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085" firstSheet="1" activeTab="1"/>
  </bookViews>
  <sheets>
    <sheet name="PL2" sheetId="1" state="hidden" r:id="rId1"/>
    <sheet name="Biểu 1" sheetId="2" r:id="rId2"/>
    <sheet name="Bieur 2" sheetId="3" r:id="rId3"/>
    <sheet name="Biểu 3" sheetId="4" r:id="rId4"/>
    <sheet name="Biểu 4" sheetId="5" r:id="rId5"/>
    <sheet name="BieunayKhongin" sheetId="6" state="hidden" r:id="rId6"/>
    <sheet name="Khongin" sheetId="7" state="hidden" r:id="rId7"/>
    <sheet name="PL17CCTT(khongin)" sheetId="8" state="hidden" r:id="rId8"/>
    <sheet name="Sheet3" sheetId="9" state="hidden" r:id="rId9"/>
    <sheet name="Pl14" sheetId="10" state="hidden" r:id="rId10"/>
    <sheet name="Sheet1" sheetId="11" state="hidden" r:id="rId11"/>
    <sheet name="Sheet2" sheetId="12" state="hidden" r:id="rId12"/>
    <sheet name="Biểu 5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Fill" localSheetId="5" hidden="1">#REF!</definedName>
    <definedName name="_Fill" localSheetId="6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6" hidden="1">#REF!</definedName>
    <definedName name="_Sort" hidden="1">#REF!</definedName>
    <definedName name="CLVC3">0.1</definedName>
    <definedName name="DataFilter" localSheetId="5">[1]!DataFilter</definedName>
    <definedName name="DataFilter" localSheetId="6">[1]!DataFilter</definedName>
    <definedName name="DataFilter">[1]!DataFilter</definedName>
    <definedName name="DataSort" localSheetId="5">[1]!DataSort</definedName>
    <definedName name="DataSort" localSheetId="6">[1]!DataSort</definedName>
    <definedName name="DataSort">[1]!DataSort</definedName>
    <definedName name="GoBack" localSheetId="5">[1]!GoBack</definedName>
    <definedName name="GoBack" localSheetId="6">[1]!GoBack</definedName>
    <definedName name="GoBack">[1]!GoBack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_xlnm.Print_Area" localSheetId="5">'BieunayKhongin'!$A$1:$O$52</definedName>
    <definedName name="_xlnm.Print_Area" localSheetId="2">'Bieur 2'!$A$1:$K$18</definedName>
    <definedName name="_xlnm.Print_Area" localSheetId="1">'Biểu 1'!$A$1:$J$90</definedName>
    <definedName name="_xlnm.Print_Area" localSheetId="3">'Biểu 3'!$A$1:$K$28</definedName>
    <definedName name="_xlnm.Print_Area" localSheetId="4">'Biểu 4'!$A$1:$I$33</definedName>
    <definedName name="_xlnm.Print_Area" localSheetId="6">'Khongin'!$A$1:$I$61</definedName>
    <definedName name="_xlnm.Print_Area" localSheetId="7">'PL17CCTT(khongin)'!$A$1:$V$39</definedName>
    <definedName name="_xlnm.Print_Titles" localSheetId="5">'BieunayKhongin'!$5:$5</definedName>
    <definedName name="_xlnm.Print_Titles" localSheetId="2">'Bieur 2'!$4:$4</definedName>
    <definedName name="_xlnm.Print_Titles" localSheetId="1">'Biểu 1'!$4:$4</definedName>
    <definedName name="_xlnm.Print_Titles" localSheetId="3">'Biểu 3'!$4:$4</definedName>
    <definedName name="_xlnm.Print_Titles" localSheetId="4">'Biểu 4'!$4:$4</definedName>
    <definedName name="_xlnm.Print_Titles" localSheetId="6">'Khongin'!$5:$5</definedName>
    <definedName name="_xlnm.Print_Titles" localSheetId="9">'Pl14'!$4:$5</definedName>
    <definedName name="_xlnm.Print_Titles" localSheetId="7">'PL17CCTT(khongin)'!$5:$5</definedName>
    <definedName name="_xlnm.Print_Titles" localSheetId="0">'PL2'!$4:$5</definedName>
    <definedName name="TaxTV">10%</definedName>
    <definedName name="TaxXL">5%</definedName>
    <definedName name="wrn.chi._.tiÆt." localSheetId="6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2.xml><?xml version="1.0" encoding="utf-8"?>
<comments xmlns="http://schemas.openxmlformats.org/spreadsheetml/2006/main">
  <authors>
    <author>None</author>
  </authors>
  <commentList>
    <comment ref="B29" authorId="0">
      <text>
        <r>
          <rPr>
            <b/>
            <sz val="8"/>
            <rFont val="Tahoma"/>
            <family val="2"/>
          </rPr>
          <t>None:</t>
        </r>
        <r>
          <rPr>
            <sz val="8"/>
            <rFont val="Tahoma"/>
            <family val="2"/>
          </rPr>
          <t xml:space="preserve">
Có cần phải chi tiết không</t>
        </r>
      </text>
    </comment>
  </commentList>
</comments>
</file>

<file path=xl/comments8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sharedStrings.xml><?xml version="1.0" encoding="utf-8"?>
<sst xmlns="http://schemas.openxmlformats.org/spreadsheetml/2006/main" count="1026" uniqueCount="481">
  <si>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</si>
  <si>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</si>
  <si>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</si>
  <si>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</si>
  <si>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</si>
  <si>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</si>
  <si>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</si>
  <si>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</si>
  <si>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</si>
  <si>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</si>
  <si>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</si>
  <si>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</si>
  <si>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B</t>
  </si>
  <si>
    <t>10-11</t>
  </si>
  <si>
    <t>1/100.000</t>
  </si>
  <si>
    <t>%o</t>
  </si>
  <si>
    <t>C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</si>
  <si>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</si>
  <si>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</si>
  <si>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</si>
  <si>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</si>
  <si>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</si>
  <si>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</si>
  <si>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</si>
  <si>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</si>
  <si>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</si>
  <si>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</si>
  <si>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</si>
  <si>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</si>
  <si>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</si>
  <si>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</si>
  <si>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</si>
  <si>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</si>
  <si>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</si>
  <si>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</si>
  <si>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</si>
  <si>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</si>
  <si>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</si>
  <si>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</si>
  <si>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</si>
  <si>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</si>
  <si>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</si>
  <si>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</si>
  <si>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</si>
  <si>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</si>
  <si>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</si>
  <si>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</si>
  <si>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</si>
  <si>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</si>
  <si>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</si>
  <si>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</si>
  <si>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</si>
  <si>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</si>
  <si>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</si>
  <si>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</si>
  <si>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</si>
  <si>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</si>
  <si>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</si>
  <si>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</si>
  <si>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</si>
  <si>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</si>
  <si>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</si>
  <si>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</si>
  <si>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</si>
  <si>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</si>
  <si>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</si>
  <si>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</si>
  <si>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</si>
  <si>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</si>
  <si>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</si>
  <si>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</si>
  <si>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</si>
  <si>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</si>
  <si>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</si>
  <si>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</si>
  <si>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</si>
  <si>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</si>
  <si>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</si>
  <si>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</si>
  <si>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</si>
  <si>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</si>
  <si>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</si>
  <si>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</si>
  <si>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</si>
  <si>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</si>
  <si>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</si>
  <si>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</si>
  <si>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</si>
  <si>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</si>
  <si>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</si>
  <si>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</si>
  <si>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</si>
  <si>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</si>
  <si>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</si>
  <si>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</si>
  <si>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</si>
  <si>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</si>
  <si>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</si>
  <si>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</si>
  <si>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</si>
  <si>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</si>
  <si>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</si>
  <si>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</si>
  <si>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</si>
  <si>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</si>
  <si>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</si>
  <si>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</si>
  <si>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</si>
  <si>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</si>
  <si>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</si>
  <si>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</si>
  <si>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</si>
  <si>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</si>
  <si>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</si>
  <si>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</si>
  <si>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</si>
  <si>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</si>
  <si>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</si>
  <si>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</si>
  <si>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</si>
  <si>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</si>
  <si>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</si>
  <si>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</si>
  <si>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</si>
  <si>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</si>
  <si>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</si>
  <si>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</si>
  <si>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</si>
  <si>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</si>
  <si>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</si>
  <si>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</si>
  <si>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</si>
  <si>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</si>
  <si>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</si>
  <si>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</si>
  <si>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</si>
  <si>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</si>
  <si>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</si>
  <si>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</si>
  <si>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</si>
  <si>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</si>
  <si>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</si>
  <si>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</si>
  <si>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</si>
  <si>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</si>
  <si>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</si>
  <si>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</si>
  <si>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</si>
  <si>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</si>
  <si>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</si>
  <si>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</si>
  <si>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</si>
  <si>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</si>
  <si>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</si>
  <si>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</si>
  <si>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</si>
  <si>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</si>
  <si>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</si>
  <si>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</si>
  <si>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</si>
  <si>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</si>
  <si>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</si>
  <si>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</si>
  <si>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</si>
  <si>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</si>
  <si>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</si>
  <si>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</si>
  <si>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</si>
  <si>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</si>
  <si>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</si>
  <si>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</si>
  <si>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</si>
  <si>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</si>
  <si>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</si>
  <si>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</si>
  <si>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</si>
  <si>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</si>
  <si>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</si>
  <si>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</si>
  <si>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</si>
  <si>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</si>
  <si>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</si>
  <si>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</si>
  <si>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</si>
  <si>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</si>
  <si>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</si>
  <si>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</si>
  <si>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</si>
  <si>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</si>
  <si>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</si>
  <si>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</si>
  <si>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</si>
  <si>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</si>
  <si>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</si>
  <si>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</si>
  <si>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</si>
  <si>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</si>
  <si>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</si>
  <si>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</si>
  <si>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</si>
  <si>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</si>
  <si>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</si>
  <si>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</si>
  <si>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</si>
  <si>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</si>
  <si>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</si>
  <si>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</si>
  <si>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</si>
  <si>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</si>
  <si>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</si>
  <si>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</si>
  <si>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</si>
  <si>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</si>
  <si>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</si>
  <si>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</si>
  <si>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</si>
  <si>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</si>
  <si>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</si>
  <si>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</si>
  <si>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</si>
  <si>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</si>
  <si>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</si>
  <si>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</si>
  <si>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</si>
  <si>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</si>
  <si>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</si>
  <si>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</si>
  <si>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</si>
  <si>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</si>
  <si>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</si>
  <si>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</si>
  <si>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</si>
  <si>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</si>
  <si>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</si>
  <si>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</si>
  <si>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</si>
  <si>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</si>
  <si>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</si>
  <si>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</si>
  <si>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</si>
  <si>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</si>
  <si>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</si>
  <si>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</si>
  <si>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</si>
  <si>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</si>
  <si>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</si>
  <si>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</si>
  <si>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</si>
  <si>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</si>
  <si>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</si>
  <si>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</si>
  <si>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</si>
  <si>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</si>
  <si>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</si>
  <si>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</si>
  <si>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</si>
  <si>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</si>
  <si>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</si>
  <si>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</si>
  <si>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</si>
  <si>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</si>
  <si>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</si>
  <si>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</si>
  <si>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</si>
  <si>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</si>
  <si>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</si>
  <si>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</si>
  <si>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</si>
  <si>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</si>
  <si>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</si>
  <si>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</si>
  <si>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</si>
  <si>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</si>
  <si>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</si>
  <si>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</si>
  <si>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</si>
  <si>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</si>
  <si>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</si>
  <si>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</si>
  <si>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</si>
  <si>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</si>
  <si>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</si>
  <si>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</si>
  <si>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</si>
  <si>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</si>
  <si>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</si>
  <si>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</si>
  <si>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</si>
  <si>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- Số thuê bao internet băng thông rộng/100 dân</t>
  </si>
  <si>
    <t xml:space="preserve"> % </t>
  </si>
  <si>
    <t xml:space="preserve"> Thuê bao </t>
  </si>
  <si>
    <t xml:space="preserve">Tốc độ tăng giá trị sản xuất </t>
  </si>
  <si>
    <t xml:space="preserve">Giá trị tăng thêm </t>
  </si>
  <si>
    <t>Sản phẩm chủ yếu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</si>
  <si>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</si>
  <si>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</si>
  <si>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</si>
  <si>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</si>
  <si>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</si>
  <si>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</si>
  <si>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</si>
  <si>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</si>
  <si>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</si>
  <si>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</si>
  <si>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</si>
  <si>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</si>
  <si>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</si>
  <si>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</si>
  <si>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</si>
  <si>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</si>
  <si>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</si>
  <si>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</si>
  <si>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</si>
  <si>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(%) 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</si>
  <si>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</si>
  <si>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</si>
  <si>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</si>
  <si>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</si>
  <si>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</si>
  <si>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</si>
  <si>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</si>
  <si>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</si>
  <si>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</si>
  <si>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</si>
  <si>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</si>
  <si>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</si>
  <si>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xã có bác sỹ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</si>
  <si>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</si>
  <si>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</si>
  <si>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</si>
  <si>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</si>
  <si>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</si>
  <si>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</si>
  <si>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</si>
  <si>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</si>
  <si>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</si>
  <si>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- Tỷ lệ số xã có điện lưới quốc gia</t>
  </si>
  <si>
    <t>- Tỷ lệ số hộ nông thôn có điện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</si>
  <si>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</si>
  <si>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</si>
  <si>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</si>
  <si>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</si>
  <si>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</si>
  <si>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</si>
  <si>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</si>
  <si>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Người</t>
  </si>
  <si>
    <t>Tỷ lệ người dân tham gia bảo hiểm y tế</t>
  </si>
  <si>
    <t>- Tuyển mới cao đẳng nghề và trung cấp nghề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</si>
  <si>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</si>
  <si>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</si>
  <si>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</si>
  <si>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</si>
  <si>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- Số lượt khách quốc tế đến địa phương </t>
  </si>
  <si>
    <t>- Tỷ lệ tăng dân số (năm cuối kỳ)</t>
  </si>
  <si>
    <t>Tỷ suất chết của người mẹ trong thời gian thai sản trên 100.000 trẻ đẻ sống</t>
  </si>
  <si>
    <t>- Số giường bệnh quốc lập/ 1 vạn dân</t>
  </si>
  <si>
    <t>- Số giường bệnh tư/ 1 vạn dân</t>
  </si>
  <si>
    <t>- Số lượt khách du lịch nội địa đến địa phương</t>
  </si>
  <si>
    <t>Ước thực hiện 2016-2020</t>
  </si>
  <si>
    <t>So với mục tiêu 
kế hoạch giai đoạn 2016-2020</t>
  </si>
  <si>
    <t>So với mục tiêu
kế hoạch giai đoạn
 2016-2020</t>
  </si>
  <si>
    <t>Ha</t>
  </si>
  <si>
    <t>a)</t>
  </si>
  <si>
    <t>Cây lương thực</t>
  </si>
  <si>
    <t>Tổng SL lương thực có hạt</t>
  </si>
  <si>
    <t>Tấn</t>
  </si>
  <si>
    <t>*</t>
  </si>
  <si>
    <t>DT lúa cả năm</t>
  </si>
  <si>
    <t>NS lúa</t>
  </si>
  <si>
    <t>T/ha</t>
  </si>
  <si>
    <t>S.Lượng</t>
  </si>
  <si>
    <t>Diện tích</t>
  </si>
  <si>
    <t>Năng xuất</t>
  </si>
  <si>
    <t>Ta/ha</t>
  </si>
  <si>
    <t>Sản lượng</t>
  </si>
  <si>
    <t>Lúa nương</t>
  </si>
  <si>
    <t>Diện tích Ngô cả năm</t>
  </si>
  <si>
    <t>Ngô ruộng</t>
  </si>
  <si>
    <t>Ngô nương</t>
  </si>
  <si>
    <t>b)</t>
  </si>
  <si>
    <t>Cây có chất bột (khoai + sắn)</t>
  </si>
  <si>
    <t>Sắn</t>
  </si>
  <si>
    <t>Khoai</t>
  </si>
  <si>
    <t>C)</t>
  </si>
  <si>
    <t>Cây CN ngắn ngày</t>
  </si>
  <si>
    <t>Cây đậu tương</t>
  </si>
  <si>
    <t>Đậu tương xuân</t>
  </si>
  <si>
    <t>Đậu tương mùa</t>
  </si>
  <si>
    <t>Lạc</t>
  </si>
  <si>
    <t>d)</t>
  </si>
  <si>
    <t>Cây CN dài ngày</t>
  </si>
  <si>
    <t>Chè</t>
  </si>
  <si>
    <t>Sản lượng chè búp tươi</t>
  </si>
  <si>
    <t>Khai hoang, phục hóa, tạo ruộng bậc thang</t>
  </si>
  <si>
    <t>Chăn nuôi</t>
  </si>
  <si>
    <t>Đàn trâu</t>
  </si>
  <si>
    <t>Con</t>
  </si>
  <si>
    <t>Đàn bò</t>
  </si>
  <si>
    <t>Đàn lợn</t>
  </si>
  <si>
    <t>Đàn ngựa</t>
  </si>
  <si>
    <t>Đàn dê</t>
  </si>
  <si>
    <t>Đàn gia cầm</t>
  </si>
  <si>
    <t>SL thịt hơi các loại</t>
  </si>
  <si>
    <t>Lâm nghiệp</t>
  </si>
  <si>
    <t>Khoanh nuôi tái sinh</t>
  </si>
  <si>
    <t>Cây phân tán</t>
  </si>
  <si>
    <t>1000Cây</t>
  </si>
  <si>
    <t>Độ che phủ rừng</t>
  </si>
  <si>
    <t xml:space="preserve">Thủy sản: </t>
  </si>
  <si>
    <t>Diện tích nuôi trồng</t>
  </si>
  <si>
    <t>Sản lượng khai thác</t>
  </si>
  <si>
    <t>Sản lượng nuôi trồng</t>
  </si>
  <si>
    <t>Trồng trọt</t>
  </si>
  <si>
    <t>TH 2015</t>
  </si>
  <si>
    <t>e</t>
  </si>
  <si>
    <t xml:space="preserve">Học sinh </t>
  </si>
  <si>
    <t>Hợp tác xã</t>
  </si>
  <si>
    <t>Tổng số hợp tác xã</t>
  </si>
  <si>
    <t>HTX</t>
  </si>
  <si>
    <t xml:space="preserve">    - Số hợp tác xã mới thành lập</t>
  </si>
  <si>
    <t xml:space="preserve">    - Số hợp tác xã giải thể</t>
  </si>
  <si>
    <t>Tổng số thành viên hợp tác xã</t>
  </si>
  <si>
    <t>Tổng số lao động trong hợp tác xã</t>
  </si>
  <si>
    <t>Trong đó số lao động là thành viên hợp tác xã</t>
  </si>
  <si>
    <t>Liên minh hợp tác xã</t>
  </si>
  <si>
    <t>Tổng số liên minh hợp tác xã</t>
  </si>
  <si>
    <t>LMHTX</t>
  </si>
  <si>
    <t xml:space="preserve">    - Số liên minh hợp  tác xã mới thành lập</t>
  </si>
  <si>
    <t xml:space="preserve">    - Số liên minh hợp tác xã giải thể</t>
  </si>
  <si>
    <t>Tổng số thành viên  liên minh hợp tác xã</t>
  </si>
  <si>
    <t>Tổng số lao động trong  liên minh hợp tác xã</t>
  </si>
  <si>
    <t xml:space="preserve"> Tổ hợp tác</t>
  </si>
  <si>
    <t>Tổng số tổ hợp tác</t>
  </si>
  <si>
    <t xml:space="preserve">    - Số hợp tác đăng ký chứng thực</t>
  </si>
  <si>
    <t>Tổng số thành viên  tổ hợp tác</t>
  </si>
  <si>
    <t>Trong đó: Số thành viên của tổ hợp tác đăng ký chứng thực</t>
  </si>
  <si>
    <t>Tổng số lao động trong tổ hợp tác</t>
  </si>
  <si>
    <t>Số lao động là thành viên tổ hợp tác</t>
  </si>
  <si>
    <t>Số lao động là thành viên  của tổ hợp tác đăng ký chứng thực</t>
  </si>
  <si>
    <t xml:space="preserve"> Triệu đồng</t>
  </si>
  <si>
    <t xml:space="preserve"> Lượt người </t>
  </si>
  <si>
    <t xml:space="preserve">Lượt người </t>
  </si>
  <si>
    <t xml:space="preserve"> Tổ HT</t>
  </si>
  <si>
    <t>THT</t>
  </si>
  <si>
    <t>Xã</t>
  </si>
  <si>
    <t>Xã đạt tiêu chí quốc gia về y tế</t>
  </si>
  <si>
    <t>- Khối lượng hàng hoá vận chuyển</t>
  </si>
  <si>
    <t>- Khối lượng hàng hoá luân chuyển</t>
  </si>
  <si>
    <t>- Khối lượng hành khách vận chuyển</t>
  </si>
  <si>
    <t>- Khối lượng hành khách luân chuyển</t>
  </si>
  <si>
    <t>Tỷ lệ trẻ em dưới 1 tuổi tiêm đủ các loại vaccine</t>
  </si>
  <si>
    <t>Lúa Đông Xuân</t>
  </si>
  <si>
    <t>Lúa Hè Thu</t>
  </si>
  <si>
    <t xml:space="preserve">Khoanh nuôi bảo vệ rừng từ 
 diện tích luân canh đất nương </t>
  </si>
  <si>
    <t>Nghìn tấn</t>
  </si>
  <si>
    <t>Số lao động được tạo việc làm mới</t>
  </si>
  <si>
    <t>Mục tiêu KH 2021-2025</t>
  </si>
  <si>
    <t>KH 2021</t>
  </si>
  <si>
    <t>KH 2022</t>
  </si>
  <si>
    <t>KH 2023</t>
  </si>
  <si>
    <t>KH 2024</t>
  </si>
  <si>
    <t>KH 2025</t>
  </si>
  <si>
    <t>Mục tiêu 2021-2025</t>
  </si>
  <si>
    <t>KH2021</t>
  </si>
  <si>
    <t>KH2022</t>
  </si>
  <si>
    <t>KH2023</t>
  </si>
  <si>
    <t>KH2024</t>
  </si>
  <si>
    <t>KH2025</t>
  </si>
  <si>
    <t>(kèm theo Kế hoạch số:                   /KH-UBND ngày        tháng    năm 2020 của UBND huyện Tủa Chùa)</t>
  </si>
  <si>
    <t>(kèm theo Kế hoạch số:                   /KH-UBND ngày        tháng   năm 2020 của UBND huyện Tủa Chùa)</t>
  </si>
  <si>
    <t>Khoanh nuôi tái sinh năm đầu</t>
  </si>
  <si>
    <t>Khoanh nuôi tái sinh chuyển tiếp</t>
  </si>
  <si>
    <t>Trồng  rừng tập trung (rừng sx)</t>
  </si>
  <si>
    <t>Bảo vệ rừng</t>
  </si>
  <si>
    <t>Số chi nhánh doanh nghiệp nhà nước đang hoạt động</t>
  </si>
  <si>
    <t>Số doanh nghiệp tư nhân đang hoạt động</t>
  </si>
  <si>
    <t>BIỂU 5: TÌNH HÌNH PHÁT TRIỂN KINH TẾ TẬP THỂ  5 NĂM 2021-2025</t>
  </si>
  <si>
    <t>BIỂU 4: TÌNH HÌNH THỰC HIỆN KẾ HOẠCH CÁC LĨNH VỰC XÃ HỘI 5 NĂM 2021-2025</t>
  </si>
  <si>
    <t>BIỂU 3: TÌNH HÌNH THỰC HIỆN KẾ HOẠCH GIÁO DỤC, ĐÀO TẠO VÀ KHOA HỌC CÔNG NGHỆ 5 NĂM 2021-2025</t>
  </si>
  <si>
    <t>BIỂU 2: TÌNH HÌNH THỰC HIỆN KẾ HOẠCH NGÀNH DỊCH VỤ 5 NĂM 2021-2025</t>
  </si>
  <si>
    <t xml:space="preserve">BIỂU 1: TÌNH HÌNH THỰC HIỆN KẾ HOẠCH NGÀNH NÔNG, LÂM NGHIỆP VÀ THỦY SẢN 5 NĂM 2021-2025
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</si>
</sst>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_-* #,##0_-;\-* #,##0_-;_-* &quot;-&quot;_-;_-@_-"/>
    <numFmt numFmtId="175" formatCode="_-* #,##0.00_-;\-* #,##0.00_-;_-* &quot;-&quot;&quot;?&quot;&quot;?&quot;_-;_-@_-"/>
    <numFmt numFmtId="176" formatCode="_(* #,##0.0_);_(* \(#,##0.0\);_(* &quot;-&quot;&quot;?&quot;&quot;?&quot;_);_(@_)"/>
    <numFmt numFmtId="177" formatCode="#,##0.0"/>
    <numFmt numFmtId="178" formatCode="#,##0.000"/>
    <numFmt numFmtId="179" formatCode="0.0"/>
    <numFmt numFmtId="180" formatCode="_(* #,##0_);_(* \(#,##0\);_(* &quot;-&quot;&quot;?&quot;&quot;?&quot;_);_(@_)"/>
    <numFmt numFmtId="181" formatCode="0.000"/>
    <numFmt numFmtId="182" formatCode="#,##0\ &quot;€&quot;;[Red]\-#,##0\ &quot;€&quot;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&quot;\&quot;#,##0.00;[Red]&quot;\&quot;&quot;\&quot;&quot;\&quot;&quot;\&quot;&quot;\&quot;&quot;\&quot;\-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&quot;?&quot;&quot;?&quot;_-;_-@_-"/>
    <numFmt numFmtId="190" formatCode="&quot;VND&quot;#,##0_);[Red]\(&quot;VND&quot;#,##0\)"/>
    <numFmt numFmtId="191" formatCode="#,##0;\(#,##0\)"/>
    <numFmt numFmtId="192" formatCode="\t0.00%"/>
    <numFmt numFmtId="193" formatCode="m/d"/>
    <numFmt numFmtId="194" formatCode="&quot;ß&quot;#,##0;\-&quot;&quot;\ß&quot;&quot;#,##0"/>
    <numFmt numFmtId="195" formatCode="#,##0.00\ &quot;F&quot;;[Red]\-#,##0.00\ &quot;F&quot;"/>
    <numFmt numFmtId="196" formatCode="_-* #,##0\ &quot;F&quot;_-;\-* #,##0\ &quot;F&quot;_-;_-* &quot;-&quot;\ &quot;F&quot;_-;_-@_-"/>
    <numFmt numFmtId="197" formatCode="#,##0\ &quot;F&quot;;[Red]\-#,##0\ &quot;F&quot;"/>
    <numFmt numFmtId="198" formatCode="#,##0.00\ &quot;F&quot;;\-#,##0.00\ &quot;F&quot;"/>
    <numFmt numFmtId="199" formatCode="#,##0.00000000"/>
    <numFmt numFmtId="200" formatCode="_(* #,##0.0_);_(* \(#,##0.0\);_(* &quot;-&quot;??_);_(@_)"/>
    <numFmt numFmtId="201" formatCode="_(* #,##0.000_);_(* \(#,##0.000\);_(* &quot;-&quot;??_);_(@_)"/>
    <numFmt numFmtId="202" formatCode="_(* #,##0_);_(* \(#,##0\);_(* &quot;-&quot;??_);_(@_)"/>
    <numFmt numFmtId="203" formatCode="_(* #,##0.0_);_(* \(#,##0.0\);_(* &quot;-&quot;?_);_(@_)"/>
    <numFmt numFmtId="204" formatCode="0.00000"/>
    <numFmt numFmtId="205" formatCode="0.0000"/>
    <numFmt numFmtId="206" formatCode="0.0%"/>
    <numFmt numFmtId="207" formatCode="_(* #,##0.0000_);_(* \(#,##0.0000\);_(* &quot;-&quot;&quot;?&quot;&quot;?&quot;_);_(@_)"/>
    <numFmt numFmtId="208" formatCode="_(* #,##0.000_);_(* \(#,##0.000\);_(* &quot;-&quot;&quot;?&quot;&quot;?&quot;_);_(@_)"/>
    <numFmt numFmtId="209" formatCode="#,##0.0000"/>
    <numFmt numFmtId="210" formatCode="_(* #,##0.000_);_(* \(#,##0.000\);_(* &quot;-&quot;???_);_(@_)"/>
    <numFmt numFmtId="211" formatCode="&quot;Có&quot;;&quot;Có&quot;;&quot;Không&quot;"/>
    <numFmt numFmtId="212" formatCode="&quot;Đúng&quot;;&quot;Đúng&quot;;&quot;Sai&quot;"/>
    <numFmt numFmtId="213" formatCode="&quot;Bật&quot;;&quot;Bật&quot;;&quot;Tắt&quot;"/>
    <numFmt numFmtId="214" formatCode="[$€-2]\ #,##0.00_);[Red]\([$€-2]\ #,##0.00\)"/>
  </numFmts>
  <fonts count="121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180" fontId="39" fillId="0" borderId="1" applyNumberFormat="0" applyFont="0" applyBorder="0" applyAlignment="0">
      <protection/>
    </xf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17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91" fontId="19" fillId="0" borderId="0">
      <alignment/>
      <protection/>
    </xf>
    <xf numFmtId="17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>
      <alignment/>
      <protection/>
    </xf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04" fillId="19" borderId="2" applyNumberFormat="0" applyAlignment="0" applyProtection="0"/>
    <xf numFmtId="0" fontId="105" fillId="20" borderId="3" applyNumberFormat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0" fillId="21" borderId="7" applyNumberFormat="0" applyFont="0" applyAlignment="0" applyProtection="0"/>
    <xf numFmtId="38" fontId="11" fillId="22" borderId="0" applyNumberFormat="0" applyBorder="0" applyAlignment="0" applyProtection="0"/>
    <xf numFmtId="0" fontId="42" fillId="0" borderId="8" applyNumberFormat="0" applyAlignment="0" applyProtection="0"/>
    <xf numFmtId="0" fontId="42" fillId="0" borderId="9">
      <alignment horizontal="left" vertical="center"/>
      <protection/>
    </xf>
    <xf numFmtId="0" fontId="69" fillId="0" borderId="0" applyProtection="0">
      <alignment/>
    </xf>
    <xf numFmtId="0" fontId="42" fillId="0" borderId="0" applyProtection="0">
      <alignment/>
    </xf>
    <xf numFmtId="10" fontId="11" fillId="23" borderId="10" applyNumberFormat="0" applyBorder="0" applyAlignment="0" applyProtection="0"/>
    <xf numFmtId="0" fontId="109" fillId="24" borderId="11" applyNumberFormat="0" applyAlignment="0" applyProtection="0"/>
    <xf numFmtId="3" fontId="43" fillId="0" borderId="12" applyNumberFormat="0" applyAlignment="0">
      <protection/>
    </xf>
    <xf numFmtId="3" fontId="44" fillId="0" borderId="12" applyNumberFormat="0" applyAlignment="0">
      <protection/>
    </xf>
    <xf numFmtId="3" fontId="45" fillId="0" borderId="12" applyNumberFormat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9" fillId="0" borderId="0">
      <alignment/>
      <protection/>
    </xf>
    <xf numFmtId="37" fontId="70" fillId="0" borderId="0">
      <alignment/>
      <protection/>
    </xf>
    <xf numFmtId="190" fontId="47" fillId="0" borderId="0">
      <alignment/>
      <protection/>
    </xf>
    <xf numFmtId="0" fontId="2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10" fillId="0" borderId="13" applyNumberFormat="0" applyFill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41" fillId="0" borderId="14">
      <alignment horizontal="right" vertical="center"/>
      <protection/>
    </xf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19" borderId="3" applyNumberFormat="0" applyAlignment="0" applyProtection="0"/>
    <xf numFmtId="3" fontId="48" fillId="0" borderId="12" applyNumberFormat="0" applyAlignment="0">
      <protection/>
    </xf>
    <xf numFmtId="3" fontId="4" fillId="0" borderId="15" applyNumberFormat="0" applyAlignment="0">
      <protection/>
    </xf>
    <xf numFmtId="0" fontId="113" fillId="0" borderId="16" applyNumberFormat="0" applyFill="0" applyAlignment="0" applyProtection="0"/>
    <xf numFmtId="0" fontId="114" fillId="31" borderId="0" applyNumberFormat="0" applyBorder="0" applyAlignment="0" applyProtection="0"/>
    <xf numFmtId="196" fontId="41" fillId="0" borderId="14">
      <alignment horizontal="center"/>
      <protection/>
    </xf>
    <xf numFmtId="0" fontId="115" fillId="32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97" fontId="41" fillId="0" borderId="0">
      <alignment/>
      <protection/>
    </xf>
    <xf numFmtId="198" fontId="41" fillId="0" borderId="10">
      <alignment/>
      <protection/>
    </xf>
    <xf numFmtId="0" fontId="11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74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82" fontId="55" fillId="0" borderId="0" applyFont="0" applyFill="0" applyBorder="0" applyAlignment="0" applyProtection="0"/>
    <xf numFmtId="189" fontId="53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1" fillId="0" borderId="15" xfId="5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77" fontId="14" fillId="0" borderId="15" xfId="5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77" fontId="1" fillId="0" borderId="15" xfId="50" applyNumberFormat="1" applyFont="1" applyBorder="1" applyAlignment="1">
      <alignment horizontal="center" vertical="center"/>
    </xf>
    <xf numFmtId="3" fontId="13" fillId="0" borderId="17" xfId="50" applyNumberFormat="1" applyFont="1" applyBorder="1" applyAlignment="1">
      <alignment horizontal="center" vertical="center"/>
    </xf>
    <xf numFmtId="3" fontId="1" fillId="0" borderId="15" xfId="5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78" fontId="1" fillId="0" borderId="15" xfId="5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5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0" fillId="0" borderId="15" xfId="50" applyNumberFormat="1" applyFont="1" applyBorder="1" applyAlignment="1">
      <alignment horizontal="center" vertical="center" wrapText="1"/>
    </xf>
    <xf numFmtId="4" fontId="14" fillId="0" borderId="15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79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7" fontId="21" fillId="0" borderId="15" xfId="0" applyNumberFormat="1" applyFont="1" applyBorder="1" applyAlignment="1">
      <alignment horizontal="center" vertical="center" wrapText="1"/>
    </xf>
    <xf numFmtId="179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7" fontId="21" fillId="0" borderId="15" xfId="0" applyNumberFormat="1" applyFont="1" applyFill="1" applyBorder="1" applyAlignment="1">
      <alignment horizontal="center" vertical="center" wrapText="1"/>
    </xf>
    <xf numFmtId="178" fontId="2" fillId="0" borderId="15" xfId="50" applyNumberFormat="1" applyFont="1" applyBorder="1" applyAlignment="1">
      <alignment horizontal="center" vertical="center"/>
    </xf>
    <xf numFmtId="178" fontId="2" fillId="0" borderId="15" xfId="50" applyNumberFormat="1" applyFont="1" applyFill="1" applyBorder="1" applyAlignment="1">
      <alignment horizontal="center" vertical="center"/>
    </xf>
    <xf numFmtId="178" fontId="13" fillId="0" borderId="15" xfId="50" applyNumberFormat="1" applyFont="1" applyBorder="1" applyAlignment="1">
      <alignment horizontal="center" vertical="center"/>
    </xf>
    <xf numFmtId="3" fontId="2" fillId="0" borderId="15" xfId="50" applyNumberFormat="1" applyFont="1" applyBorder="1" applyAlignment="1">
      <alignment horizontal="center" vertical="center"/>
    </xf>
    <xf numFmtId="178" fontId="1" fillId="0" borderId="15" xfId="5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77" fontId="23" fillId="0" borderId="15" xfId="50" applyNumberFormat="1" applyFont="1" applyBorder="1" applyAlignment="1">
      <alignment horizontal="center" vertical="center"/>
    </xf>
    <xf numFmtId="3" fontId="2" fillId="0" borderId="15" xfId="50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50" applyNumberFormat="1" applyFont="1" applyBorder="1" applyAlignment="1">
      <alignment horizontal="center" vertical="center"/>
    </xf>
    <xf numFmtId="178" fontId="24" fillId="0" borderId="15" xfId="50" applyNumberFormat="1" applyFont="1" applyBorder="1" applyAlignment="1">
      <alignment horizontal="center" vertical="center"/>
    </xf>
    <xf numFmtId="4" fontId="25" fillId="0" borderId="15" xfId="5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78" fontId="25" fillId="0" borderId="15" xfId="5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7" fontId="25" fillId="0" borderId="15" xfId="5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78" fontId="14" fillId="0" borderId="15" xfId="5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78" fontId="14" fillId="0" borderId="15" xfId="50" applyNumberFormat="1" applyFont="1" applyFill="1" applyBorder="1" applyAlignment="1">
      <alignment horizontal="center" vertical="center"/>
    </xf>
    <xf numFmtId="179" fontId="21" fillId="34" borderId="15" xfId="0" applyNumberFormat="1" applyFont="1" applyFill="1" applyBorder="1" applyAlignment="1">
      <alignment horizontal="center" vertical="center" wrapText="1"/>
    </xf>
    <xf numFmtId="3" fontId="1" fillId="0" borderId="23" xfId="50" applyNumberFormat="1" applyFont="1" applyBorder="1" applyAlignment="1">
      <alignment horizontal="center" vertical="center"/>
    </xf>
    <xf numFmtId="178" fontId="2" fillId="0" borderId="24" xfId="50" applyNumberFormat="1" applyFont="1" applyFill="1" applyBorder="1" applyAlignment="1">
      <alignment horizontal="center" vertical="center"/>
    </xf>
    <xf numFmtId="177" fontId="25" fillId="0" borderId="23" xfId="50" applyNumberFormat="1" applyFont="1" applyBorder="1" applyAlignment="1">
      <alignment horizontal="center" vertical="center"/>
    </xf>
    <xf numFmtId="178" fontId="25" fillId="0" borderId="23" xfId="50" applyNumberFormat="1" applyFont="1" applyBorder="1" applyAlignment="1">
      <alignment horizontal="center" vertical="center"/>
    </xf>
    <xf numFmtId="178" fontId="2" fillId="0" borderId="23" xfId="50" applyNumberFormat="1" applyFont="1" applyFill="1" applyBorder="1" applyAlignment="1">
      <alignment horizontal="center" vertical="center"/>
    </xf>
    <xf numFmtId="4" fontId="25" fillId="0" borderId="23" xfId="50" applyNumberFormat="1" applyFont="1" applyBorder="1" applyAlignment="1">
      <alignment horizontal="center" vertical="center"/>
    </xf>
    <xf numFmtId="177" fontId="2" fillId="0" borderId="23" xfId="50" applyNumberFormat="1" applyFont="1" applyBorder="1" applyAlignment="1">
      <alignment horizontal="center" vertical="center"/>
    </xf>
    <xf numFmtId="4" fontId="14" fillId="0" borderId="23" xfId="50" applyNumberFormat="1" applyFont="1" applyBorder="1" applyAlignment="1">
      <alignment horizontal="center" vertical="center"/>
    </xf>
    <xf numFmtId="3" fontId="14" fillId="0" borderId="23" xfId="50" applyNumberFormat="1" applyFont="1" applyBorder="1" applyAlignment="1">
      <alignment horizontal="center" vertical="center"/>
    </xf>
    <xf numFmtId="177" fontId="1" fillId="0" borderId="23" xfId="50" applyNumberFormat="1" applyFont="1" applyBorder="1" applyAlignment="1">
      <alignment horizontal="center" vertical="center"/>
    </xf>
    <xf numFmtId="178" fontId="1" fillId="0" borderId="23" xfId="50" applyNumberFormat="1" applyFont="1" applyBorder="1" applyAlignment="1">
      <alignment horizontal="center" vertical="center"/>
    </xf>
    <xf numFmtId="177" fontId="14" fillId="0" borderId="23" xfId="5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178" fontId="27" fillId="0" borderId="23" xfId="50" applyNumberFormat="1" applyFont="1" applyBorder="1" applyAlignment="1">
      <alignment horizontal="center" vertical="center"/>
    </xf>
    <xf numFmtId="176" fontId="28" fillId="0" borderId="15" xfId="50" applyNumberFormat="1" applyFont="1" applyBorder="1" applyAlignment="1">
      <alignment horizontal="center" vertical="center" wrapText="1"/>
    </xf>
    <xf numFmtId="181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9" fontId="21" fillId="0" borderId="21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50" applyNumberFormat="1" applyFont="1" applyBorder="1" applyAlignment="1">
      <alignment horizontal="center" vertical="center"/>
    </xf>
    <xf numFmtId="177" fontId="23" fillId="0" borderId="23" xfId="5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5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4" fillId="31" borderId="10" xfId="105" applyBorder="1" applyAlignment="1">
      <alignment/>
    </xf>
    <xf numFmtId="0" fontId="118" fillId="33" borderId="10" xfId="112" applyBorder="1" applyAlignment="1">
      <alignment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/>
    </xf>
    <xf numFmtId="4" fontId="7" fillId="0" borderId="10" xfId="5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5" fillId="32" borderId="0" xfId="107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9" fontId="58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6" fillId="0" borderId="0" xfId="85" applyFont="1" applyFill="1" applyBorder="1" applyAlignment="1">
      <alignment horizontal="center" vertical="center" wrapText="1"/>
      <protection/>
    </xf>
    <xf numFmtId="0" fontId="36" fillId="0" borderId="0" xfId="85" applyFont="1" applyFill="1" applyBorder="1" applyAlignment="1">
      <alignment horizontal="center" vertical="center" wrapText="1"/>
      <protection/>
    </xf>
    <xf numFmtId="0" fontId="16" fillId="0" borderId="10" xfId="85" applyFont="1" applyFill="1" applyBorder="1" applyAlignment="1">
      <alignment horizontal="center" vertical="center" wrapText="1"/>
      <protection/>
    </xf>
    <xf numFmtId="0" fontId="16" fillId="0" borderId="17" xfId="85" applyFont="1" applyFill="1" applyBorder="1" applyAlignment="1">
      <alignment vertical="center" wrapText="1"/>
      <protection/>
    </xf>
    <xf numFmtId="3" fontId="20" fillId="0" borderId="17" xfId="85" applyNumberFormat="1" applyFont="1" applyFill="1" applyBorder="1" applyAlignment="1">
      <alignment horizontal="center" vertical="center" wrapText="1"/>
      <protection/>
    </xf>
    <xf numFmtId="0" fontId="20" fillId="0" borderId="17" xfId="85" applyFont="1" applyFill="1" applyBorder="1" applyAlignment="1">
      <alignment horizontal="center" vertical="center" wrapText="1"/>
      <protection/>
    </xf>
    <xf numFmtId="3" fontId="20" fillId="0" borderId="17" xfId="85" applyNumberFormat="1" applyFont="1" applyFill="1" applyBorder="1" applyAlignment="1">
      <alignment horizontal="center" vertical="center"/>
      <protection/>
    </xf>
    <xf numFmtId="0" fontId="16" fillId="0" borderId="0" xfId="85" applyFont="1" applyFill="1" applyAlignment="1">
      <alignment vertical="center"/>
      <protection/>
    </xf>
    <xf numFmtId="3" fontId="20" fillId="0" borderId="15" xfId="85" applyNumberFormat="1" applyFont="1" applyFill="1" applyBorder="1" applyAlignment="1">
      <alignment horizontal="center" vertical="center" wrapText="1"/>
      <protection/>
    </xf>
    <xf numFmtId="0" fontId="16" fillId="0" borderId="15" xfId="85" applyFont="1" applyFill="1" applyBorder="1" applyAlignment="1">
      <alignment vertical="center" wrapText="1"/>
      <protection/>
    </xf>
    <xf numFmtId="0" fontId="16" fillId="0" borderId="15" xfId="85" applyFont="1" applyFill="1" applyBorder="1" applyAlignment="1">
      <alignment horizontal="center" vertical="center" wrapText="1"/>
      <protection/>
    </xf>
    <xf numFmtId="3" fontId="20" fillId="0" borderId="15" xfId="85" applyNumberFormat="1" applyFont="1" applyFill="1" applyBorder="1" applyAlignment="1">
      <alignment horizontal="center" vertical="center"/>
      <protection/>
    </xf>
    <xf numFmtId="0" fontId="38" fillId="0" borderId="15" xfId="85" applyFont="1" applyFill="1" applyBorder="1" applyAlignment="1">
      <alignment vertical="center" wrapText="1"/>
      <protection/>
    </xf>
    <xf numFmtId="0" fontId="38" fillId="0" borderId="15" xfId="85" applyFont="1" applyFill="1" applyBorder="1" applyAlignment="1">
      <alignment horizontal="center" vertical="center" wrapText="1"/>
      <protection/>
    </xf>
    <xf numFmtId="0" fontId="20" fillId="0" borderId="0" xfId="85" applyFont="1" applyFill="1">
      <alignment/>
      <protection/>
    </xf>
    <xf numFmtId="0" fontId="20" fillId="0" borderId="10" xfId="85" applyFont="1" applyFill="1" applyBorder="1" applyAlignment="1">
      <alignment horizontal="center" vertical="center" wrapText="1"/>
      <protection/>
    </xf>
    <xf numFmtId="0" fontId="20" fillId="0" borderId="15" xfId="85" applyFont="1" applyFill="1" applyBorder="1" applyAlignment="1">
      <alignment vertical="center" wrapText="1"/>
      <protection/>
    </xf>
    <xf numFmtId="0" fontId="20" fillId="0" borderId="15" xfId="85" applyFont="1" applyFill="1" applyBorder="1" applyAlignment="1">
      <alignment horizontal="center" vertical="center" wrapText="1"/>
      <protection/>
    </xf>
    <xf numFmtId="0" fontId="20" fillId="0" borderId="0" xfId="85" applyFont="1" applyFill="1" applyAlignment="1">
      <alignment vertical="center"/>
      <protection/>
    </xf>
    <xf numFmtId="3" fontId="59" fillId="0" borderId="15" xfId="85" applyNumberFormat="1" applyFont="1" applyFill="1" applyBorder="1" applyAlignment="1">
      <alignment horizontal="center" vertical="center"/>
      <protection/>
    </xf>
    <xf numFmtId="3" fontId="16" fillId="0" borderId="15" xfId="85" applyNumberFormat="1" applyFont="1" applyFill="1" applyBorder="1" applyAlignment="1">
      <alignment horizontal="center" vertical="center"/>
      <protection/>
    </xf>
    <xf numFmtId="0" fontId="20" fillId="0" borderId="18" xfId="85" applyFont="1" applyFill="1" applyBorder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20" fillId="35" borderId="26" xfId="85" applyFont="1" applyFill="1" applyBorder="1" applyAlignment="1">
      <alignment horizontal="center" vertical="center" wrapText="1"/>
      <protection/>
    </xf>
    <xf numFmtId="0" fontId="16" fillId="35" borderId="26" xfId="85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20" fillId="35" borderId="0" xfId="85" applyFont="1" applyFill="1">
      <alignment/>
      <protection/>
    </xf>
    <xf numFmtId="0" fontId="38" fillId="0" borderId="18" xfId="85" applyFont="1" applyFill="1" applyBorder="1" applyAlignment="1">
      <alignment vertical="center" wrapText="1"/>
      <protection/>
    </xf>
    <xf numFmtId="3" fontId="20" fillId="0" borderId="18" xfId="85" applyNumberFormat="1" applyFont="1" applyFill="1" applyBorder="1" applyAlignment="1">
      <alignment horizontal="center" vertical="center"/>
      <protection/>
    </xf>
    <xf numFmtId="0" fontId="16" fillId="0" borderId="18" xfId="85" applyFont="1" applyFill="1" applyBorder="1" applyAlignment="1">
      <alignment horizontal="center" vertical="center" wrapText="1"/>
      <protection/>
    </xf>
    <xf numFmtId="3" fontId="16" fillId="0" borderId="18" xfId="85" applyNumberFormat="1" applyFont="1" applyFill="1" applyBorder="1" applyAlignment="1">
      <alignment horizontal="center" vertical="center"/>
      <protection/>
    </xf>
    <xf numFmtId="0" fontId="16" fillId="35" borderId="0" xfId="85" applyFont="1" applyFill="1">
      <alignment/>
      <protection/>
    </xf>
    <xf numFmtId="0" fontId="35" fillId="0" borderId="0" xfId="85" applyFont="1" applyFill="1" applyAlignment="1">
      <alignment horizontal="right" vertical="center"/>
      <protection/>
    </xf>
    <xf numFmtId="3" fontId="20" fillId="0" borderId="23" xfId="85" applyNumberFormat="1" applyFont="1" applyFill="1" applyBorder="1" applyAlignment="1">
      <alignment horizontal="center" vertical="center" wrapText="1"/>
      <protection/>
    </xf>
    <xf numFmtId="3" fontId="20" fillId="0" borderId="23" xfId="85" applyNumberFormat="1" applyFont="1" applyFill="1" applyBorder="1" applyAlignment="1">
      <alignment horizontal="center" vertical="center"/>
      <protection/>
    </xf>
    <xf numFmtId="0" fontId="16" fillId="35" borderId="12" xfId="85" applyFont="1" applyFill="1" applyBorder="1" applyAlignment="1">
      <alignment horizontal="center" vertical="center" wrapText="1"/>
      <protection/>
    </xf>
    <xf numFmtId="3" fontId="20" fillId="0" borderId="27" xfId="85" applyNumberFormat="1" applyFont="1" applyFill="1" applyBorder="1" applyAlignment="1">
      <alignment horizontal="center" vertical="center" wrapText="1"/>
      <protection/>
    </xf>
    <xf numFmtId="0" fontId="20" fillId="0" borderId="27" xfId="85" applyFont="1" applyFill="1" applyBorder="1" applyAlignment="1">
      <alignment horizontal="center" vertical="center" wrapText="1"/>
      <protection/>
    </xf>
    <xf numFmtId="3" fontId="20" fillId="0" borderId="27" xfId="85" applyNumberFormat="1" applyFont="1" applyFill="1" applyBorder="1" applyAlignment="1">
      <alignment horizontal="center" vertical="center"/>
      <protection/>
    </xf>
    <xf numFmtId="3" fontId="20" fillId="0" borderId="28" xfId="85" applyNumberFormat="1" applyFont="1" applyFill="1" applyBorder="1" applyAlignment="1">
      <alignment horizontal="center" vertical="center" wrapText="1"/>
      <protection/>
    </xf>
    <xf numFmtId="3" fontId="20" fillId="0" borderId="29" xfId="85" applyNumberFormat="1" applyFont="1" applyFill="1" applyBorder="1" applyAlignment="1">
      <alignment horizontal="center" vertical="center" wrapText="1"/>
      <protection/>
    </xf>
    <xf numFmtId="3" fontId="20" fillId="0" borderId="29" xfId="85" applyNumberFormat="1" applyFont="1" applyFill="1" applyBorder="1" applyAlignment="1">
      <alignment horizontal="center" vertical="center"/>
      <protection/>
    </xf>
    <xf numFmtId="3" fontId="20" fillId="0" borderId="30" xfId="85" applyNumberFormat="1" applyFont="1" applyFill="1" applyBorder="1" applyAlignment="1">
      <alignment horizontal="center" vertical="center"/>
      <protection/>
    </xf>
    <xf numFmtId="3" fontId="20" fillId="0" borderId="28" xfId="85" applyNumberFormat="1" applyFont="1" applyFill="1" applyBorder="1" applyAlignment="1">
      <alignment horizontal="center" vertical="center"/>
      <protection/>
    </xf>
    <xf numFmtId="0" fontId="6" fillId="35" borderId="12" xfId="0" applyFont="1" applyFill="1" applyBorder="1" applyAlignment="1">
      <alignment horizontal="center" vertical="center" wrapText="1"/>
    </xf>
    <xf numFmtId="3" fontId="20" fillId="0" borderId="31" xfId="85" applyNumberFormat="1" applyFont="1" applyFill="1" applyBorder="1" applyAlignment="1">
      <alignment horizontal="center" vertical="center"/>
      <protection/>
    </xf>
    <xf numFmtId="0" fontId="16" fillId="0" borderId="28" xfId="85" applyFont="1" applyFill="1" applyBorder="1" applyAlignment="1">
      <alignment horizontal="center" vertical="center"/>
      <protection/>
    </xf>
    <xf numFmtId="0" fontId="16" fillId="0" borderId="29" xfId="85" applyFont="1" applyFill="1" applyBorder="1" applyAlignment="1">
      <alignment horizontal="center" vertical="center"/>
      <protection/>
    </xf>
    <xf numFmtId="3" fontId="20" fillId="0" borderId="23" xfId="85" applyNumberFormat="1" applyFont="1" applyFill="1" applyBorder="1" applyAlignment="1">
      <alignment vertical="center"/>
      <protection/>
    </xf>
    <xf numFmtId="3" fontId="20" fillId="0" borderId="30" xfId="85" applyNumberFormat="1" applyFont="1" applyFill="1" applyBorder="1" applyAlignment="1">
      <alignment horizontal="center" vertical="center" wrapText="1"/>
      <protection/>
    </xf>
    <xf numFmtId="0" fontId="16" fillId="0" borderId="30" xfId="85" applyFont="1" applyFill="1" applyBorder="1" applyAlignment="1">
      <alignment horizontal="center" vertical="center"/>
      <protection/>
    </xf>
    <xf numFmtId="0" fontId="35" fillId="0" borderId="0" xfId="85" applyFont="1" applyFill="1" applyAlignment="1">
      <alignment vertical="center"/>
      <protection/>
    </xf>
    <xf numFmtId="3" fontId="20" fillId="0" borderId="32" xfId="85" applyNumberFormat="1" applyFont="1" applyFill="1" applyBorder="1" applyAlignment="1">
      <alignment horizontal="right" vertical="center"/>
      <protection/>
    </xf>
    <xf numFmtId="3" fontId="20" fillId="0" borderId="27" xfId="85" applyNumberFormat="1" applyFont="1" applyFill="1" applyBorder="1" applyAlignment="1">
      <alignment horizontal="right" vertical="center"/>
      <protection/>
    </xf>
    <xf numFmtId="3" fontId="20" fillId="0" borderId="32" xfId="85" applyNumberFormat="1" applyFont="1" applyFill="1" applyBorder="1" applyAlignment="1">
      <alignment horizontal="right" vertical="center" wrapText="1"/>
      <protection/>
    </xf>
    <xf numFmtId="3" fontId="20" fillId="0" borderId="27" xfId="85" applyNumberFormat="1" applyFont="1" applyFill="1" applyBorder="1" applyAlignment="1">
      <alignment horizontal="right" vertical="center" wrapText="1"/>
      <protection/>
    </xf>
    <xf numFmtId="3" fontId="20" fillId="0" borderId="33" xfId="85" applyNumberFormat="1" applyFont="1" applyFill="1" applyBorder="1" applyAlignment="1">
      <alignment horizontal="left" vertical="center" wrapText="1"/>
      <protection/>
    </xf>
    <xf numFmtId="3" fontId="20" fillId="0" borderId="23" xfId="85" applyNumberFormat="1" applyFont="1" applyFill="1" applyBorder="1" applyAlignment="1">
      <alignment horizontal="left" vertical="center" wrapText="1"/>
      <protection/>
    </xf>
    <xf numFmtId="3" fontId="20" fillId="0" borderId="33" xfId="85" applyNumberFormat="1" applyFont="1" applyFill="1" applyBorder="1" applyAlignment="1">
      <alignment horizontal="left" vertical="center"/>
      <protection/>
    </xf>
    <xf numFmtId="3" fontId="20" fillId="0" borderId="23" xfId="85" applyNumberFormat="1" applyFont="1" applyFill="1" applyBorder="1" applyAlignment="1">
      <alignment horizontal="left" vertical="center"/>
      <protection/>
    </xf>
    <xf numFmtId="3" fontId="20" fillId="0" borderId="25" xfId="85" applyNumberFormat="1" applyFont="1" applyFill="1" applyBorder="1" applyAlignment="1">
      <alignment horizontal="left" vertical="center"/>
      <protection/>
    </xf>
    <xf numFmtId="3" fontId="20" fillId="0" borderId="25" xfId="85" applyNumberFormat="1" applyFont="1" applyFill="1" applyBorder="1" applyAlignment="1">
      <alignment horizontal="left" vertical="center" wrapText="1"/>
      <protection/>
    </xf>
    <xf numFmtId="3" fontId="20" fillId="0" borderId="34" xfId="85" applyNumberFormat="1" applyFont="1" applyFill="1" applyBorder="1" applyAlignment="1">
      <alignment horizontal="right" vertical="center" wrapText="1"/>
      <protection/>
    </xf>
    <xf numFmtId="3" fontId="20" fillId="0" borderId="34" xfId="85" applyNumberFormat="1" applyFont="1" applyFill="1" applyBorder="1" applyAlignment="1">
      <alignment horizontal="right" vertical="center"/>
      <protection/>
    </xf>
    <xf numFmtId="0" fontId="66" fillId="34" borderId="0" xfId="82" applyFont="1" applyFill="1" applyAlignment="1">
      <alignment vertical="center" wrapText="1"/>
      <protection/>
    </xf>
    <xf numFmtId="0" fontId="21" fillId="34" borderId="0" xfId="82" applyFont="1" applyFill="1" applyAlignment="1">
      <alignment vertical="center" wrapText="1"/>
      <protection/>
    </xf>
    <xf numFmtId="0" fontId="21" fillId="34" borderId="0" xfId="82" applyFont="1" applyFill="1" applyAlignment="1">
      <alignment horizontal="center" vertical="center" wrapText="1"/>
      <protection/>
    </xf>
    <xf numFmtId="0" fontId="21" fillId="34" borderId="0" xfId="82" applyFont="1" applyFill="1" applyBorder="1" applyAlignment="1">
      <alignment vertical="center" wrapText="1"/>
      <protection/>
    </xf>
    <xf numFmtId="0" fontId="60" fillId="34" borderId="0" xfId="82" applyNumberFormat="1" applyFont="1" applyFill="1" applyBorder="1" applyAlignment="1">
      <alignment horizontal="right" vertical="center" wrapText="1"/>
      <protection/>
    </xf>
    <xf numFmtId="0" fontId="61" fillId="34" borderId="10" xfId="82" applyFont="1" applyFill="1" applyBorder="1" applyAlignment="1">
      <alignment horizontal="center" vertical="center" wrapText="1"/>
      <protection/>
    </xf>
    <xf numFmtId="0" fontId="61" fillId="34" borderId="10" xfId="82" applyNumberFormat="1" applyFont="1" applyFill="1" applyBorder="1" applyAlignment="1">
      <alignment horizontal="center" vertical="center" wrapText="1"/>
      <protection/>
    </xf>
    <xf numFmtId="0" fontId="61" fillId="34" borderId="0" xfId="82" applyFont="1" applyFill="1" applyAlignment="1">
      <alignment vertical="center" wrapText="1"/>
      <protection/>
    </xf>
    <xf numFmtId="0" fontId="61" fillId="34" borderId="21" xfId="82" applyFont="1" applyFill="1" applyBorder="1" applyAlignment="1">
      <alignment horizontal="center" vertical="center" wrapText="1"/>
      <protection/>
    </xf>
    <xf numFmtId="0" fontId="61" fillId="34" borderId="21" xfId="82" applyFont="1" applyFill="1" applyBorder="1" applyAlignment="1">
      <alignment vertical="center" wrapText="1"/>
      <protection/>
    </xf>
    <xf numFmtId="3" fontId="61" fillId="34" borderId="21" xfId="82" applyNumberFormat="1" applyFont="1" applyFill="1" applyBorder="1" applyAlignment="1">
      <alignment vertical="center" wrapText="1"/>
      <protection/>
    </xf>
    <xf numFmtId="0" fontId="21" fillId="34" borderId="15" xfId="82" applyFont="1" applyFill="1" applyBorder="1" applyAlignment="1">
      <alignment horizontal="center" vertical="center" wrapText="1"/>
      <protection/>
    </xf>
    <xf numFmtId="177" fontId="21" fillId="34" borderId="0" xfId="82" applyNumberFormat="1" applyFont="1" applyFill="1" applyAlignment="1">
      <alignment horizontal="left" vertical="center" wrapText="1"/>
      <protection/>
    </xf>
    <xf numFmtId="0" fontId="21" fillId="34" borderId="0" xfId="82" applyFont="1" applyFill="1" applyAlignment="1">
      <alignment horizontal="right" vertical="center" wrapText="1"/>
      <protection/>
    </xf>
    <xf numFmtId="0" fontId="21" fillId="34" borderId="0" xfId="82" applyFont="1" applyFill="1" applyAlignment="1">
      <alignment horizontal="left" vertical="center" wrapText="1"/>
      <protection/>
    </xf>
    <xf numFmtId="0" fontId="60" fillId="34" borderId="15" xfId="82" applyFont="1" applyFill="1" applyBorder="1" applyAlignment="1">
      <alignment horizontal="center" vertical="center" wrapText="1"/>
      <protection/>
    </xf>
    <xf numFmtId="0" fontId="60" fillId="34" borderId="0" xfId="82" applyFont="1" applyFill="1" applyAlignment="1">
      <alignment horizontal="left" vertical="center" wrapText="1"/>
      <protection/>
    </xf>
    <xf numFmtId="0" fontId="60" fillId="34" borderId="0" xfId="82" applyFont="1" applyFill="1" applyAlignment="1">
      <alignment horizontal="right" vertical="center" wrapText="1"/>
      <protection/>
    </xf>
    <xf numFmtId="0" fontId="60" fillId="34" borderId="0" xfId="82" applyFont="1" applyFill="1" applyAlignment="1">
      <alignment vertical="center" wrapText="1"/>
      <protection/>
    </xf>
    <xf numFmtId="0" fontId="9" fillId="34" borderId="15" xfId="82" applyFont="1" applyFill="1" applyBorder="1" applyAlignment="1">
      <alignment horizontal="center" vertical="center" wrapText="1"/>
      <protection/>
    </xf>
    <xf numFmtId="0" fontId="9" fillId="34" borderId="27" xfId="82" applyFont="1" applyFill="1" applyBorder="1" applyAlignment="1">
      <alignment horizontal="center" vertical="center" wrapText="1"/>
      <protection/>
    </xf>
    <xf numFmtId="0" fontId="9" fillId="34" borderId="23" xfId="82" applyNumberFormat="1" applyFont="1" applyFill="1" applyBorder="1" applyAlignment="1">
      <alignment vertical="center" wrapText="1"/>
      <protection/>
    </xf>
    <xf numFmtId="1" fontId="9" fillId="34" borderId="15" xfId="82" applyNumberFormat="1" applyFont="1" applyFill="1" applyBorder="1" applyAlignment="1">
      <alignment horizontal="right" vertical="center" wrapText="1"/>
      <protection/>
    </xf>
    <xf numFmtId="0" fontId="62" fillId="34" borderId="15" xfId="82" applyFont="1" applyFill="1" applyBorder="1" applyAlignment="1">
      <alignment horizontal="center" vertical="center" wrapText="1"/>
      <protection/>
    </xf>
    <xf numFmtId="0" fontId="62" fillId="34" borderId="27" xfId="82" applyFont="1" applyFill="1" applyBorder="1" applyAlignment="1">
      <alignment horizontal="center" vertical="center" wrapText="1"/>
      <protection/>
    </xf>
    <xf numFmtId="0" fontId="62" fillId="34" borderId="23" xfId="82" applyNumberFormat="1" applyFont="1" applyFill="1" applyBorder="1" applyAlignment="1">
      <alignment vertical="center" wrapText="1"/>
      <protection/>
    </xf>
    <xf numFmtId="1" fontId="21" fillId="34" borderId="0" xfId="82" applyNumberFormat="1" applyFont="1" applyFill="1" applyAlignment="1">
      <alignment vertical="center" wrapText="1"/>
      <protection/>
    </xf>
    <xf numFmtId="0" fontId="62" fillId="34" borderId="27" xfId="82" applyFont="1" applyFill="1" applyBorder="1" applyAlignment="1">
      <alignment horizontal="right" vertical="center" wrapText="1"/>
      <protection/>
    </xf>
    <xf numFmtId="0" fontId="9" fillId="34" borderId="27" xfId="82" applyFont="1" applyFill="1" applyBorder="1" applyAlignment="1">
      <alignment horizontal="right" vertical="center" wrapText="1"/>
      <protection/>
    </xf>
    <xf numFmtId="1" fontId="9" fillId="34" borderId="15" xfId="82" applyNumberFormat="1" applyFont="1" applyFill="1" applyBorder="1" applyAlignment="1">
      <alignment horizontal="left" vertical="center" wrapText="1"/>
      <protection/>
    </xf>
    <xf numFmtId="1" fontId="21" fillId="34" borderId="0" xfId="82" applyNumberFormat="1" applyFont="1" applyFill="1" applyAlignment="1">
      <alignment horizontal="left" vertical="center" wrapText="1"/>
      <protection/>
    </xf>
    <xf numFmtId="0" fontId="62" fillId="34" borderId="35" xfId="82" applyFont="1" applyFill="1" applyBorder="1" applyAlignment="1">
      <alignment horizontal="center" vertical="center" wrapText="1"/>
      <protection/>
    </xf>
    <xf numFmtId="3" fontId="9" fillId="34" borderId="15" xfId="82" applyNumberFormat="1" applyFont="1" applyFill="1" applyBorder="1" applyAlignment="1">
      <alignment horizontal="right" vertical="center" wrapText="1"/>
      <protection/>
    </xf>
    <xf numFmtId="0" fontId="21" fillId="34" borderId="34" xfId="82" applyFont="1" applyFill="1" applyBorder="1" applyAlignment="1">
      <alignment horizontal="center" vertical="center" wrapText="1"/>
      <protection/>
    </xf>
    <xf numFmtId="0" fontId="21" fillId="34" borderId="36" xfId="82" applyFont="1" applyFill="1" applyBorder="1" applyAlignment="1">
      <alignment horizontal="center" vertical="center" wrapText="1"/>
      <protection/>
    </xf>
    <xf numFmtId="0" fontId="21" fillId="34" borderId="25" xfId="82" applyFont="1" applyFill="1" applyBorder="1" applyAlignment="1">
      <alignment vertical="center" wrapText="1"/>
      <protection/>
    </xf>
    <xf numFmtId="179" fontId="21" fillId="34" borderId="18" xfId="82" applyNumberFormat="1" applyFont="1" applyFill="1" applyBorder="1" applyAlignment="1">
      <alignment vertical="center" wrapText="1"/>
      <protection/>
    </xf>
    <xf numFmtId="0" fontId="21" fillId="34" borderId="18" xfId="82" applyFont="1" applyFill="1" applyBorder="1" applyAlignment="1">
      <alignment vertical="center" wrapText="1"/>
      <protection/>
    </xf>
    <xf numFmtId="0" fontId="68" fillId="34" borderId="0" xfId="82" applyFont="1" applyFill="1" applyAlignment="1">
      <alignment vertical="center" wrapText="1"/>
      <protection/>
    </xf>
    <xf numFmtId="0" fontId="61" fillId="34" borderId="0" xfId="83" applyFont="1" applyFill="1" applyAlignment="1">
      <alignment horizontal="center" vertical="center"/>
      <protection/>
    </xf>
    <xf numFmtId="0" fontId="21" fillId="34" borderId="0" xfId="83" applyFont="1" applyFill="1" applyAlignment="1">
      <alignment vertical="center"/>
      <protection/>
    </xf>
    <xf numFmtId="0" fontId="61" fillId="34" borderId="0" xfId="83" applyFont="1" applyFill="1" applyAlignment="1">
      <alignment horizontal="center" vertical="center" wrapText="1"/>
      <protection/>
    </xf>
    <xf numFmtId="177" fontId="61" fillId="34" borderId="0" xfId="83" applyNumberFormat="1" applyFont="1" applyFill="1" applyAlignment="1">
      <alignment horizontal="center" vertical="center"/>
      <protection/>
    </xf>
    <xf numFmtId="176" fontId="61" fillId="34" borderId="0" xfId="41" applyNumberFormat="1" applyFont="1" applyFill="1" applyAlignment="1">
      <alignment horizontal="center" vertical="center"/>
    </xf>
    <xf numFmtId="0" fontId="21" fillId="34" borderId="1" xfId="83" applyFont="1" applyFill="1" applyBorder="1" applyAlignment="1">
      <alignment horizontal="center" vertical="center"/>
      <protection/>
    </xf>
    <xf numFmtId="49" fontId="21" fillId="34" borderId="1" xfId="83" applyNumberFormat="1" applyFont="1" applyFill="1" applyBorder="1" applyAlignment="1">
      <alignment vertical="center" wrapText="1"/>
      <protection/>
    </xf>
    <xf numFmtId="177" fontId="21" fillId="34" borderId="0" xfId="83" applyNumberFormat="1" applyFont="1" applyFill="1" applyAlignment="1">
      <alignment vertical="center" wrapText="1"/>
      <protection/>
    </xf>
    <xf numFmtId="49" fontId="21" fillId="34" borderId="0" xfId="83" applyNumberFormat="1" applyFont="1" applyFill="1" applyAlignment="1">
      <alignment vertical="center" wrapText="1"/>
      <protection/>
    </xf>
    <xf numFmtId="173" fontId="21" fillId="34" borderId="0" xfId="44" applyFont="1" applyFill="1" applyAlignment="1">
      <alignment vertical="center"/>
    </xf>
    <xf numFmtId="176" fontId="21" fillId="34" borderId="0" xfId="41" applyNumberFormat="1" applyFont="1" applyFill="1" applyAlignment="1">
      <alignment vertical="center"/>
    </xf>
    <xf numFmtId="0" fontId="61" fillId="34" borderId="10" xfId="83" applyFont="1" applyFill="1" applyBorder="1" applyAlignment="1">
      <alignment horizontal="center" vertical="center" wrapText="1"/>
      <protection/>
    </xf>
    <xf numFmtId="49" fontId="61" fillId="34" borderId="10" xfId="83" applyNumberFormat="1" applyFont="1" applyFill="1" applyBorder="1" applyAlignment="1">
      <alignment horizontal="center" vertical="center" wrapText="1"/>
      <protection/>
    </xf>
    <xf numFmtId="177" fontId="61" fillId="34" borderId="10" xfId="83" applyNumberFormat="1" applyFont="1" applyFill="1" applyBorder="1" applyAlignment="1">
      <alignment horizontal="center" vertical="center" wrapText="1"/>
      <protection/>
    </xf>
    <xf numFmtId="1" fontId="61" fillId="34" borderId="10" xfId="83" applyNumberFormat="1" applyFont="1" applyFill="1" applyBorder="1" applyAlignment="1">
      <alignment horizontal="center" vertical="center" wrapText="1"/>
      <protection/>
    </xf>
    <xf numFmtId="1" fontId="61" fillId="34" borderId="10" xfId="44" applyNumberFormat="1" applyFont="1" applyFill="1" applyBorder="1" applyAlignment="1">
      <alignment horizontal="center" vertical="center" wrapText="1"/>
    </xf>
    <xf numFmtId="1" fontId="61" fillId="34" borderId="10" xfId="41" applyNumberFormat="1" applyFont="1" applyFill="1" applyBorder="1" applyAlignment="1">
      <alignment horizontal="center" vertical="center" wrapText="1"/>
    </xf>
    <xf numFmtId="1" fontId="61" fillId="34" borderId="0" xfId="41" applyNumberFormat="1" applyFont="1" applyFill="1" applyBorder="1" applyAlignment="1">
      <alignment horizontal="center" vertical="center" wrapText="1"/>
    </xf>
    <xf numFmtId="0" fontId="61" fillId="34" borderId="0" xfId="83" applyFont="1" applyFill="1" applyAlignment="1">
      <alignment vertical="center" wrapText="1"/>
      <protection/>
    </xf>
    <xf numFmtId="0" fontId="61" fillId="34" borderId="21" xfId="83" applyFont="1" applyFill="1" applyBorder="1" applyAlignment="1">
      <alignment horizontal="center" vertical="center"/>
      <protection/>
    </xf>
    <xf numFmtId="49" fontId="61" fillId="34" borderId="21" xfId="83" applyNumberFormat="1" applyFont="1" applyFill="1" applyBorder="1" applyAlignment="1">
      <alignment horizontal="center" vertical="center" wrapText="1"/>
      <protection/>
    </xf>
    <xf numFmtId="177" fontId="61" fillId="34" borderId="21" xfId="83" applyNumberFormat="1" applyFont="1" applyFill="1" applyBorder="1" applyAlignment="1">
      <alignment horizontal="center" vertical="center" wrapText="1"/>
      <protection/>
    </xf>
    <xf numFmtId="177" fontId="61" fillId="34" borderId="21" xfId="44" applyNumberFormat="1" applyFont="1" applyFill="1" applyBorder="1" applyAlignment="1">
      <alignment vertical="center"/>
    </xf>
    <xf numFmtId="176" fontId="61" fillId="34" borderId="21" xfId="44" applyNumberFormat="1" applyFont="1" applyFill="1" applyBorder="1" applyAlignment="1">
      <alignment vertical="center"/>
    </xf>
    <xf numFmtId="180" fontId="61" fillId="34" borderId="21" xfId="41" applyNumberFormat="1" applyFont="1" applyFill="1" applyBorder="1" applyAlignment="1">
      <alignment vertical="center"/>
    </xf>
    <xf numFmtId="180" fontId="61" fillId="34" borderId="0" xfId="41" applyNumberFormat="1" applyFont="1" applyFill="1" applyBorder="1" applyAlignment="1">
      <alignment vertical="center"/>
    </xf>
    <xf numFmtId="0" fontId="61" fillId="34" borderId="0" xfId="83" applyFont="1" applyFill="1" applyAlignment="1">
      <alignment vertical="center"/>
      <protection/>
    </xf>
    <xf numFmtId="3" fontId="61" fillId="34" borderId="0" xfId="83" applyNumberFormat="1" applyFont="1" applyFill="1" applyAlignment="1">
      <alignment vertical="center"/>
      <protection/>
    </xf>
    <xf numFmtId="0" fontId="61" fillId="34" borderId="15" xfId="83" applyFont="1" applyFill="1" applyBorder="1" applyAlignment="1">
      <alignment horizontal="center" vertical="center"/>
      <protection/>
    </xf>
    <xf numFmtId="49" fontId="61" fillId="34" borderId="15" xfId="83" applyNumberFormat="1" applyFont="1" applyFill="1" applyBorder="1" applyAlignment="1">
      <alignment horizontal="right" vertical="center" wrapText="1"/>
      <protection/>
    </xf>
    <xf numFmtId="177" fontId="61" fillId="34" borderId="15" xfId="83" applyNumberFormat="1" applyFont="1" applyFill="1" applyBorder="1" applyAlignment="1">
      <alignment vertical="center" wrapText="1"/>
      <protection/>
    </xf>
    <xf numFmtId="177" fontId="61" fillId="34" borderId="15" xfId="44" applyNumberFormat="1" applyFont="1" applyFill="1" applyBorder="1" applyAlignment="1">
      <alignment horizontal="left" vertical="center"/>
    </xf>
    <xf numFmtId="177" fontId="61" fillId="34" borderId="15" xfId="44" applyNumberFormat="1" applyFont="1" applyFill="1" applyBorder="1" applyAlignment="1">
      <alignment vertical="center"/>
    </xf>
    <xf numFmtId="176" fontId="61" fillId="34" borderId="15" xfId="44" applyNumberFormat="1" applyFont="1" applyFill="1" applyBorder="1" applyAlignment="1">
      <alignment vertical="center"/>
    </xf>
    <xf numFmtId="176" fontId="61" fillId="34" borderId="15" xfId="41" applyNumberFormat="1" applyFont="1" applyFill="1" applyBorder="1" applyAlignment="1">
      <alignment vertical="center"/>
    </xf>
    <xf numFmtId="176" fontId="61" fillId="34" borderId="0" xfId="41" applyNumberFormat="1" applyFont="1" applyFill="1" applyBorder="1" applyAlignment="1">
      <alignment vertical="center"/>
    </xf>
    <xf numFmtId="0" fontId="42" fillId="34" borderId="0" xfId="83" applyFont="1" applyFill="1" applyAlignment="1">
      <alignment horizontal="right" vertical="center"/>
      <protection/>
    </xf>
    <xf numFmtId="0" fontId="42" fillId="34" borderId="0" xfId="83" applyFont="1" applyFill="1" applyAlignment="1">
      <alignment vertical="center"/>
      <protection/>
    </xf>
    <xf numFmtId="0" fontId="42" fillId="34" borderId="0" xfId="83" applyFont="1" applyFill="1" applyAlignment="1">
      <alignment horizontal="left" vertical="center"/>
      <protection/>
    </xf>
    <xf numFmtId="0" fontId="21" fillId="34" borderId="15" xfId="83" applyFont="1" applyFill="1" applyBorder="1" applyAlignment="1">
      <alignment horizontal="center" vertical="center"/>
      <protection/>
    </xf>
    <xf numFmtId="49" fontId="21" fillId="34" borderId="15" xfId="83" applyNumberFormat="1" applyFont="1" applyFill="1" applyBorder="1" applyAlignment="1">
      <alignment horizontal="right" vertical="center" wrapText="1"/>
      <protection/>
    </xf>
    <xf numFmtId="177" fontId="21" fillId="34" borderId="15" xfId="83" applyNumberFormat="1" applyFont="1" applyFill="1" applyBorder="1" applyAlignment="1">
      <alignment vertical="center" wrapText="1"/>
      <protection/>
    </xf>
    <xf numFmtId="177" fontId="21" fillId="34" borderId="15" xfId="44" applyNumberFormat="1" applyFont="1" applyFill="1" applyBorder="1" applyAlignment="1">
      <alignment horizontal="left" vertical="center"/>
    </xf>
    <xf numFmtId="177" fontId="21" fillId="34" borderId="15" xfId="44" applyNumberFormat="1" applyFont="1" applyFill="1" applyBorder="1" applyAlignment="1">
      <alignment vertical="center"/>
    </xf>
    <xf numFmtId="176" fontId="21" fillId="34" borderId="15" xfId="44" applyNumberFormat="1" applyFont="1" applyFill="1" applyBorder="1" applyAlignment="1">
      <alignment vertical="center"/>
    </xf>
    <xf numFmtId="176" fontId="21" fillId="34" borderId="15" xfId="41" applyNumberFormat="1" applyFont="1" applyFill="1" applyBorder="1" applyAlignment="1">
      <alignment vertical="center"/>
    </xf>
    <xf numFmtId="176" fontId="21" fillId="34" borderId="0" xfId="41" applyNumberFormat="1" applyFont="1" applyFill="1" applyBorder="1" applyAlignment="1">
      <alignment vertical="center"/>
    </xf>
    <xf numFmtId="0" fontId="21" fillId="34" borderId="0" xfId="83" applyFont="1" applyFill="1" applyAlignment="1">
      <alignment horizontal="right" vertical="center"/>
      <protection/>
    </xf>
    <xf numFmtId="0" fontId="21" fillId="34" borderId="0" xfId="83" applyFont="1" applyFill="1" applyAlignment="1">
      <alignment horizontal="left" vertical="center"/>
      <protection/>
    </xf>
    <xf numFmtId="49" fontId="21" fillId="34" borderId="15" xfId="83" applyNumberFormat="1" applyFont="1" applyFill="1" applyBorder="1" applyAlignment="1">
      <alignment vertical="center" wrapText="1"/>
      <protection/>
    </xf>
    <xf numFmtId="49" fontId="21" fillId="34" borderId="15" xfId="83" applyNumberFormat="1" applyFont="1" applyFill="1" applyBorder="1" applyAlignment="1" quotePrefix="1">
      <alignment vertical="center" wrapText="1"/>
      <protection/>
    </xf>
    <xf numFmtId="177" fontId="21" fillId="34" borderId="15" xfId="83" applyNumberFormat="1" applyFont="1" applyFill="1" applyBorder="1" applyAlignment="1" quotePrefix="1">
      <alignment vertical="center" wrapText="1"/>
      <protection/>
    </xf>
    <xf numFmtId="49" fontId="9" fillId="34" borderId="15" xfId="83" applyNumberFormat="1" applyFont="1" applyFill="1" applyBorder="1" applyAlignment="1" quotePrefix="1">
      <alignment vertical="center" wrapText="1"/>
      <protection/>
    </xf>
    <xf numFmtId="177" fontId="9" fillId="34" borderId="15" xfId="83" applyNumberFormat="1" applyFont="1" applyFill="1" applyBorder="1" applyAlignment="1" quotePrefix="1">
      <alignment vertical="center" wrapText="1"/>
      <protection/>
    </xf>
    <xf numFmtId="49" fontId="61" fillId="34" borderId="15" xfId="83" applyNumberFormat="1" applyFont="1" applyFill="1" applyBorder="1" applyAlignment="1">
      <alignment vertical="center" wrapText="1"/>
      <protection/>
    </xf>
    <xf numFmtId="199" fontId="61" fillId="34" borderId="15" xfId="83" applyNumberFormat="1" applyFont="1" applyFill="1" applyBorder="1" applyAlignment="1">
      <alignment vertical="center" wrapText="1"/>
      <protection/>
    </xf>
    <xf numFmtId="3" fontId="61" fillId="34" borderId="15" xfId="83" applyNumberFormat="1" applyFont="1" applyFill="1" applyBorder="1" applyAlignment="1">
      <alignment vertical="center" wrapText="1"/>
      <protection/>
    </xf>
    <xf numFmtId="0" fontId="60" fillId="34" borderId="15" xfId="83" applyFont="1" applyFill="1" applyBorder="1" applyAlignment="1">
      <alignment horizontal="center" vertical="center"/>
      <protection/>
    </xf>
    <xf numFmtId="49" fontId="60" fillId="34" borderId="15" xfId="83" applyNumberFormat="1" applyFont="1" applyFill="1" applyBorder="1" applyAlignment="1">
      <alignment horizontal="right" vertical="center" wrapText="1"/>
      <protection/>
    </xf>
    <xf numFmtId="177" fontId="60" fillId="34" borderId="15" xfId="83" applyNumberFormat="1" applyFont="1" applyFill="1" applyBorder="1" applyAlignment="1">
      <alignment vertical="center" wrapText="1"/>
      <protection/>
    </xf>
    <xf numFmtId="177" fontId="60" fillId="34" borderId="15" xfId="83" applyNumberFormat="1" applyFont="1" applyFill="1" applyBorder="1" applyAlignment="1">
      <alignment horizontal="left" vertical="center" wrapText="1"/>
      <protection/>
    </xf>
    <xf numFmtId="176" fontId="60" fillId="34" borderId="0" xfId="41" applyNumberFormat="1" applyFont="1" applyFill="1" applyBorder="1" applyAlignment="1">
      <alignment horizontal="center" vertical="center"/>
    </xf>
    <xf numFmtId="0" fontId="60" fillId="34" borderId="0" xfId="83" applyFont="1" applyFill="1" applyAlignment="1">
      <alignment horizontal="right" vertical="center"/>
      <protection/>
    </xf>
    <xf numFmtId="0" fontId="60" fillId="34" borderId="0" xfId="83" applyFont="1" applyFill="1" applyAlignment="1">
      <alignment vertical="center"/>
      <protection/>
    </xf>
    <xf numFmtId="0" fontId="60" fillId="34" borderId="0" xfId="83" applyFont="1" applyFill="1" applyAlignment="1">
      <alignment horizontal="left" vertical="center"/>
      <protection/>
    </xf>
    <xf numFmtId="3" fontId="21" fillId="34" borderId="15" xfId="44" applyNumberFormat="1" applyFont="1" applyFill="1" applyBorder="1" applyAlignment="1">
      <alignment vertical="center"/>
    </xf>
    <xf numFmtId="3" fontId="21" fillId="34" borderId="15" xfId="44" applyNumberFormat="1" applyFont="1" applyFill="1" applyBorder="1" applyAlignment="1">
      <alignment horizontal="left" vertical="center"/>
    </xf>
    <xf numFmtId="176" fontId="21" fillId="34" borderId="0" xfId="41" applyNumberFormat="1" applyFont="1" applyFill="1" applyBorder="1" applyAlignment="1">
      <alignment horizontal="center" vertical="center"/>
    </xf>
    <xf numFmtId="177" fontId="60" fillId="34" borderId="15" xfId="44" applyNumberFormat="1" applyFont="1" applyFill="1" applyBorder="1" applyAlignment="1">
      <alignment vertical="center"/>
    </xf>
    <xf numFmtId="176" fontId="60" fillId="34" borderId="0" xfId="41" applyNumberFormat="1" applyFont="1" applyFill="1" applyBorder="1" applyAlignment="1">
      <alignment vertical="center"/>
    </xf>
    <xf numFmtId="49" fontId="60" fillId="34" borderId="15" xfId="83" applyNumberFormat="1" applyFont="1" applyFill="1" applyBorder="1" applyAlignment="1">
      <alignment vertical="center" wrapText="1"/>
      <protection/>
    </xf>
    <xf numFmtId="3" fontId="61" fillId="34" borderId="15" xfId="44" applyNumberFormat="1" applyFont="1" applyFill="1" applyBorder="1" applyAlignment="1">
      <alignment vertical="center"/>
    </xf>
    <xf numFmtId="0" fontId="61" fillId="34" borderId="22" xfId="83" applyFont="1" applyFill="1" applyBorder="1" applyAlignment="1">
      <alignment horizontal="center" vertical="center"/>
      <protection/>
    </xf>
    <xf numFmtId="49" fontId="61" fillId="34" borderId="22" xfId="83" applyNumberFormat="1" applyFont="1" applyFill="1" applyBorder="1" applyAlignment="1">
      <alignment vertical="center" wrapText="1"/>
      <protection/>
    </xf>
    <xf numFmtId="177" fontId="61" fillId="34" borderId="22" xfId="83" applyNumberFormat="1" applyFont="1" applyFill="1" applyBorder="1" applyAlignment="1">
      <alignment vertical="center" wrapText="1"/>
      <protection/>
    </xf>
    <xf numFmtId="177" fontId="61" fillId="34" borderId="22" xfId="44" applyNumberFormat="1" applyFont="1" applyFill="1" applyBorder="1" applyAlignment="1">
      <alignment vertical="center"/>
    </xf>
    <xf numFmtId="176" fontId="61" fillId="34" borderId="22" xfId="44" applyNumberFormat="1" applyFont="1" applyFill="1" applyBorder="1" applyAlignment="1">
      <alignment vertical="center"/>
    </xf>
    <xf numFmtId="176" fontId="61" fillId="34" borderId="22" xfId="41" applyNumberFormat="1" applyFont="1" applyFill="1" applyBorder="1" applyAlignment="1">
      <alignment vertical="center"/>
    </xf>
    <xf numFmtId="0" fontId="21" fillId="34" borderId="21" xfId="83" applyFont="1" applyFill="1" applyBorder="1" applyAlignment="1">
      <alignment horizontal="center" vertical="center"/>
      <protection/>
    </xf>
    <xf numFmtId="49" fontId="21" fillId="34" borderId="21" xfId="83" applyNumberFormat="1" applyFont="1" applyFill="1" applyBorder="1" applyAlignment="1">
      <alignment vertical="center" wrapText="1"/>
      <protection/>
    </xf>
    <xf numFmtId="177" fontId="21" fillId="34" borderId="21" xfId="83" applyNumberFormat="1" applyFont="1" applyFill="1" applyBorder="1" applyAlignment="1">
      <alignment vertical="center" wrapText="1"/>
      <protection/>
    </xf>
    <xf numFmtId="177" fontId="42" fillId="34" borderId="21" xfId="44" applyNumberFormat="1" applyFont="1" applyFill="1" applyBorder="1" applyAlignment="1">
      <alignment vertical="center"/>
    </xf>
    <xf numFmtId="177" fontId="21" fillId="34" borderId="21" xfId="44" applyNumberFormat="1" applyFont="1" applyFill="1" applyBorder="1" applyAlignment="1">
      <alignment vertical="center"/>
    </xf>
    <xf numFmtId="176" fontId="21" fillId="34" borderId="21" xfId="44" applyNumberFormat="1" applyFont="1" applyFill="1" applyBorder="1" applyAlignment="1">
      <alignment vertical="center"/>
    </xf>
    <xf numFmtId="176" fontId="21" fillId="34" borderId="21" xfId="41" applyNumberFormat="1" applyFont="1" applyFill="1" applyBorder="1" applyAlignment="1">
      <alignment vertical="center"/>
    </xf>
    <xf numFmtId="0" fontId="21" fillId="34" borderId="18" xfId="83" applyFont="1" applyFill="1" applyBorder="1" applyAlignment="1">
      <alignment horizontal="center" vertical="center"/>
      <protection/>
    </xf>
    <xf numFmtId="49" fontId="21" fillId="34" borderId="18" xfId="83" applyNumberFormat="1" applyFont="1" applyFill="1" applyBorder="1" applyAlignment="1">
      <alignment vertical="center" wrapText="1"/>
      <protection/>
    </xf>
    <xf numFmtId="177" fontId="21" fillId="34" borderId="18" xfId="83" applyNumberFormat="1" applyFont="1" applyFill="1" applyBorder="1" applyAlignment="1">
      <alignment vertical="center" wrapText="1"/>
      <protection/>
    </xf>
    <xf numFmtId="3" fontId="21" fillId="34" borderId="18" xfId="44" applyNumberFormat="1" applyFont="1" applyFill="1" applyBorder="1" applyAlignment="1">
      <alignment vertical="center"/>
    </xf>
    <xf numFmtId="176" fontId="21" fillId="34" borderId="18" xfId="44" applyNumberFormat="1" applyFont="1" applyFill="1" applyBorder="1" applyAlignment="1">
      <alignment vertical="center"/>
    </xf>
    <xf numFmtId="176" fontId="21" fillId="34" borderId="18" xfId="41" applyNumberFormat="1" applyFont="1" applyFill="1" applyBorder="1" applyAlignment="1">
      <alignment vertical="center"/>
    </xf>
    <xf numFmtId="0" fontId="21" fillId="34" borderId="0" xfId="83" applyFont="1" applyFill="1" applyAlignment="1">
      <alignment horizontal="center" vertical="center"/>
      <protection/>
    </xf>
    <xf numFmtId="176" fontId="21" fillId="34" borderId="0" xfId="44" applyNumberFormat="1" applyFont="1" applyFill="1" applyAlignment="1">
      <alignment vertical="center"/>
    </xf>
    <xf numFmtId="0" fontId="72" fillId="34" borderId="0" xfId="83" applyFont="1" applyFill="1" applyAlignment="1">
      <alignment horizontal="center" vertical="center"/>
      <protection/>
    </xf>
    <xf numFmtId="49" fontId="21" fillId="34" borderId="0" xfId="83" applyNumberFormat="1" applyFont="1" applyFill="1" applyAlignment="1">
      <alignment horizontal="left" vertical="center"/>
      <protection/>
    </xf>
    <xf numFmtId="177" fontId="21" fillId="34" borderId="0" xfId="83" applyNumberFormat="1" applyFont="1" applyFill="1" applyAlignment="1">
      <alignment horizontal="left" vertical="center"/>
      <protection/>
    </xf>
    <xf numFmtId="4" fontId="21" fillId="34" borderId="0" xfId="83" applyNumberFormat="1" applyFont="1" applyFill="1" applyAlignment="1">
      <alignment horizontal="left" vertical="center"/>
      <protection/>
    </xf>
    <xf numFmtId="176" fontId="21" fillId="34" borderId="0" xfId="83" applyNumberFormat="1" applyFont="1" applyFill="1" applyAlignment="1">
      <alignment horizontal="left" vertical="center"/>
      <protection/>
    </xf>
    <xf numFmtId="176" fontId="21" fillId="34" borderId="0" xfId="41" applyNumberFormat="1" applyFont="1" applyFill="1" applyAlignment="1">
      <alignment horizontal="left" vertical="center"/>
    </xf>
    <xf numFmtId="3" fontId="61" fillId="34" borderId="15" xfId="82" applyNumberFormat="1" applyFont="1" applyFill="1" applyBorder="1" applyAlignment="1">
      <alignment horizontal="right" vertical="center" wrapText="1"/>
      <protection/>
    </xf>
    <xf numFmtId="1" fontId="61" fillId="34" borderId="15" xfId="82" applyNumberFormat="1" applyFont="1" applyFill="1" applyBorder="1" applyAlignment="1">
      <alignment horizontal="left" vertical="center" wrapText="1"/>
      <protection/>
    </xf>
    <xf numFmtId="1" fontId="61" fillId="34" borderId="15" xfId="82" applyNumberFormat="1" applyFont="1" applyFill="1" applyBorder="1" applyAlignment="1">
      <alignment horizontal="right" vertical="center" wrapText="1"/>
      <protection/>
    </xf>
    <xf numFmtId="177" fontId="61" fillId="34" borderId="15" xfId="82" applyNumberFormat="1" applyFont="1" applyFill="1" applyBorder="1" applyAlignment="1">
      <alignment horizontal="right" vertical="center" wrapText="1"/>
      <protection/>
    </xf>
    <xf numFmtId="177" fontId="61" fillId="34" borderId="15" xfId="82" applyNumberFormat="1" applyFont="1" applyFill="1" applyBorder="1" applyAlignment="1">
      <alignment horizontal="left" vertical="center" wrapText="1"/>
      <protection/>
    </xf>
    <xf numFmtId="1" fontId="21" fillId="34" borderId="15" xfId="82" applyNumberFormat="1" applyFont="1" applyFill="1" applyBorder="1" applyAlignment="1">
      <alignment horizontal="left" vertical="center" wrapText="1"/>
      <protection/>
    </xf>
    <xf numFmtId="1" fontId="21" fillId="34" borderId="15" xfId="82" applyNumberFormat="1" applyFont="1" applyFill="1" applyBorder="1" applyAlignment="1">
      <alignment horizontal="right" vertical="center" wrapText="1"/>
      <protection/>
    </xf>
    <xf numFmtId="3" fontId="21" fillId="34" borderId="15" xfId="82" applyNumberFormat="1" applyFont="1" applyFill="1" applyBorder="1" applyAlignment="1">
      <alignment horizontal="right" vertical="center" wrapText="1"/>
      <protection/>
    </xf>
    <xf numFmtId="3" fontId="21" fillId="34" borderId="15" xfId="82" applyNumberFormat="1" applyFont="1" applyFill="1" applyBorder="1" applyAlignment="1">
      <alignment horizontal="left" vertical="center" wrapText="1"/>
      <protection/>
    </xf>
    <xf numFmtId="1" fontId="60" fillId="34" borderId="15" xfId="82" applyNumberFormat="1" applyFont="1" applyFill="1" applyBorder="1" applyAlignment="1">
      <alignment horizontal="left" vertical="center" wrapText="1"/>
      <protection/>
    </xf>
    <xf numFmtId="1" fontId="60" fillId="34" borderId="15" xfId="82" applyNumberFormat="1" applyFont="1" applyFill="1" applyBorder="1" applyAlignment="1">
      <alignment horizontal="right" vertical="center" wrapText="1"/>
      <protection/>
    </xf>
    <xf numFmtId="177" fontId="60" fillId="34" borderId="15" xfId="82" applyNumberFormat="1" applyFont="1" applyFill="1" applyBorder="1" applyAlignment="1">
      <alignment horizontal="right" vertical="center" wrapText="1"/>
      <protection/>
    </xf>
    <xf numFmtId="177" fontId="60" fillId="34" borderId="15" xfId="82" applyNumberFormat="1" applyFont="1" applyFill="1" applyBorder="1" applyAlignment="1">
      <alignment horizontal="left" vertical="center" wrapText="1"/>
      <protection/>
    </xf>
    <xf numFmtId="1" fontId="62" fillId="34" borderId="15" xfId="82" applyNumberFormat="1" applyFont="1" applyFill="1" applyBorder="1" applyAlignment="1">
      <alignment horizontal="right" vertical="center" wrapText="1"/>
      <protection/>
    </xf>
    <xf numFmtId="177" fontId="62" fillId="34" borderId="15" xfId="82" applyNumberFormat="1" applyFont="1" applyFill="1" applyBorder="1" applyAlignment="1">
      <alignment horizontal="right" vertical="center" wrapText="1"/>
      <protection/>
    </xf>
    <xf numFmtId="177" fontId="60" fillId="34" borderId="15" xfId="82" applyNumberFormat="1" applyFont="1" applyFill="1" applyBorder="1" applyAlignment="1">
      <alignment horizontal="center" vertical="center" wrapText="1"/>
      <protection/>
    </xf>
    <xf numFmtId="3" fontId="21" fillId="34" borderId="15" xfId="82" applyNumberFormat="1" applyFont="1" applyFill="1" applyBorder="1" applyAlignment="1">
      <alignment horizontal="center" vertical="center" wrapText="1"/>
      <protection/>
    </xf>
    <xf numFmtId="3" fontId="9" fillId="34" borderId="15" xfId="82" applyNumberFormat="1" applyFont="1" applyFill="1" applyBorder="1" applyAlignment="1">
      <alignment horizontal="left" vertical="center" wrapText="1"/>
      <protection/>
    </xf>
    <xf numFmtId="1" fontId="62" fillId="34" borderId="15" xfId="82" applyNumberFormat="1" applyFont="1" applyFill="1" applyBorder="1" applyAlignment="1">
      <alignment horizontal="left" vertical="center" wrapText="1"/>
      <protection/>
    </xf>
    <xf numFmtId="177" fontId="62" fillId="34" borderId="15" xfId="82" applyNumberFormat="1" applyFont="1" applyFill="1" applyBorder="1" applyAlignment="1">
      <alignment horizontal="left" vertical="center" wrapText="1"/>
      <protection/>
    </xf>
    <xf numFmtId="0" fontId="6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74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10" xfId="50" applyNumberFormat="1" applyFont="1" applyFill="1" applyBorder="1" applyAlignment="1">
      <alignment horizontal="center" vertical="center"/>
    </xf>
    <xf numFmtId="176" fontId="20" fillId="0" borderId="10" xfId="50" applyNumberFormat="1" applyFont="1" applyFill="1" applyBorder="1" applyAlignment="1">
      <alignment horizontal="center" vertical="center"/>
    </xf>
    <xf numFmtId="177" fontId="20" fillId="0" borderId="10" xfId="5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177" fontId="73" fillId="0" borderId="10" xfId="50" applyNumberFormat="1" applyFont="1" applyFill="1" applyBorder="1" applyAlignment="1">
      <alignment horizontal="center" vertical="center"/>
    </xf>
    <xf numFmtId="3" fontId="16" fillId="0" borderId="10" xfId="50" applyNumberFormat="1" applyFont="1" applyFill="1" applyBorder="1" applyAlignment="1">
      <alignment horizontal="right" vertical="center"/>
    </xf>
    <xf numFmtId="3" fontId="16" fillId="0" borderId="10" xfId="50" applyNumberFormat="1" applyFont="1" applyFill="1" applyBorder="1" applyAlignment="1">
      <alignment horizontal="center" vertical="center"/>
    </xf>
    <xf numFmtId="3" fontId="16" fillId="0" borderId="10" xfId="50" applyNumberFormat="1" applyFont="1" applyFill="1" applyBorder="1" applyAlignment="1">
      <alignment horizontal="left" vertical="center"/>
    </xf>
    <xf numFmtId="177" fontId="16" fillId="0" borderId="10" xfId="50" applyNumberFormat="1" applyFont="1" applyFill="1" applyBorder="1" applyAlignment="1">
      <alignment horizontal="center" vertical="center"/>
    </xf>
    <xf numFmtId="3" fontId="73" fillId="0" borderId="10" xfId="50" applyNumberFormat="1" applyFont="1" applyFill="1" applyBorder="1" applyAlignment="1">
      <alignment horizontal="center" vertical="center"/>
    </xf>
    <xf numFmtId="3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vertical="center"/>
    </xf>
    <xf numFmtId="0" fontId="20" fillId="0" borderId="10" xfId="0" applyFont="1" applyFill="1" applyBorder="1" applyAlignment="1" quotePrefix="1">
      <alignment vertical="center" wrapText="1"/>
    </xf>
    <xf numFmtId="3" fontId="16" fillId="0" borderId="10" xfId="5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 quotePrefix="1">
      <alignment horizontal="justify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 quotePrefix="1">
      <alignment horizontal="center" vertical="center" wrapText="1"/>
    </xf>
    <xf numFmtId="177" fontId="20" fillId="0" borderId="0" xfId="0" applyNumberFormat="1" applyFont="1" applyFill="1" applyAlignment="1">
      <alignment vertical="center"/>
    </xf>
    <xf numFmtId="176" fontId="16" fillId="0" borderId="10" xfId="5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/>
    </xf>
    <xf numFmtId="176" fontId="20" fillId="0" borderId="0" xfId="50" applyNumberFormat="1" applyFont="1" applyFill="1" applyAlignment="1">
      <alignment horizontal="center" vertical="center"/>
    </xf>
    <xf numFmtId="177" fontId="20" fillId="0" borderId="0" xfId="50" applyNumberFormat="1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6" fillId="0" borderId="10" xfId="84" applyFont="1" applyFill="1" applyBorder="1" applyAlignment="1">
      <alignment horizontal="center"/>
      <protection/>
    </xf>
    <xf numFmtId="0" fontId="16" fillId="0" borderId="10" xfId="84" applyFont="1" applyFill="1" applyBorder="1">
      <alignment/>
      <protection/>
    </xf>
    <xf numFmtId="0" fontId="80" fillId="0" borderId="10" xfId="84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center"/>
      <protection/>
    </xf>
    <xf numFmtId="0" fontId="20" fillId="0" borderId="10" xfId="84" applyFont="1" applyFill="1" applyBorder="1">
      <alignment/>
      <protection/>
    </xf>
    <xf numFmtId="0" fontId="16" fillId="0" borderId="10" xfId="84" applyFont="1" applyFill="1" applyBorder="1" applyAlignment="1">
      <alignment wrapText="1"/>
      <protection/>
    </xf>
    <xf numFmtId="0" fontId="20" fillId="0" borderId="10" xfId="84" applyFont="1" applyFill="1" applyBorder="1" applyAlignment="1">
      <alignment wrapText="1"/>
      <protection/>
    </xf>
    <xf numFmtId="179" fontId="20" fillId="0" borderId="10" xfId="84" applyNumberFormat="1" applyFont="1" applyFill="1" applyBorder="1" applyAlignment="1">
      <alignment horizontal="center"/>
      <protection/>
    </xf>
    <xf numFmtId="179" fontId="20" fillId="0" borderId="10" xfId="84" applyNumberFormat="1" applyFont="1" applyFill="1" applyBorder="1">
      <alignment/>
      <protection/>
    </xf>
    <xf numFmtId="4" fontId="16" fillId="0" borderId="10" xfId="0" applyNumberFormat="1" applyFont="1" applyFill="1" applyBorder="1" applyAlignment="1">
      <alignment horizontal="right" wrapText="1"/>
    </xf>
    <xf numFmtId="176" fontId="16" fillId="0" borderId="10" xfId="50" applyNumberFormat="1" applyFont="1" applyFill="1" applyBorder="1" applyAlignment="1">
      <alignment horizontal="right" wrapText="1"/>
    </xf>
    <xf numFmtId="176" fontId="20" fillId="0" borderId="10" xfId="50" applyNumberFormat="1" applyFont="1" applyFill="1" applyBorder="1" applyAlignment="1">
      <alignment horizontal="right" wrapText="1"/>
    </xf>
    <xf numFmtId="176" fontId="79" fillId="0" borderId="10" xfId="50" applyNumberFormat="1" applyFont="1" applyFill="1" applyBorder="1" applyAlignment="1">
      <alignment horizontal="right" wrapText="1"/>
    </xf>
    <xf numFmtId="180" fontId="20" fillId="0" borderId="10" xfId="50" applyNumberFormat="1" applyFont="1" applyFill="1" applyBorder="1" applyAlignment="1">
      <alignment horizontal="right" wrapText="1"/>
    </xf>
    <xf numFmtId="179" fontId="20" fillId="0" borderId="10" xfId="50" applyNumberFormat="1" applyFont="1" applyFill="1" applyBorder="1" applyAlignment="1">
      <alignment horizontal="right" wrapText="1"/>
    </xf>
    <xf numFmtId="179" fontId="20" fillId="0" borderId="10" xfId="84" applyNumberFormat="1" applyFont="1" applyFill="1" applyBorder="1" applyAlignment="1">
      <alignment horizontal="right" wrapText="1"/>
      <protection/>
    </xf>
    <xf numFmtId="176" fontId="20" fillId="0" borderId="0" xfId="0" applyNumberFormat="1" applyFont="1" applyFill="1" applyAlignment="1">
      <alignment vertical="center"/>
    </xf>
    <xf numFmtId="179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3" fontId="16" fillId="0" borderId="10" xfId="5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177" fontId="16" fillId="0" borderId="10" xfId="50" applyNumberFormat="1" applyFont="1" applyFill="1" applyBorder="1" applyAlignment="1">
      <alignment horizontal="right" wrapText="1"/>
    </xf>
    <xf numFmtId="177" fontId="16" fillId="0" borderId="10" xfId="0" applyNumberFormat="1" applyFont="1" applyFill="1" applyBorder="1" applyAlignment="1">
      <alignment horizontal="right" wrapText="1"/>
    </xf>
    <xf numFmtId="177" fontId="20" fillId="0" borderId="1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right" wrapText="1"/>
    </xf>
    <xf numFmtId="180" fontId="20" fillId="0" borderId="10" xfId="5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righ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3" fontId="20" fillId="0" borderId="10" xfId="50" applyNumberFormat="1" applyFont="1" applyFill="1" applyBorder="1" applyAlignment="1">
      <alignment vertical="center"/>
    </xf>
    <xf numFmtId="202" fontId="16" fillId="0" borderId="10" xfId="50" applyNumberFormat="1" applyFont="1" applyFill="1" applyBorder="1" applyAlignment="1">
      <alignment horizontal="center" vertical="center"/>
    </xf>
    <xf numFmtId="202" fontId="16" fillId="0" borderId="10" xfId="50" applyNumberFormat="1" applyFont="1" applyFill="1" applyBorder="1" applyAlignment="1">
      <alignment horizontal="left" vertical="center"/>
    </xf>
    <xf numFmtId="177" fontId="16" fillId="0" borderId="10" xfId="50" applyNumberFormat="1" applyFont="1" applyFill="1" applyBorder="1" applyAlignment="1">
      <alignment vertical="center"/>
    </xf>
    <xf numFmtId="202" fontId="20" fillId="0" borderId="10" xfId="5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wrapText="1"/>
    </xf>
    <xf numFmtId="177" fontId="20" fillId="0" borderId="10" xfId="0" applyNumberFormat="1" applyFont="1" applyFill="1" applyBorder="1" applyAlignment="1" quotePrefix="1">
      <alignment horizontal="right" vertical="center" wrapText="1"/>
    </xf>
    <xf numFmtId="3" fontId="16" fillId="0" borderId="10" xfId="5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3" fontId="16" fillId="0" borderId="10" xfId="0" applyNumberFormat="1" applyFont="1" applyFill="1" applyBorder="1" applyAlignment="1">
      <alignment horizontal="right" wrapText="1"/>
    </xf>
    <xf numFmtId="180" fontId="16" fillId="0" borderId="10" xfId="50" applyNumberFormat="1" applyFont="1" applyFill="1" applyBorder="1" applyAlignment="1">
      <alignment horizontal="right" wrapText="1"/>
    </xf>
    <xf numFmtId="177" fontId="20" fillId="0" borderId="10" xfId="0" applyNumberFormat="1" applyFont="1" applyFill="1" applyBorder="1" applyAlignment="1">
      <alignment horizontal="right" vertical="center"/>
    </xf>
    <xf numFmtId="3" fontId="20" fillId="0" borderId="10" xfId="50" applyNumberFormat="1" applyFont="1" applyFill="1" applyBorder="1" applyAlignment="1">
      <alignment horizontal="right" wrapText="1"/>
    </xf>
    <xf numFmtId="3" fontId="20" fillId="0" borderId="10" xfId="50" applyNumberFormat="1" applyFont="1" applyFill="1" applyBorder="1" applyAlignment="1">
      <alignment vertical="center" wrapText="1"/>
    </xf>
    <xf numFmtId="176" fontId="16" fillId="0" borderId="10" xfId="50" applyNumberFormat="1" applyFont="1" applyFill="1" applyBorder="1" applyAlignment="1">
      <alignment vertical="center" wrapText="1"/>
    </xf>
    <xf numFmtId="180" fontId="20" fillId="0" borderId="10" xfId="50" applyNumberFormat="1" applyFont="1" applyFill="1" applyBorder="1" applyAlignment="1">
      <alignment vertical="center" wrapText="1"/>
    </xf>
    <xf numFmtId="176" fontId="20" fillId="0" borderId="10" xfId="5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03" fontId="20" fillId="0" borderId="0" xfId="0" applyNumberFormat="1" applyFont="1" applyFill="1" applyAlignment="1">
      <alignment vertical="center"/>
    </xf>
    <xf numFmtId="177" fontId="16" fillId="0" borderId="10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 quotePrefix="1">
      <alignment horizontal="right" vertical="center" wrapText="1"/>
    </xf>
    <xf numFmtId="202" fontId="16" fillId="0" borderId="10" xfId="50" applyNumberFormat="1" applyFont="1" applyFill="1" applyBorder="1" applyAlignment="1">
      <alignment horizontal="right" vertical="center"/>
    </xf>
    <xf numFmtId="200" fontId="20" fillId="0" borderId="10" xfId="5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176" fontId="82" fillId="0" borderId="10" xfId="50" applyNumberFormat="1" applyFont="1" applyFill="1" applyBorder="1" applyAlignment="1">
      <alignment horizontal="center" vertical="center" wrapText="1"/>
    </xf>
    <xf numFmtId="177" fontId="82" fillId="0" borderId="10" xfId="50" applyNumberFormat="1" applyFont="1" applyFill="1" applyBorder="1" applyAlignment="1">
      <alignment horizontal="center" vertical="center"/>
    </xf>
    <xf numFmtId="176" fontId="79" fillId="0" borderId="10" xfId="50" applyNumberFormat="1" applyFont="1" applyFill="1" applyBorder="1" applyAlignment="1">
      <alignment horizontal="center" vertical="center" wrapText="1"/>
    </xf>
    <xf numFmtId="177" fontId="79" fillId="0" borderId="10" xfId="50" applyNumberFormat="1" applyFont="1" applyFill="1" applyBorder="1" applyAlignment="1">
      <alignment horizontal="center" vertical="center"/>
    </xf>
    <xf numFmtId="176" fontId="83" fillId="0" borderId="10" xfId="50" applyNumberFormat="1" applyFont="1" applyFill="1" applyBorder="1" applyAlignment="1">
      <alignment horizontal="center" vertical="center" wrapText="1"/>
    </xf>
    <xf numFmtId="177" fontId="83" fillId="0" borderId="10" xfId="50" applyNumberFormat="1" applyFont="1" applyFill="1" applyBorder="1" applyAlignment="1">
      <alignment horizontal="center" vertical="center"/>
    </xf>
    <xf numFmtId="3" fontId="79" fillId="0" borderId="10" xfId="5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177" fontId="79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77" fontId="79" fillId="0" borderId="0" xfId="0" applyNumberFormat="1" applyFont="1" applyFill="1" applyAlignment="1">
      <alignment vertical="center"/>
    </xf>
    <xf numFmtId="202" fontId="16" fillId="0" borderId="10" xfId="50" applyNumberFormat="1" applyFont="1" applyFill="1" applyBorder="1" applyAlignment="1">
      <alignment horizontal="right" vertical="center" wrapText="1"/>
    </xf>
    <xf numFmtId="4" fontId="20" fillId="0" borderId="10" xfId="50" applyNumberFormat="1" applyFont="1" applyFill="1" applyBorder="1" applyAlignment="1">
      <alignment vertical="center" wrapText="1"/>
    </xf>
    <xf numFmtId="176" fontId="16" fillId="0" borderId="10" xfId="50" applyNumberFormat="1" applyFont="1" applyFill="1" applyBorder="1" applyAlignment="1">
      <alignment horizontal="center" vertical="center" wrapText="1"/>
    </xf>
    <xf numFmtId="180" fontId="16" fillId="0" borderId="10" xfId="50" applyNumberFormat="1" applyFont="1" applyFill="1" applyBorder="1" applyAlignment="1">
      <alignment horizontal="center" vertical="center" wrapText="1"/>
    </xf>
    <xf numFmtId="176" fontId="73" fillId="0" borderId="10" xfId="50" applyNumberFormat="1" applyFont="1" applyFill="1" applyBorder="1" applyAlignment="1">
      <alignment horizontal="center" vertical="center" wrapText="1"/>
    </xf>
    <xf numFmtId="173" fontId="20" fillId="0" borderId="10" xfId="50" applyNumberFormat="1" applyFont="1" applyFill="1" applyBorder="1" applyAlignment="1">
      <alignment horizontal="right" wrapText="1"/>
    </xf>
    <xf numFmtId="173" fontId="16" fillId="0" borderId="10" xfId="50" applyNumberFormat="1" applyFont="1" applyFill="1" applyBorder="1" applyAlignment="1">
      <alignment horizontal="right" wrapText="1"/>
    </xf>
    <xf numFmtId="202" fontId="119" fillId="0" borderId="10" xfId="0" applyNumberFormat="1" applyFont="1" applyFill="1" applyBorder="1" applyAlignment="1">
      <alignment/>
    </xf>
    <xf numFmtId="1" fontId="20" fillId="0" borderId="10" xfId="5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>
      <alignment horizontal="right" wrapText="1"/>
    </xf>
    <xf numFmtId="3" fontId="71" fillId="0" borderId="0" xfId="0" applyNumberFormat="1" applyFont="1" applyAlignment="1">
      <alignment/>
    </xf>
    <xf numFmtId="0" fontId="16" fillId="36" borderId="10" xfId="84" applyFont="1" applyFill="1" applyBorder="1" applyAlignment="1">
      <alignment horizontal="center"/>
      <protection/>
    </xf>
    <xf numFmtId="0" fontId="16" fillId="36" borderId="10" xfId="84" applyFont="1" applyFill="1" applyBorder="1">
      <alignment/>
      <protection/>
    </xf>
    <xf numFmtId="179" fontId="16" fillId="36" borderId="10" xfId="84" applyNumberFormat="1" applyFont="1" applyFill="1" applyBorder="1" applyAlignment="1">
      <alignment horizontal="right" wrapText="1"/>
      <protection/>
    </xf>
    <xf numFmtId="3" fontId="16" fillId="36" borderId="10" xfId="0" applyNumberFormat="1" applyFont="1" applyFill="1" applyBorder="1" applyAlignment="1">
      <alignment horizontal="right" wrapText="1"/>
    </xf>
    <xf numFmtId="177" fontId="20" fillId="36" borderId="10" xfId="0" applyNumberFormat="1" applyFont="1" applyFill="1" applyBorder="1" applyAlignment="1">
      <alignment horizontal="right" wrapText="1"/>
    </xf>
    <xf numFmtId="0" fontId="20" fillId="36" borderId="10" xfId="0" applyFont="1" applyFill="1" applyBorder="1" applyAlignment="1">
      <alignment horizontal="right" wrapText="1"/>
    </xf>
    <xf numFmtId="0" fontId="20" fillId="36" borderId="0" xfId="0" applyFont="1" applyFill="1" applyAlignment="1">
      <alignment vertical="center"/>
    </xf>
    <xf numFmtId="0" fontId="20" fillId="36" borderId="10" xfId="84" applyFont="1" applyFill="1" applyBorder="1" applyAlignment="1">
      <alignment horizontal="center"/>
      <protection/>
    </xf>
    <xf numFmtId="0" fontId="20" fillId="36" borderId="10" xfId="84" applyFont="1" applyFill="1" applyBorder="1">
      <alignment/>
      <protection/>
    </xf>
    <xf numFmtId="179" fontId="20" fillId="36" borderId="10" xfId="84" applyNumberFormat="1" applyFont="1" applyFill="1" applyBorder="1" applyAlignment="1">
      <alignment horizontal="right" wrapText="1"/>
      <protection/>
    </xf>
    <xf numFmtId="180" fontId="20" fillId="36" borderId="10" xfId="84" applyNumberFormat="1" applyFont="1" applyFill="1" applyBorder="1" applyAlignment="1">
      <alignment horizontal="right" wrapText="1"/>
      <protection/>
    </xf>
    <xf numFmtId="1" fontId="21" fillId="36" borderId="10" xfId="84" applyNumberFormat="1" applyFont="1" applyFill="1" applyBorder="1" applyAlignment="1">
      <alignment horizontal="right" wrapText="1"/>
      <protection/>
    </xf>
    <xf numFmtId="1" fontId="21" fillId="36" borderId="10" xfId="0" applyNumberFormat="1" applyFont="1" applyFill="1" applyBorder="1" applyAlignment="1">
      <alignment horizontal="right" wrapText="1"/>
    </xf>
    <xf numFmtId="1" fontId="21" fillId="36" borderId="0" xfId="0" applyNumberFormat="1" applyFont="1" applyFill="1" applyAlignment="1">
      <alignment vertical="center"/>
    </xf>
    <xf numFmtId="3" fontId="61" fillId="0" borderId="10" xfId="51" applyNumberFormat="1" applyFont="1" applyFill="1" applyBorder="1" applyAlignment="1">
      <alignment horizontal="right" vertical="center"/>
    </xf>
    <xf numFmtId="0" fontId="76" fillId="0" borderId="10" xfId="0" applyFont="1" applyBorder="1" applyAlignment="1">
      <alignment horizontal="left" vertical="center" wrapText="1"/>
    </xf>
    <xf numFmtId="43" fontId="16" fillId="0" borderId="10" xfId="50" applyNumberFormat="1" applyFont="1" applyFill="1" applyBorder="1" applyAlignment="1">
      <alignment horizontal="right" vertical="center" wrapText="1"/>
    </xf>
    <xf numFmtId="3" fontId="20" fillId="36" borderId="10" xfId="50" applyNumberFormat="1" applyFont="1" applyFill="1" applyBorder="1" applyAlignment="1">
      <alignment vertical="center"/>
    </xf>
    <xf numFmtId="180" fontId="20" fillId="36" borderId="10" xfId="50" applyNumberFormat="1" applyFont="1" applyFill="1" applyBorder="1" applyAlignment="1">
      <alignment horizontal="center" vertical="center" wrapText="1"/>
    </xf>
    <xf numFmtId="180" fontId="21" fillId="0" borderId="10" xfId="51" applyNumberFormat="1" applyFont="1" applyFill="1" applyBorder="1" applyAlignment="1">
      <alignment horizontal="right" vertical="center"/>
    </xf>
    <xf numFmtId="177" fontId="21" fillId="0" borderId="10" xfId="51" applyNumberFormat="1" applyFont="1" applyFill="1" applyBorder="1" applyAlignment="1">
      <alignment horizontal="right" vertical="center"/>
    </xf>
    <xf numFmtId="3" fontId="21" fillId="0" borderId="10" xfId="51" applyNumberFormat="1" applyFont="1" applyFill="1" applyBorder="1" applyAlignment="1">
      <alignment horizontal="right" vertical="center"/>
    </xf>
    <xf numFmtId="202" fontId="21" fillId="0" borderId="10" xfId="51" applyNumberFormat="1" applyFont="1" applyFill="1" applyBorder="1" applyAlignment="1">
      <alignment horizontal="right" vertical="center"/>
    </xf>
    <xf numFmtId="176" fontId="61" fillId="0" borderId="10" xfId="51" applyNumberFormat="1" applyFont="1" applyFill="1" applyBorder="1" applyAlignment="1">
      <alignment horizontal="right" vertical="center"/>
    </xf>
    <xf numFmtId="177" fontId="61" fillId="0" borderId="10" xfId="51" applyNumberFormat="1" applyFont="1" applyFill="1" applyBorder="1" applyAlignment="1">
      <alignment horizontal="right" vertical="center"/>
    </xf>
    <xf numFmtId="3" fontId="21" fillId="0" borderId="10" xfId="51" applyNumberFormat="1" applyFont="1" applyFill="1" applyBorder="1" applyAlignment="1">
      <alignment vertical="center"/>
    </xf>
    <xf numFmtId="3" fontId="20" fillId="0" borderId="10" xfId="52" applyNumberFormat="1" applyFont="1" applyFill="1" applyBorder="1" applyAlignment="1">
      <alignment horizontal="center" vertical="center"/>
    </xf>
    <xf numFmtId="3" fontId="20" fillId="0" borderId="10" xfId="52" applyNumberFormat="1" applyFont="1" applyFill="1" applyBorder="1" applyAlignment="1">
      <alignment horizontal="center" vertical="center" wrapText="1"/>
    </xf>
    <xf numFmtId="177" fontId="20" fillId="0" borderId="10" xfId="52" applyNumberFormat="1" applyFont="1" applyFill="1" applyBorder="1" applyAlignment="1">
      <alignment horizontal="center" vertical="center"/>
    </xf>
    <xf numFmtId="177" fontId="20" fillId="0" borderId="10" xfId="52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0" fillId="34" borderId="27" xfId="82" applyNumberFormat="1" applyFont="1" applyFill="1" applyBorder="1" applyAlignment="1">
      <alignment horizontal="left" vertical="center" wrapText="1"/>
      <protection/>
    </xf>
    <xf numFmtId="0" fontId="60" fillId="34" borderId="23" xfId="82" applyNumberFormat="1" applyFont="1" applyFill="1" applyBorder="1" applyAlignment="1">
      <alignment horizontal="left" vertical="center" wrapText="1"/>
      <protection/>
    </xf>
    <xf numFmtId="0" fontId="61" fillId="34" borderId="14" xfId="82" applyFont="1" applyFill="1" applyBorder="1" applyAlignment="1">
      <alignment horizontal="center" vertical="center" wrapText="1"/>
      <protection/>
    </xf>
    <xf numFmtId="0" fontId="61" fillId="34" borderId="38" xfId="82" applyFont="1" applyFill="1" applyBorder="1" applyAlignment="1">
      <alignment horizontal="center" vertical="center" wrapText="1"/>
      <protection/>
    </xf>
    <xf numFmtId="0" fontId="61" fillId="34" borderId="27" xfId="82" applyNumberFormat="1" applyFont="1" applyFill="1" applyBorder="1" applyAlignment="1">
      <alignment horizontal="center" vertical="center" wrapText="1"/>
      <protection/>
    </xf>
    <xf numFmtId="0" fontId="61" fillId="34" borderId="23" xfId="82" applyNumberFormat="1" applyFont="1" applyFill="1" applyBorder="1" applyAlignment="1">
      <alignment horizontal="center" vertical="center" wrapText="1"/>
      <protection/>
    </xf>
    <xf numFmtId="0" fontId="9" fillId="34" borderId="27" xfId="82" applyNumberFormat="1" applyFont="1" applyFill="1" applyBorder="1" applyAlignment="1">
      <alignment horizontal="left" vertical="center" wrapText="1"/>
      <protection/>
    </xf>
    <xf numFmtId="0" fontId="9" fillId="34" borderId="23" xfId="82" applyNumberFormat="1" applyFont="1" applyFill="1" applyBorder="1" applyAlignment="1">
      <alignment horizontal="left" vertical="center" wrapText="1"/>
      <protection/>
    </xf>
    <xf numFmtId="0" fontId="60" fillId="34" borderId="27" xfId="82" applyNumberFormat="1" applyFont="1" applyFill="1" applyBorder="1" applyAlignment="1">
      <alignment horizontal="right" vertical="center" wrapText="1"/>
      <protection/>
    </xf>
    <xf numFmtId="0" fontId="62" fillId="34" borderId="27" xfId="82" applyNumberFormat="1" applyFont="1" applyFill="1" applyBorder="1" applyAlignment="1">
      <alignment horizontal="left" vertical="center" wrapText="1"/>
      <protection/>
    </xf>
    <xf numFmtId="0" fontId="62" fillId="34" borderId="23" xfId="82" applyNumberFormat="1" applyFont="1" applyFill="1" applyBorder="1" applyAlignment="1">
      <alignment horizontal="left" vertical="center" wrapText="1"/>
      <protection/>
    </xf>
    <xf numFmtId="0" fontId="21" fillId="34" borderId="27" xfId="82" applyFont="1" applyFill="1" applyBorder="1" applyAlignment="1">
      <alignment horizontal="right" vertical="center" wrapText="1"/>
      <protection/>
    </xf>
    <xf numFmtId="0" fontId="21" fillId="34" borderId="23" xfId="82" applyFont="1" applyFill="1" applyBorder="1" applyAlignment="1">
      <alignment horizontal="center" vertical="center" wrapText="1"/>
      <protection/>
    </xf>
    <xf numFmtId="0" fontId="21" fillId="34" borderId="27" xfId="82" applyNumberFormat="1" applyFont="1" applyFill="1" applyBorder="1" applyAlignment="1">
      <alignment horizontal="right" vertical="center" wrapText="1"/>
      <protection/>
    </xf>
    <xf numFmtId="0" fontId="21" fillId="34" borderId="23" xfId="82" applyNumberFormat="1" applyFont="1" applyFill="1" applyBorder="1" applyAlignment="1">
      <alignment horizontal="left" vertical="center" wrapText="1"/>
      <protection/>
    </xf>
    <xf numFmtId="0" fontId="35" fillId="34" borderId="0" xfId="82" applyFont="1" applyFill="1" applyAlignment="1">
      <alignment horizontal="right" vertical="center" wrapText="1"/>
      <protection/>
    </xf>
    <xf numFmtId="0" fontId="66" fillId="34" borderId="0" xfId="82" applyFont="1" applyFill="1" applyAlignment="1">
      <alignment horizontal="center" vertical="center" wrapText="1"/>
      <protection/>
    </xf>
    <xf numFmtId="0" fontId="67" fillId="34" borderId="0" xfId="82" applyFont="1" applyFill="1" applyAlignment="1">
      <alignment horizontal="center" vertical="center" wrapText="1"/>
      <protection/>
    </xf>
    <xf numFmtId="0" fontId="60" fillId="34" borderId="0" xfId="82" applyNumberFormat="1" applyFont="1" applyFill="1" applyBorder="1" applyAlignment="1">
      <alignment horizontal="right" vertical="center" wrapText="1"/>
      <protection/>
    </xf>
    <xf numFmtId="0" fontId="61" fillId="34" borderId="0" xfId="83" applyFont="1" applyFill="1" applyAlignment="1">
      <alignment horizontal="center" vertical="center" wrapText="1"/>
      <protection/>
    </xf>
    <xf numFmtId="0" fontId="61" fillId="34" borderId="0" xfId="83" applyFont="1" applyFill="1" applyAlignment="1">
      <alignment horizontal="center" vertical="center"/>
      <protection/>
    </xf>
    <xf numFmtId="173" fontId="60" fillId="34" borderId="0" xfId="44" applyFont="1" applyFill="1" applyBorder="1" applyAlignment="1">
      <alignment horizontal="right" vertical="center"/>
    </xf>
    <xf numFmtId="173" fontId="60" fillId="34" borderId="1" xfId="44" applyFont="1" applyFill="1" applyBorder="1" applyAlignment="1">
      <alignment horizontal="right" vertical="center"/>
    </xf>
    <xf numFmtId="3" fontId="20" fillId="0" borderId="27" xfId="85" applyNumberFormat="1" applyFont="1" applyFill="1" applyBorder="1" applyAlignment="1">
      <alignment horizontal="center" vertical="center" wrapText="1"/>
      <protection/>
    </xf>
    <xf numFmtId="3" fontId="20" fillId="0" borderId="29" xfId="85" applyNumberFormat="1" applyFont="1" applyFill="1" applyBorder="1" applyAlignment="1">
      <alignment horizontal="center" vertical="center" wrapText="1"/>
      <protection/>
    </xf>
    <xf numFmtId="3" fontId="20" fillId="0" borderId="23" xfId="85" applyNumberFormat="1" applyFont="1" applyFill="1" applyBorder="1" applyAlignment="1">
      <alignment horizontal="center" vertical="center" wrapText="1"/>
      <protection/>
    </xf>
    <xf numFmtId="3" fontId="20" fillId="0" borderId="27" xfId="85" applyNumberFormat="1" applyFont="1" applyFill="1" applyBorder="1" applyAlignment="1">
      <alignment horizontal="center" vertical="center"/>
      <protection/>
    </xf>
    <xf numFmtId="3" fontId="20" fillId="0" borderId="29" xfId="85" applyNumberFormat="1" applyFont="1" applyFill="1" applyBorder="1" applyAlignment="1">
      <alignment horizontal="center" vertical="center"/>
      <protection/>
    </xf>
    <xf numFmtId="3" fontId="20" fillId="0" borderId="23" xfId="85" applyNumberFormat="1" applyFont="1" applyFill="1" applyBorder="1" applyAlignment="1">
      <alignment horizontal="center" vertical="center"/>
      <protection/>
    </xf>
    <xf numFmtId="0" fontId="16" fillId="0" borderId="0" xfId="85" applyFont="1" applyFill="1" applyBorder="1" applyAlignment="1">
      <alignment horizontal="right" vertical="center" wrapText="1"/>
      <protection/>
    </xf>
    <xf numFmtId="0" fontId="37" fillId="0" borderId="0" xfId="85" applyFont="1" applyFill="1" applyBorder="1" applyAlignment="1">
      <alignment horizontal="right" vertical="center" wrapText="1"/>
      <protection/>
    </xf>
    <xf numFmtId="0" fontId="16" fillId="0" borderId="0" xfId="85" applyFont="1" applyFill="1" applyBorder="1" applyAlignment="1">
      <alignment horizontal="center" vertical="center" wrapText="1"/>
      <protection/>
    </xf>
    <xf numFmtId="0" fontId="16" fillId="0" borderId="14" xfId="85" applyFont="1" applyFill="1" applyBorder="1" applyAlignment="1">
      <alignment horizontal="center" vertical="center" wrapText="1"/>
      <protection/>
    </xf>
    <xf numFmtId="0" fontId="16" fillId="0" borderId="9" xfId="85" applyFont="1" applyFill="1" applyBorder="1" applyAlignment="1">
      <alignment horizontal="center" vertical="center" wrapText="1"/>
      <protection/>
    </xf>
    <xf numFmtId="0" fontId="16" fillId="0" borderId="38" xfId="85" applyFont="1" applyFill="1" applyBorder="1" applyAlignment="1">
      <alignment horizontal="center" vertical="center" wrapText="1"/>
      <protection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center" vertical="center" wrapText="1"/>
    </xf>
    <xf numFmtId="180" fontId="119" fillId="0" borderId="10" xfId="50" applyNumberFormat="1" applyFont="1" applyFill="1" applyBorder="1" applyAlignment="1">
      <alignment/>
    </xf>
    <xf numFmtId="1" fontId="20" fillId="36" borderId="10" xfId="84" applyNumberFormat="1" applyFont="1" applyFill="1" applyBorder="1" applyAlignment="1">
      <alignment horizontal="right" wrapText="1"/>
      <protection/>
    </xf>
  </cellXfs>
  <cellStyles count="120">
    <cellStyle name="Normal" xfId="0"/>
    <cellStyle name="&#13;&#10;JournalTemplate=C:\COMFO\CTALK\JOURSTD.TPL&#13;&#10;LbStateAddress=3 3 0 251 1 89 2 311&#13;&#10;LbStateJou" xfId="15"/>
    <cellStyle name="20% - Nhấn1" xfId="16"/>
    <cellStyle name="20% - Nhấn2" xfId="17"/>
    <cellStyle name="20% - Nhấn3" xfId="18"/>
    <cellStyle name="20% - Nhấn4" xfId="19"/>
    <cellStyle name="20% - Nhấn5" xfId="20"/>
    <cellStyle name="20% - Nhấn6" xfId="21"/>
    <cellStyle name="40% - Nhấn1" xfId="22"/>
    <cellStyle name="40% - Nhấn2" xfId="23"/>
    <cellStyle name="40% - Nhấn3" xfId="24"/>
    <cellStyle name="40% - Nhấn4" xfId="25"/>
    <cellStyle name="40% - Nhấn5" xfId="26"/>
    <cellStyle name="40% - Nhấn6" xfId="27"/>
    <cellStyle name="52" xfId="28"/>
    <cellStyle name="60% - Nhấn1" xfId="29"/>
    <cellStyle name="60% - Nhấn2" xfId="30"/>
    <cellStyle name="60% - Nhấn3" xfId="31"/>
    <cellStyle name="60% - Nhấn4" xfId="32"/>
    <cellStyle name="60% - Nhấn5" xfId="33"/>
    <cellStyle name="60% - Nhấn6" xfId="34"/>
    <cellStyle name="AeE­ [0]_INQUIRY ¿μ¾÷AßAø " xfId="35"/>
    <cellStyle name="AeE­_INQUIRY ¿µ¾÷AßAø " xfId="36"/>
    <cellStyle name="AÞ¸¶ [0]_INQUIRY ¿?¾÷AßAø " xfId="37"/>
    <cellStyle name="AÞ¸¶_INQUIRY ¿?¾÷AßAø " xfId="38"/>
    <cellStyle name="C?AØ_¿?¾÷CoE² " xfId="39"/>
    <cellStyle name="C￥AØ_¿μ¾÷CoE² " xfId="40"/>
    <cellStyle name="Comma 2" xfId="41"/>
    <cellStyle name="Comma 28" xfId="42"/>
    <cellStyle name="comma zerodec" xfId="43"/>
    <cellStyle name="Comma_Cocau2004(22-11)" xfId="44"/>
    <cellStyle name="Comma0" xfId="45"/>
    <cellStyle name="Currency0" xfId="46"/>
    <cellStyle name="Currency1" xfId="47"/>
    <cellStyle name="Date" xfId="48"/>
    <cellStyle name="Comma [0]" xfId="49"/>
    <cellStyle name="Comma" xfId="50"/>
    <cellStyle name="Dấu_phảy 2" xfId="51"/>
    <cellStyle name="Dấu_phảy 3" xfId="52"/>
    <cellStyle name="Dollar (zero dec)" xfId="53"/>
    <cellStyle name="Đầu ra" xfId="54"/>
    <cellStyle name="Đầu vào" xfId="55"/>
    <cellStyle name="Đề mục 1" xfId="56"/>
    <cellStyle name="Đề mục 2" xfId="57"/>
    <cellStyle name="Đề mục 3" xfId="58"/>
    <cellStyle name="Đề mục 4" xfId="59"/>
    <cellStyle name="Fixed" xfId="60"/>
    <cellStyle name="Ghi chú" xfId="61"/>
    <cellStyle name="Grey" xfId="62"/>
    <cellStyle name="Header1" xfId="63"/>
    <cellStyle name="Header2" xfId="64"/>
    <cellStyle name="HEADING1" xfId="65"/>
    <cellStyle name="HEADING2" xfId="66"/>
    <cellStyle name="Input [yellow]" xfId="67"/>
    <cellStyle name="Kiểm tra Ô" xfId="68"/>
    <cellStyle name="Loai CBDT" xfId="69"/>
    <cellStyle name="Loai CT" xfId="70"/>
    <cellStyle name="Loai GD" xfId="71"/>
    <cellStyle name="Monétaire [0]_TARIFFS DB" xfId="72"/>
    <cellStyle name="Monétaire_TARIFFS DB" xfId="73"/>
    <cellStyle name="n" xfId="74"/>
    <cellStyle name="New Times Roman" xfId="75"/>
    <cellStyle name="no dec" xfId="76"/>
    <cellStyle name="Normal - Style1" xfId="77"/>
    <cellStyle name="Normal 11 3" xfId="78"/>
    <cellStyle name="Normal 19" xfId="79"/>
    <cellStyle name="Normal 2" xfId="80"/>
    <cellStyle name="Normal 22" xfId="81"/>
    <cellStyle name="Normal 3" xfId="82"/>
    <cellStyle name="Normal_Cocau2004(22-11)" xfId="83"/>
    <cellStyle name="Normal_KH 5 nam 2011 - 2015" xfId="84"/>
    <cellStyle name="Normal_Phu luc 2 (11.10.08)" xfId="85"/>
    <cellStyle name="Nhấn1" xfId="86"/>
    <cellStyle name="Nhấn2" xfId="87"/>
    <cellStyle name="Nhấn3" xfId="88"/>
    <cellStyle name="Nhấn4" xfId="89"/>
    <cellStyle name="Nhấn5" xfId="90"/>
    <cellStyle name="Nhấn6" xfId="91"/>
    <cellStyle name="Ô Được nối kết" xfId="92"/>
    <cellStyle name="Percent [2]" xfId="93"/>
    <cellStyle name="Percent" xfId="94"/>
    <cellStyle name="Hyperlink" xfId="95"/>
    <cellStyle name="Followed Hyperlink" xfId="96"/>
    <cellStyle name="T" xfId="97"/>
    <cellStyle name="Currency [0]" xfId="98"/>
    <cellStyle name="Currency" xfId="99"/>
    <cellStyle name="Tiêu đề" xfId="100"/>
    <cellStyle name="Tính toán" xfId="101"/>
    <cellStyle name="Tong so" xfId="102"/>
    <cellStyle name="tong so 1" xfId="103"/>
    <cellStyle name="Tổng" xfId="104"/>
    <cellStyle name="Tốt" xfId="105"/>
    <cellStyle name="th" xfId="106"/>
    <cellStyle name="Trung tính" xfId="107"/>
    <cellStyle name="Văn bản Cảnh báo" xfId="108"/>
    <cellStyle name="Văn bản Giải thích" xfId="109"/>
    <cellStyle name="viet" xfId="110"/>
    <cellStyle name="viet2" xfId="111"/>
    <cellStyle name="Xấu" xfId="112"/>
    <cellStyle name="xuan" xfId="113"/>
    <cellStyle name=" [0.00]_ Att. 1- Cover" xfId="114"/>
    <cellStyle name="_ Att. 1- Cover" xfId="115"/>
    <cellStyle name="?_ Att. 1- Cover" xfId="116"/>
    <cellStyle name="똿뗦먛귟 [0.00]_PRODUCT DETAIL Q1" xfId="117"/>
    <cellStyle name="똿뗦먛귟_PRODUCT DETAIL Q1" xfId="118"/>
    <cellStyle name="믅됞 [0.00]_PRODUCT DETAIL Q1" xfId="119"/>
    <cellStyle name="믅됞_PRODUCT DETAIL Q1" xfId="120"/>
    <cellStyle name="백분율_95" xfId="121"/>
    <cellStyle name="뷭?_BOOKSHIP" xfId="122"/>
    <cellStyle name="콤마 [0]_1202" xfId="123"/>
    <cellStyle name="콤마_1202" xfId="124"/>
    <cellStyle name="통화 [0]_1202" xfId="125"/>
    <cellStyle name="통화_1202" xfId="126"/>
    <cellStyle name="표준_(정보부문)월별인원계획" xfId="127"/>
    <cellStyle name="一般_00Q3902REV.1" xfId="128"/>
    <cellStyle name="千分位[0]_00Q3902REV.1" xfId="129"/>
    <cellStyle name="千分位_00Q3902REV.1" xfId="130"/>
    <cellStyle name="貨幣 [0]_00Q3902REV.1" xfId="131"/>
    <cellStyle name="貨幣[0]_BRE" xfId="132"/>
    <cellStyle name="貨幣_00Q3902REV.1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Rar$DIa1632.36367\My%20Documents\2011-2015\2011-2015\FINAL\My%20Documents\So%20tay%20ke%20hoach\So%20tay%20Kh%202007\3_Co%20cau%20nguon%20von%20theo%20nganh_linh%20vuc%20_chi%20Phu%20Ha_p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Rar$DIa1632.36367\My%20Documents\2011-2015\2011-2015\FINAL\5nam2011-2015\2011\Thang8-2011\HopCP(30-8-2011)\cocauDT(28-8-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C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560" t="s">
        <v>131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ht="27.75" customHeight="1">
      <c r="A2" s="561" t="s">
        <v>101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557" t="s">
        <v>0</v>
      </c>
      <c r="B4" s="557" t="s">
        <v>20</v>
      </c>
      <c r="C4" s="557" t="s">
        <v>21</v>
      </c>
      <c r="D4" s="553" t="s">
        <v>22</v>
      </c>
      <c r="E4" s="553" t="s">
        <v>99</v>
      </c>
      <c r="F4" s="553" t="s">
        <v>23</v>
      </c>
      <c r="G4" s="553" t="s">
        <v>24</v>
      </c>
      <c r="H4" s="553" t="s">
        <v>25</v>
      </c>
      <c r="I4" s="553" t="s">
        <v>125</v>
      </c>
      <c r="J4" s="555" t="s">
        <v>96</v>
      </c>
      <c r="K4" s="556"/>
      <c r="L4" s="557" t="s">
        <v>26</v>
      </c>
    </row>
    <row r="5" spans="1:12" s="44" customFormat="1" ht="21" customHeight="1">
      <c r="A5" s="558"/>
      <c r="B5" s="558"/>
      <c r="C5" s="558"/>
      <c r="D5" s="554"/>
      <c r="E5" s="554"/>
      <c r="F5" s="554"/>
      <c r="G5" s="554"/>
      <c r="H5" s="554"/>
      <c r="I5" s="554"/>
      <c r="J5" s="58">
        <v>2009</v>
      </c>
      <c r="K5" s="58">
        <v>2010</v>
      </c>
      <c r="L5" s="558"/>
    </row>
    <row r="6" spans="1:12" s="44" customFormat="1" ht="30" customHeight="1">
      <c r="A6" s="45" t="s">
        <v>27</v>
      </c>
      <c r="B6" s="46" t="s">
        <v>28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29</v>
      </c>
      <c r="C7" s="48" t="s">
        <v>6</v>
      </c>
      <c r="D7" s="50" t="s">
        <v>30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127</v>
      </c>
    </row>
    <row r="8" spans="1:12" s="44" customFormat="1" ht="36" customHeight="1">
      <c r="A8" s="48">
        <v>2</v>
      </c>
      <c r="B8" s="49" t="s">
        <v>32</v>
      </c>
      <c r="C8" s="48" t="s">
        <v>33</v>
      </c>
      <c r="D8" s="50" t="s">
        <v>34</v>
      </c>
      <c r="E8" s="50"/>
      <c r="F8" s="52">
        <v>425373</v>
      </c>
      <c r="G8" s="52">
        <v>461443</v>
      </c>
      <c r="H8" s="48" t="s">
        <v>35</v>
      </c>
      <c r="I8" s="48" t="s">
        <v>97</v>
      </c>
      <c r="J8" s="52" t="s">
        <v>98</v>
      </c>
      <c r="K8" s="52" t="s">
        <v>128</v>
      </c>
      <c r="L8" s="48" t="s">
        <v>31</v>
      </c>
    </row>
    <row r="9" spans="1:12" s="44" customFormat="1" ht="24.75" customHeight="1">
      <c r="A9" s="48">
        <v>3</v>
      </c>
      <c r="B9" s="49" t="s">
        <v>36</v>
      </c>
      <c r="C9" s="48" t="s">
        <v>11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79</v>
      </c>
    </row>
    <row r="10" spans="1:12" s="44" customFormat="1" ht="24.75" customHeight="1">
      <c r="A10" s="48">
        <v>4</v>
      </c>
      <c r="B10" s="49" t="s">
        <v>38</v>
      </c>
      <c r="C10" s="48" t="s">
        <v>6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79</v>
      </c>
    </row>
    <row r="11" spans="1:12" s="44" customFormat="1" ht="24.75" customHeight="1">
      <c r="A11" s="48">
        <v>5</v>
      </c>
      <c r="B11" s="49" t="s">
        <v>39</v>
      </c>
      <c r="C11" s="48" t="s">
        <v>6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127</v>
      </c>
    </row>
    <row r="12" spans="1:12" s="44" customFormat="1" ht="24.75" customHeight="1">
      <c r="A12" s="48">
        <v>6</v>
      </c>
      <c r="B12" s="49" t="s">
        <v>40</v>
      </c>
      <c r="C12" s="48" t="s">
        <v>6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37</v>
      </c>
    </row>
    <row r="13" spans="1:12" s="44" customFormat="1" ht="24.75" customHeight="1">
      <c r="A13" s="48">
        <v>7</v>
      </c>
      <c r="B13" s="49" t="s">
        <v>41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42</v>
      </c>
      <c r="C14" s="48" t="s">
        <v>6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43</v>
      </c>
    </row>
    <row r="15" spans="1:12" s="44" customFormat="1" ht="24.75" customHeight="1">
      <c r="A15" s="48"/>
      <c r="B15" s="49" t="s">
        <v>44</v>
      </c>
      <c r="C15" s="48" t="s">
        <v>6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40.8</v>
      </c>
      <c r="L15" s="48" t="s">
        <v>43</v>
      </c>
    </row>
    <row r="16" spans="1:12" s="44" customFormat="1" ht="24.75" customHeight="1">
      <c r="A16" s="48"/>
      <c r="B16" s="49" t="s">
        <v>45</v>
      </c>
      <c r="C16" s="48" t="s">
        <v>6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31</v>
      </c>
    </row>
    <row r="17" spans="1:15" s="44" customFormat="1" ht="32.25" customHeight="1">
      <c r="A17" s="48">
        <v>8</v>
      </c>
      <c r="B17" s="49" t="s">
        <v>46</v>
      </c>
      <c r="C17" s="48" t="s">
        <v>6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79</v>
      </c>
      <c r="O17" s="116"/>
    </row>
    <row r="18" spans="1:12" s="44" customFormat="1" ht="33" customHeight="1">
      <c r="A18" s="48">
        <v>9</v>
      </c>
      <c r="B18" s="49" t="s">
        <v>48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37</v>
      </c>
    </row>
    <row r="19" spans="1:12" s="44" customFormat="1" ht="35.25" customHeight="1">
      <c r="A19" s="48">
        <v>10</v>
      </c>
      <c r="B19" s="49" t="s">
        <v>50</v>
      </c>
      <c r="C19" s="48" t="s">
        <v>6</v>
      </c>
      <c r="D19" s="50" t="s">
        <v>51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79</v>
      </c>
    </row>
    <row r="20" spans="1:12" s="44" customFormat="1" ht="24.75" customHeight="1">
      <c r="A20" s="48" t="s">
        <v>52</v>
      </c>
      <c r="B20" s="49" t="s">
        <v>53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54</v>
      </c>
      <c r="C21" s="48" t="s">
        <v>55</v>
      </c>
      <c r="D21" s="50" t="s">
        <v>56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105</v>
      </c>
      <c r="L21" s="48" t="s">
        <v>43</v>
      </c>
    </row>
    <row r="22" spans="1:12" s="44" customFormat="1" ht="30" customHeight="1">
      <c r="A22" s="48">
        <v>12</v>
      </c>
      <c r="B22" s="49" t="s">
        <v>57</v>
      </c>
      <c r="C22" s="48" t="s">
        <v>58</v>
      </c>
      <c r="D22" s="50" t="s">
        <v>59</v>
      </c>
      <c r="E22" s="50"/>
      <c r="F22" s="48">
        <v>183</v>
      </c>
      <c r="G22" s="48" t="s">
        <v>60</v>
      </c>
      <c r="H22" s="48" t="s">
        <v>61</v>
      </c>
      <c r="I22" s="117" t="e">
        <f>'Biểu 3'!#REF!</f>
        <v>#REF!</v>
      </c>
      <c r="J22" s="48">
        <v>196</v>
      </c>
      <c r="K22" s="48">
        <v>204</v>
      </c>
      <c r="L22" s="48" t="s">
        <v>31</v>
      </c>
    </row>
    <row r="23" spans="1:12" s="44" customFormat="1" ht="28.5" customHeight="1">
      <c r="A23" s="48">
        <v>13</v>
      </c>
      <c r="B23" s="49" t="s">
        <v>62</v>
      </c>
      <c r="C23" s="48" t="s">
        <v>6</v>
      </c>
      <c r="D23" s="50" t="s">
        <v>49</v>
      </c>
      <c r="E23" s="50"/>
      <c r="F23" s="48">
        <v>27.8</v>
      </c>
      <c r="G23" s="48" t="s">
        <v>63</v>
      </c>
      <c r="H23" s="48" t="s">
        <v>64</v>
      </c>
      <c r="I23" s="51" t="str">
        <f>H23</f>
        <v>37</v>
      </c>
      <c r="J23" s="48">
        <v>40</v>
      </c>
      <c r="K23" s="48">
        <v>43</v>
      </c>
      <c r="L23" s="48" t="s">
        <v>37</v>
      </c>
    </row>
    <row r="24" spans="1:12" s="44" customFormat="1" ht="34.5" customHeight="1">
      <c r="A24" s="48">
        <v>14</v>
      </c>
      <c r="B24" s="49" t="s">
        <v>76</v>
      </c>
      <c r="C24" s="48" t="s">
        <v>6</v>
      </c>
      <c r="D24" s="50" t="s">
        <v>77</v>
      </c>
      <c r="E24" s="50"/>
      <c r="F24" s="48">
        <v>8.47</v>
      </c>
      <c r="G24" s="48">
        <v>21.5</v>
      </c>
      <c r="H24" s="48">
        <v>12.4</v>
      </c>
      <c r="I24" s="118" t="s">
        <v>129</v>
      </c>
      <c r="J24" s="48">
        <v>18</v>
      </c>
      <c r="K24" s="48"/>
      <c r="L24" s="48" t="s">
        <v>79</v>
      </c>
    </row>
    <row r="25" spans="1:12" s="44" customFormat="1" ht="24.75" customHeight="1">
      <c r="A25" s="48">
        <v>15</v>
      </c>
      <c r="B25" s="49" t="s">
        <v>65</v>
      </c>
      <c r="C25" s="48" t="s">
        <v>6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1.16</v>
      </c>
      <c r="L25" s="48" t="s">
        <v>43</v>
      </c>
    </row>
    <row r="26" spans="1:12" s="44" customFormat="1" ht="24.75" customHeight="1">
      <c r="A26" s="48">
        <v>16</v>
      </c>
      <c r="B26" s="49" t="s">
        <v>66</v>
      </c>
      <c r="C26" s="48" t="s">
        <v>67</v>
      </c>
      <c r="D26" s="50" t="s">
        <v>104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79</v>
      </c>
    </row>
    <row r="27" spans="1:12" s="44" customFormat="1" ht="24.75" customHeight="1">
      <c r="A27" s="48">
        <v>17</v>
      </c>
      <c r="B27" s="49" t="s">
        <v>68</v>
      </c>
      <c r="C27" s="48" t="s">
        <v>6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126</v>
      </c>
      <c r="L27" s="48" t="s">
        <v>79</v>
      </c>
    </row>
    <row r="28" spans="1:12" s="44" customFormat="1" ht="51" customHeight="1">
      <c r="A28" s="48">
        <v>18</v>
      </c>
      <c r="B28" s="49" t="s">
        <v>69</v>
      </c>
      <c r="C28" s="48" t="s">
        <v>6</v>
      </c>
      <c r="D28" s="50">
        <f>'Biểu 4'!E14</f>
        <v>60</v>
      </c>
      <c r="E28" s="50" t="e">
        <f>'Biểu 4'!#REF!</f>
        <v>#REF!</v>
      </c>
      <c r="F28" s="50">
        <f>'Biểu 4'!F14</f>
        <v>58</v>
      </c>
      <c r="G28" s="50">
        <f>'Biểu 4'!G14</f>
        <v>56</v>
      </c>
      <c r="H28" s="50">
        <f>'Biểu 4'!H14</f>
        <v>55</v>
      </c>
      <c r="I28" s="66" t="e">
        <f>'Biểu 4'!#REF!</f>
        <v>#REF!</v>
      </c>
      <c r="J28" s="66">
        <f>'Biểu 4'!I14</f>
        <v>54</v>
      </c>
      <c r="K28" s="48"/>
      <c r="L28" s="48" t="s">
        <v>31</v>
      </c>
    </row>
    <row r="29" spans="1:12" s="44" customFormat="1" ht="24.75" customHeight="1">
      <c r="A29" s="48">
        <v>19</v>
      </c>
      <c r="B29" s="49" t="s">
        <v>70</v>
      </c>
      <c r="C29" s="48" t="s">
        <v>71</v>
      </c>
      <c r="D29" s="50" t="s">
        <v>72</v>
      </c>
      <c r="E29" s="50"/>
      <c r="F29" s="48" t="s">
        <v>73</v>
      </c>
      <c r="G29" s="48" t="s">
        <v>73</v>
      </c>
      <c r="H29" s="54">
        <v>71.7</v>
      </c>
      <c r="I29" s="51">
        <f>H29</f>
        <v>71.7</v>
      </c>
      <c r="J29" s="48" t="s">
        <v>72</v>
      </c>
      <c r="K29" s="48"/>
      <c r="L29" s="48" t="s">
        <v>37</v>
      </c>
    </row>
    <row r="30" spans="1:12" s="44" customFormat="1" ht="33" customHeight="1">
      <c r="A30" s="559" t="s">
        <v>130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</row>
    <row r="31" spans="1:12" s="44" customFormat="1" ht="36.75" customHeight="1">
      <c r="A31" s="45">
        <v>20</v>
      </c>
      <c r="B31" s="46" t="s">
        <v>74</v>
      </c>
      <c r="C31" s="45" t="s">
        <v>6</v>
      </c>
      <c r="D31" s="47">
        <v>15</v>
      </c>
      <c r="E31" s="47"/>
      <c r="F31" s="45" t="s">
        <v>75</v>
      </c>
      <c r="G31" s="45">
        <v>20.8</v>
      </c>
      <c r="H31" s="45" t="s">
        <v>47</v>
      </c>
      <c r="I31" s="119">
        <f>(F31+G31+H31)/3</f>
        <v>16.733333333333334</v>
      </c>
      <c r="J31" s="45">
        <v>17</v>
      </c>
      <c r="K31" s="45">
        <v>18.5</v>
      </c>
      <c r="L31" s="45" t="s">
        <v>79</v>
      </c>
    </row>
    <row r="32" spans="1:12" s="44" customFormat="1" ht="32.25" customHeight="1">
      <c r="A32" s="48">
        <v>21</v>
      </c>
      <c r="B32" s="49" t="s">
        <v>78</v>
      </c>
      <c r="C32" s="48" t="s">
        <v>15</v>
      </c>
      <c r="D32" s="68">
        <f>'Biểu 4'!E26</f>
        <v>21.5</v>
      </c>
      <c r="E32" s="68" t="e">
        <f>#REF!</f>
        <v>#REF!</v>
      </c>
      <c r="F32" s="68">
        <f>'Biểu 4'!F26</f>
        <v>21.5</v>
      </c>
      <c r="G32" s="68">
        <f>'Biểu 4'!G26</f>
        <v>21.5</v>
      </c>
      <c r="H32" s="68">
        <f>'Biểu 4'!H26</f>
        <v>21.5</v>
      </c>
      <c r="I32" s="68" t="e">
        <f>#REF!</f>
        <v>#REF!</v>
      </c>
      <c r="J32" s="54">
        <f>'Biểu 4'!I26</f>
        <v>21.5</v>
      </c>
      <c r="K32" s="54">
        <v>15</v>
      </c>
      <c r="L32" s="48" t="s">
        <v>79</v>
      </c>
    </row>
    <row r="33" spans="1:12" s="44" customFormat="1" ht="33.75" customHeight="1">
      <c r="A33" s="48">
        <v>22</v>
      </c>
      <c r="B33" s="49" t="s">
        <v>80</v>
      </c>
      <c r="C33" s="48" t="s">
        <v>6</v>
      </c>
      <c r="D33" s="50">
        <f>'Biểu 4'!E28</f>
        <v>16.5</v>
      </c>
      <c r="E33" s="50" t="e">
        <f>#REF!</f>
        <v>#REF!</v>
      </c>
      <c r="F33" s="50">
        <f>'Biểu 4'!F28</f>
        <v>16.3</v>
      </c>
      <c r="G33" s="50">
        <f>'Biểu 4'!G28</f>
        <v>16.2</v>
      </c>
      <c r="H33" s="50">
        <f>'Biểu 4'!H28</f>
        <v>16</v>
      </c>
      <c r="I33" s="50" t="e">
        <f>#REF!</f>
        <v>#REF!</v>
      </c>
      <c r="J33" s="54">
        <f>'Biểu 4'!I28</f>
        <v>15.9</v>
      </c>
      <c r="K33" s="54" t="s">
        <v>100</v>
      </c>
      <c r="L33" s="48" t="s">
        <v>79</v>
      </c>
    </row>
    <row r="34" spans="1:12" s="44" customFormat="1" ht="31.5" customHeight="1">
      <c r="A34" s="48">
        <v>23</v>
      </c>
      <c r="B34" s="49" t="s">
        <v>81</v>
      </c>
      <c r="C34" s="48" t="s">
        <v>14</v>
      </c>
      <c r="D34" s="68">
        <f>'Biểu 4'!E25</f>
        <v>0</v>
      </c>
      <c r="E34" s="68" t="e">
        <f>#REF!</f>
        <v>#REF!</v>
      </c>
      <c r="F34" s="68">
        <f>'Biểu 4'!F25</f>
        <v>0</v>
      </c>
      <c r="G34" s="68">
        <f>'Biểu 4'!G25</f>
        <v>0</v>
      </c>
      <c r="H34" s="68">
        <f>'Biểu 4'!H25</f>
        <v>0</v>
      </c>
      <c r="I34" s="68" t="e">
        <f>#REF!</f>
        <v>#REF!</v>
      </c>
      <c r="J34" s="54">
        <f>'Biểu 4'!I25</f>
        <v>0</v>
      </c>
      <c r="K34" s="54">
        <v>74</v>
      </c>
      <c r="L34" s="48" t="s">
        <v>43</v>
      </c>
    </row>
    <row r="35" spans="1:12" s="44" customFormat="1" ht="24.75" customHeight="1">
      <c r="A35" s="48">
        <v>24</v>
      </c>
      <c r="B35" s="49" t="s">
        <v>82</v>
      </c>
      <c r="C35" s="48" t="s">
        <v>83</v>
      </c>
      <c r="D35" s="60" t="e">
        <f>'Biểu 4'!#REF!</f>
        <v>#REF!</v>
      </c>
      <c r="E35" s="60" t="e">
        <f>'Biểu 4'!#REF!</f>
        <v>#REF!</v>
      </c>
      <c r="F35" s="60" t="e">
        <f>'Biểu 4'!#REF!</f>
        <v>#REF!</v>
      </c>
      <c r="G35" s="60" t="e">
        <f>'Biểu 4'!#REF!</f>
        <v>#REF!</v>
      </c>
      <c r="H35" s="60" t="e">
        <f>'Biểu 4'!#REF!</f>
        <v>#REF!</v>
      </c>
      <c r="I35" s="60" t="e">
        <f>'Biểu 4'!#REF!</f>
        <v>#REF!</v>
      </c>
      <c r="J35" s="60" t="e">
        <f>'Biểu 4'!#REF!</f>
        <v>#REF!</v>
      </c>
      <c r="K35" s="48">
        <v>7</v>
      </c>
      <c r="L35" s="48" t="s">
        <v>31</v>
      </c>
    </row>
    <row r="36" spans="1:12" s="44" customFormat="1" ht="35.25" customHeight="1">
      <c r="A36" s="48">
        <v>25</v>
      </c>
      <c r="B36" s="49" t="s">
        <v>84</v>
      </c>
      <c r="C36" s="48" t="s">
        <v>6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13</v>
      </c>
      <c r="L36" s="48" t="s">
        <v>31</v>
      </c>
    </row>
    <row r="37" spans="1:12" s="44" customFormat="1" ht="24.75" customHeight="1">
      <c r="A37" s="48">
        <v>26</v>
      </c>
      <c r="B37" s="49" t="s">
        <v>85</v>
      </c>
      <c r="C37" s="48" t="s">
        <v>86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79</v>
      </c>
    </row>
    <row r="38" spans="1:12" s="44" customFormat="1" ht="24.75" customHeight="1">
      <c r="A38" s="48">
        <v>27</v>
      </c>
      <c r="B38" s="49" t="s">
        <v>87</v>
      </c>
      <c r="C38" s="48" t="s">
        <v>88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43</v>
      </c>
    </row>
    <row r="39" spans="1:12" s="44" customFormat="1" ht="24.75" customHeight="1">
      <c r="A39" s="48" t="s">
        <v>89</v>
      </c>
      <c r="B39" s="49" t="s">
        <v>90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91</v>
      </c>
      <c r="C40" s="48" t="s">
        <v>6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43</v>
      </c>
    </row>
    <row r="41" spans="1:12" s="44" customFormat="1" ht="34.5" customHeight="1">
      <c r="A41" s="48">
        <v>29</v>
      </c>
      <c r="B41" s="49" t="s">
        <v>92</v>
      </c>
      <c r="C41" s="48" t="s">
        <v>6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79</v>
      </c>
    </row>
    <row r="42" spans="1:12" s="44" customFormat="1" ht="31.5" customHeight="1">
      <c r="A42" s="48">
        <v>30</v>
      </c>
      <c r="B42" s="49" t="s">
        <v>93</v>
      </c>
      <c r="C42" s="48" t="s">
        <v>6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31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  <mergeCell ref="J4:K4"/>
    <mergeCell ref="L4:L5"/>
    <mergeCell ref="E4:E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106</v>
      </c>
    </row>
    <row r="2" spans="1:11" ht="18" customHeight="1">
      <c r="A2" s="606" t="s">
        <v>133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</row>
    <row r="3" ht="15" customHeight="1"/>
    <row r="4" spans="1:11" s="125" customFormat="1" ht="22.5" customHeight="1">
      <c r="A4" s="604" t="s">
        <v>0</v>
      </c>
      <c r="B4" s="604" t="s">
        <v>1</v>
      </c>
      <c r="C4" s="604" t="s">
        <v>2</v>
      </c>
      <c r="D4" s="604" t="s">
        <v>132</v>
      </c>
      <c r="E4" s="604" t="s">
        <v>94</v>
      </c>
      <c r="F4" s="604">
        <v>2011</v>
      </c>
      <c r="G4" s="604">
        <v>2012</v>
      </c>
      <c r="H4" s="602">
        <v>2013</v>
      </c>
      <c r="I4" s="604">
        <v>2014</v>
      </c>
      <c r="J4" s="604">
        <v>2015</v>
      </c>
      <c r="K4" s="604" t="s">
        <v>95</v>
      </c>
    </row>
    <row r="5" spans="1:11" s="125" customFormat="1" ht="21" customHeight="1">
      <c r="A5" s="605"/>
      <c r="B5" s="605"/>
      <c r="C5" s="605"/>
      <c r="D5" s="605"/>
      <c r="E5" s="605"/>
      <c r="F5" s="605"/>
      <c r="G5" s="605"/>
      <c r="H5" s="603"/>
      <c r="I5" s="605"/>
      <c r="J5" s="605"/>
      <c r="K5" s="605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102</v>
      </c>
      <c r="B7" s="16" t="s">
        <v>120</v>
      </c>
      <c r="C7" s="30" t="s">
        <v>17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18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118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103</v>
      </c>
      <c r="B10" s="16" t="s">
        <v>119</v>
      </c>
      <c r="C10" s="30" t="s">
        <v>17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124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110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116</v>
      </c>
      <c r="B13" s="16" t="s">
        <v>107</v>
      </c>
      <c r="C13" s="30" t="s">
        <v>17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124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115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108</v>
      </c>
      <c r="C17" s="30" t="s">
        <v>17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18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109</v>
      </c>
      <c r="C19" s="30" t="s">
        <v>17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18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117</v>
      </c>
      <c r="B22" s="16" t="s">
        <v>111</v>
      </c>
      <c r="C22" s="30" t="s">
        <v>17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18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112</v>
      </c>
      <c r="C25" s="30" t="s">
        <v>17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121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122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113</v>
      </c>
      <c r="C28" s="30" t="s">
        <v>17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121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123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19</v>
      </c>
      <c r="B31" s="77" t="s">
        <v>114</v>
      </c>
      <c r="C31" s="10" t="s">
        <v>17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F4:F5"/>
    <mergeCell ref="G4:G5"/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174</v>
      </c>
    </row>
    <row r="5" spans="1:17" ht="12.75">
      <c r="A5" s="128"/>
      <c r="B5" s="128">
        <v>2010</v>
      </c>
      <c r="C5" s="607">
        <v>2011</v>
      </c>
      <c r="D5" s="607"/>
      <c r="E5" s="607"/>
      <c r="F5" s="607">
        <v>2012</v>
      </c>
      <c r="G5" s="607"/>
      <c r="H5" s="607"/>
      <c r="I5" s="607">
        <v>2013</v>
      </c>
      <c r="J5" s="607"/>
      <c r="K5" s="607"/>
      <c r="L5" s="607">
        <v>2014</v>
      </c>
      <c r="M5" s="607"/>
      <c r="N5" s="607"/>
      <c r="O5" s="607">
        <v>2015</v>
      </c>
      <c r="P5" s="607"/>
      <c r="Q5" s="607"/>
    </row>
    <row r="6" spans="1:19" ht="15">
      <c r="A6" s="128"/>
      <c r="B6" s="128"/>
      <c r="C6" s="129" t="s">
        <v>169</v>
      </c>
      <c r="D6" s="129" t="s">
        <v>170</v>
      </c>
      <c r="E6" s="129" t="s">
        <v>171</v>
      </c>
      <c r="F6" s="130" t="s">
        <v>169</v>
      </c>
      <c r="G6" s="130" t="s">
        <v>170</v>
      </c>
      <c r="H6" s="130" t="s">
        <v>171</v>
      </c>
      <c r="I6" s="129" t="s">
        <v>169</v>
      </c>
      <c r="J6" s="129" t="s">
        <v>170</v>
      </c>
      <c r="K6" s="129" t="s">
        <v>171</v>
      </c>
      <c r="L6" s="130" t="s">
        <v>169</v>
      </c>
      <c r="M6" s="130" t="s">
        <v>170</v>
      </c>
      <c r="N6" s="130" t="s">
        <v>171</v>
      </c>
      <c r="O6" s="129" t="s">
        <v>169</v>
      </c>
      <c r="P6" s="129" t="s">
        <v>170</v>
      </c>
      <c r="Q6" s="129" t="s">
        <v>171</v>
      </c>
      <c r="R6" s="136" t="s">
        <v>169</v>
      </c>
      <c r="S6" s="136" t="s">
        <v>170</v>
      </c>
    </row>
    <row r="7" spans="1:19" ht="57">
      <c r="A7" s="131" t="s">
        <v>8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9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10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168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172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173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185</v>
      </c>
      <c r="C2" s="608">
        <v>2011</v>
      </c>
      <c r="D2" s="608"/>
      <c r="E2" s="608">
        <v>2012</v>
      </c>
      <c r="F2" s="608"/>
      <c r="G2" s="608">
        <v>2013</v>
      </c>
      <c r="H2" s="608"/>
      <c r="I2" s="608">
        <v>2014</v>
      </c>
      <c r="J2" s="608"/>
      <c r="K2" s="608">
        <v>2015</v>
      </c>
      <c r="L2" s="608"/>
    </row>
    <row r="3" spans="3:12" ht="27.75" customHeight="1">
      <c r="C3" t="s">
        <v>169</v>
      </c>
      <c r="D3" t="s">
        <v>170</v>
      </c>
      <c r="E3" t="s">
        <v>169</v>
      </c>
      <c r="F3" t="s">
        <v>170</v>
      </c>
      <c r="G3" t="s">
        <v>169</v>
      </c>
      <c r="H3" t="s">
        <v>170</v>
      </c>
      <c r="I3" t="s">
        <v>169</v>
      </c>
      <c r="J3" t="s">
        <v>170</v>
      </c>
      <c r="K3" t="s">
        <v>169</v>
      </c>
      <c r="L3" t="s">
        <v>170</v>
      </c>
    </row>
    <row r="4" spans="1:12" ht="27.75" customHeight="1">
      <c r="A4" t="s">
        <v>175</v>
      </c>
      <c r="B4" t="s">
        <v>186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114</v>
      </c>
      <c r="B5" t="s">
        <v>186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176</v>
      </c>
      <c r="B6" t="s">
        <v>187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177</v>
      </c>
      <c r="B7" t="s">
        <v>186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178</v>
      </c>
    </row>
    <row r="10" ht="27.75" customHeight="1">
      <c r="A10" t="s">
        <v>179</v>
      </c>
    </row>
    <row r="11" ht="27.75" customHeight="1">
      <c r="A11" t="s">
        <v>180</v>
      </c>
    </row>
    <row r="12" ht="27.75" customHeight="1">
      <c r="A12" t="s">
        <v>181</v>
      </c>
    </row>
    <row r="13" spans="1:11" ht="27.75" customHeight="1">
      <c r="A13" t="s">
        <v>182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183</v>
      </c>
    </row>
    <row r="15" ht="27.75" customHeight="1">
      <c r="A15" t="s">
        <v>184</v>
      </c>
    </row>
    <row r="16" ht="27.75" customHeight="1"/>
    <row r="17" spans="1:12" ht="27.75" customHeight="1">
      <c r="A17" t="s">
        <v>172</v>
      </c>
      <c r="B17" t="s">
        <v>188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189</v>
      </c>
      <c r="C19">
        <v>100</v>
      </c>
    </row>
    <row r="20" ht="18.75" customHeight="1">
      <c r="A20" t="s">
        <v>190</v>
      </c>
    </row>
    <row r="21" spans="1:12" ht="18.75" customHeight="1">
      <c r="A21" t="s">
        <v>191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192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41</v>
      </c>
    </row>
    <row r="25" ht="18.75" customHeight="1">
      <c r="A25" t="s">
        <v>193</v>
      </c>
    </row>
    <row r="26" ht="18.75" customHeight="1">
      <c r="A26" t="s">
        <v>194</v>
      </c>
    </row>
    <row r="27" ht="18.75" customHeight="1">
      <c r="A27" t="s">
        <v>195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28125" style="0" customWidth="1"/>
    <col min="2" max="2" width="50.8515625" style="0" customWidth="1"/>
    <col min="3" max="3" width="9.421875" style="0" customWidth="1"/>
    <col min="4" max="4" width="12.28125" style="0" customWidth="1"/>
    <col min="5" max="9" width="10.8515625" style="0" customWidth="1"/>
  </cols>
  <sheetData>
    <row r="1" spans="2:9" s="380" customFormat="1" ht="32.25" customHeight="1">
      <c r="B1" s="609" t="s">
        <v>476</v>
      </c>
      <c r="C1" s="609"/>
      <c r="D1" s="609"/>
      <c r="E1" s="609"/>
      <c r="F1" s="609"/>
      <c r="G1" s="609"/>
      <c r="H1" s="609"/>
      <c r="I1" s="609"/>
    </row>
    <row r="2" spans="1:9" s="380" customFormat="1" ht="15" customHeight="1">
      <c r="A2" s="565" t="s">
        <v>468</v>
      </c>
      <c r="B2" s="565"/>
      <c r="C2" s="565"/>
      <c r="D2" s="565"/>
      <c r="E2" s="565"/>
      <c r="F2" s="565"/>
      <c r="G2" s="565"/>
      <c r="H2" s="565"/>
      <c r="I2" s="565"/>
    </row>
    <row r="3" spans="2:9" s="380" customFormat="1" ht="15.75" customHeight="1">
      <c r="B3" s="395"/>
      <c r="C3" s="396"/>
      <c r="D3" s="396"/>
      <c r="E3" s="395"/>
      <c r="F3" s="395"/>
      <c r="G3" s="395"/>
      <c r="H3" s="395"/>
      <c r="I3" s="395"/>
    </row>
    <row r="4" spans="1:9" s="380" customFormat="1" ht="82.5" customHeight="1">
      <c r="A4" s="438" t="s">
        <v>0</v>
      </c>
      <c r="B4" s="398" t="s">
        <v>287</v>
      </c>
      <c r="C4" s="398" t="s">
        <v>185</v>
      </c>
      <c r="D4" s="398" t="s">
        <v>462</v>
      </c>
      <c r="E4" s="398" t="s">
        <v>463</v>
      </c>
      <c r="F4" s="398" t="s">
        <v>464</v>
      </c>
      <c r="G4" s="398" t="s">
        <v>465</v>
      </c>
      <c r="H4" s="398" t="s">
        <v>466</v>
      </c>
      <c r="I4" s="398" t="s">
        <v>467</v>
      </c>
    </row>
    <row r="5" spans="1:9" s="380" customFormat="1" ht="30" customHeight="1">
      <c r="A5" s="438" t="s">
        <v>102</v>
      </c>
      <c r="B5" s="398" t="s">
        <v>351</v>
      </c>
      <c r="C5" s="399"/>
      <c r="D5" s="399"/>
      <c r="E5" s="400"/>
      <c r="F5" s="400"/>
      <c r="G5" s="400"/>
      <c r="H5" s="400"/>
      <c r="I5" s="400"/>
    </row>
    <row r="6" spans="1:9" s="380" customFormat="1" ht="41.25" customHeight="1">
      <c r="A6" s="438">
        <v>1</v>
      </c>
      <c r="B6" s="538" t="s">
        <v>474</v>
      </c>
      <c r="C6" s="399"/>
      <c r="D6" s="399"/>
      <c r="E6" s="400">
        <v>4</v>
      </c>
      <c r="F6" s="400">
        <v>4</v>
      </c>
      <c r="G6" s="400">
        <v>4</v>
      </c>
      <c r="H6" s="400">
        <v>4</v>
      </c>
      <c r="I6" s="400">
        <v>4</v>
      </c>
    </row>
    <row r="7" spans="1:9" s="380" customFormat="1" ht="30" customHeight="1">
      <c r="A7" s="438">
        <v>2</v>
      </c>
      <c r="B7" s="538" t="s">
        <v>475</v>
      </c>
      <c r="C7" s="399"/>
      <c r="D7" s="399"/>
      <c r="E7" s="400">
        <v>34</v>
      </c>
      <c r="F7" s="400">
        <v>34</v>
      </c>
      <c r="G7" s="400">
        <v>34</v>
      </c>
      <c r="H7" s="400">
        <v>34</v>
      </c>
      <c r="I7" s="400">
        <v>34</v>
      </c>
    </row>
    <row r="8" spans="1:9" s="380" customFormat="1" ht="30" customHeight="1">
      <c r="A8" s="438" t="s">
        <v>103</v>
      </c>
      <c r="B8" s="398" t="s">
        <v>416</v>
      </c>
      <c r="C8" s="399"/>
      <c r="D8" s="399"/>
      <c r="E8" s="400"/>
      <c r="F8" s="400"/>
      <c r="G8" s="400"/>
      <c r="H8" s="400"/>
      <c r="I8" s="400"/>
    </row>
    <row r="9" spans="1:9" s="380" customFormat="1" ht="30" customHeight="1">
      <c r="A9" s="438">
        <v>1</v>
      </c>
      <c r="B9" s="400" t="s">
        <v>417</v>
      </c>
      <c r="C9" s="399" t="s">
        <v>418</v>
      </c>
      <c r="D9" s="469"/>
      <c r="E9" s="400">
        <v>9</v>
      </c>
      <c r="F9" s="400">
        <v>10</v>
      </c>
      <c r="G9" s="400">
        <v>11</v>
      </c>
      <c r="H9" s="400">
        <v>12</v>
      </c>
      <c r="I9" s="400">
        <v>13</v>
      </c>
    </row>
    <row r="10" spans="1:9" s="380" customFormat="1" ht="30" customHeight="1">
      <c r="A10" s="438"/>
      <c r="B10" s="400" t="s">
        <v>215</v>
      </c>
      <c r="C10" s="381"/>
      <c r="D10" s="399"/>
      <c r="E10" s="400"/>
      <c r="F10" s="400"/>
      <c r="G10" s="400"/>
      <c r="H10" s="400"/>
      <c r="I10" s="400"/>
    </row>
    <row r="11" spans="1:9" s="380" customFormat="1" ht="30" customHeight="1">
      <c r="A11" s="438"/>
      <c r="B11" s="400" t="s">
        <v>419</v>
      </c>
      <c r="C11" s="399" t="s">
        <v>418</v>
      </c>
      <c r="D11" s="469"/>
      <c r="E11" s="400">
        <v>1</v>
      </c>
      <c r="F11" s="400">
        <v>1</v>
      </c>
      <c r="G11" s="400">
        <v>1</v>
      </c>
      <c r="H11" s="400">
        <v>1</v>
      </c>
      <c r="I11" s="400">
        <v>1</v>
      </c>
    </row>
    <row r="12" spans="1:9" s="380" customFormat="1" ht="30" customHeight="1">
      <c r="A12" s="438"/>
      <c r="B12" s="400" t="s">
        <v>420</v>
      </c>
      <c r="C12" s="399" t="s">
        <v>418</v>
      </c>
      <c r="D12" s="469"/>
      <c r="E12" s="400"/>
      <c r="F12" s="400"/>
      <c r="G12" s="400"/>
      <c r="H12" s="400"/>
      <c r="I12" s="400"/>
    </row>
    <row r="13" spans="1:9" s="380" customFormat="1" ht="30" customHeight="1">
      <c r="A13" s="438">
        <v>2</v>
      </c>
      <c r="B13" s="400" t="s">
        <v>421</v>
      </c>
      <c r="C13" s="399" t="s">
        <v>345</v>
      </c>
      <c r="D13" s="469"/>
      <c r="E13" s="400">
        <v>81</v>
      </c>
      <c r="F13" s="400">
        <f aca="true" t="shared" si="0" ref="F13:H15">E13+7</f>
        <v>88</v>
      </c>
      <c r="G13" s="400">
        <f t="shared" si="0"/>
        <v>95</v>
      </c>
      <c r="H13" s="400">
        <f t="shared" si="0"/>
        <v>102</v>
      </c>
      <c r="I13" s="400">
        <f>H13+15</f>
        <v>117</v>
      </c>
    </row>
    <row r="14" spans="1:9" s="380" customFormat="1" ht="35.25" customHeight="1">
      <c r="A14" s="438">
        <v>3</v>
      </c>
      <c r="B14" s="400" t="s">
        <v>422</v>
      </c>
      <c r="C14" s="399" t="s">
        <v>345</v>
      </c>
      <c r="D14" s="469"/>
      <c r="E14" s="400">
        <v>82</v>
      </c>
      <c r="F14" s="400">
        <f t="shared" si="0"/>
        <v>89</v>
      </c>
      <c r="G14" s="400">
        <f t="shared" si="0"/>
        <v>96</v>
      </c>
      <c r="H14" s="400">
        <f t="shared" si="0"/>
        <v>103</v>
      </c>
      <c r="I14" s="400">
        <f>H14+15</f>
        <v>118</v>
      </c>
    </row>
    <row r="15" spans="1:9" s="380" customFormat="1" ht="33" customHeight="1">
      <c r="A15" s="438"/>
      <c r="B15" s="400" t="s">
        <v>423</v>
      </c>
      <c r="C15" s="399" t="s">
        <v>345</v>
      </c>
      <c r="D15" s="469"/>
      <c r="E15" s="400">
        <v>83</v>
      </c>
      <c r="F15" s="400">
        <f t="shared" si="0"/>
        <v>90</v>
      </c>
      <c r="G15" s="400">
        <f t="shared" si="0"/>
        <v>97</v>
      </c>
      <c r="H15" s="400">
        <f t="shared" si="0"/>
        <v>104</v>
      </c>
      <c r="I15" s="400">
        <f>H15+15</f>
        <v>119</v>
      </c>
    </row>
    <row r="16" spans="1:9" s="471" customFormat="1" ht="30" customHeight="1" hidden="1">
      <c r="A16" s="470" t="s">
        <v>103</v>
      </c>
      <c r="B16" s="397" t="s">
        <v>424</v>
      </c>
      <c r="C16" s="398"/>
      <c r="D16" s="398"/>
      <c r="E16" s="397"/>
      <c r="F16" s="397"/>
      <c r="G16" s="397"/>
      <c r="H16" s="397"/>
      <c r="I16" s="397"/>
    </row>
    <row r="17" spans="1:9" s="380" customFormat="1" ht="30" customHeight="1" hidden="1">
      <c r="A17" s="438">
        <v>1</v>
      </c>
      <c r="B17" s="400" t="s">
        <v>425</v>
      </c>
      <c r="C17" s="399" t="s">
        <v>426</v>
      </c>
      <c r="D17" s="399"/>
      <c r="E17" s="400"/>
      <c r="F17" s="400"/>
      <c r="G17" s="400"/>
      <c r="H17" s="400"/>
      <c r="I17" s="400"/>
    </row>
    <row r="18" spans="1:9" s="380" customFormat="1" ht="30" customHeight="1" hidden="1">
      <c r="A18" s="438"/>
      <c r="B18" s="400" t="s">
        <v>215</v>
      </c>
      <c r="C18" s="399"/>
      <c r="D18" s="399"/>
      <c r="E18" s="400"/>
      <c r="F18" s="400"/>
      <c r="G18" s="400"/>
      <c r="H18" s="400"/>
      <c r="I18" s="400"/>
    </row>
    <row r="19" spans="1:9" s="380" customFormat="1" ht="30" customHeight="1" hidden="1">
      <c r="A19" s="438"/>
      <c r="B19" s="401" t="s">
        <v>427</v>
      </c>
      <c r="C19" s="399" t="s">
        <v>426</v>
      </c>
      <c r="D19" s="399"/>
      <c r="E19" s="400"/>
      <c r="F19" s="400"/>
      <c r="G19" s="400"/>
      <c r="H19" s="400"/>
      <c r="I19" s="400"/>
    </row>
    <row r="20" spans="1:9" s="380" customFormat="1" ht="30" customHeight="1" hidden="1">
      <c r="A20" s="438"/>
      <c r="B20" s="401" t="s">
        <v>428</v>
      </c>
      <c r="C20" s="399" t="s">
        <v>426</v>
      </c>
      <c r="D20" s="399"/>
      <c r="E20" s="400"/>
      <c r="F20" s="400"/>
      <c r="G20" s="400"/>
      <c r="H20" s="400"/>
      <c r="I20" s="400"/>
    </row>
    <row r="21" spans="1:9" s="380" customFormat="1" ht="30" customHeight="1" hidden="1">
      <c r="A21" s="438">
        <v>2</v>
      </c>
      <c r="B21" s="400" t="s">
        <v>429</v>
      </c>
      <c r="C21" s="399" t="s">
        <v>345</v>
      </c>
      <c r="D21" s="399"/>
      <c r="E21" s="400"/>
      <c r="F21" s="400"/>
      <c r="G21" s="400"/>
      <c r="H21" s="400"/>
      <c r="I21" s="400"/>
    </row>
    <row r="22" spans="1:9" s="380" customFormat="1" ht="30" customHeight="1" hidden="1">
      <c r="A22" s="438">
        <v>3</v>
      </c>
      <c r="B22" s="400" t="s">
        <v>430</v>
      </c>
      <c r="C22" s="399" t="s">
        <v>345</v>
      </c>
      <c r="D22" s="399"/>
      <c r="E22" s="400"/>
      <c r="F22" s="400"/>
      <c r="G22" s="400"/>
      <c r="H22" s="400"/>
      <c r="I22" s="400"/>
    </row>
    <row r="23" spans="1:9" s="471" customFormat="1" ht="34.5" customHeight="1" hidden="1">
      <c r="A23" s="470" t="s">
        <v>116</v>
      </c>
      <c r="B23" s="397" t="s">
        <v>431</v>
      </c>
      <c r="C23" s="398" t="s">
        <v>442</v>
      </c>
      <c r="D23" s="398"/>
      <c r="E23" s="397"/>
      <c r="F23" s="397"/>
      <c r="G23" s="397"/>
      <c r="H23" s="397"/>
      <c r="I23" s="397"/>
    </row>
    <row r="24" spans="1:9" s="380" customFormat="1" ht="21.75" customHeight="1" hidden="1">
      <c r="A24" s="438">
        <v>1</v>
      </c>
      <c r="B24" s="400" t="s">
        <v>432</v>
      </c>
      <c r="C24" s="399" t="s">
        <v>443</v>
      </c>
      <c r="D24" s="399"/>
      <c r="E24" s="400"/>
      <c r="F24" s="400"/>
      <c r="G24" s="400"/>
      <c r="H24" s="400"/>
      <c r="I24" s="400"/>
    </row>
    <row r="25" spans="1:9" s="380" customFormat="1" ht="30" customHeight="1" hidden="1">
      <c r="A25" s="438"/>
      <c r="B25" s="400" t="s">
        <v>215</v>
      </c>
      <c r="C25" s="399"/>
      <c r="D25" s="399"/>
      <c r="E25" s="400"/>
      <c r="F25" s="400"/>
      <c r="G25" s="400"/>
      <c r="H25" s="400"/>
      <c r="I25" s="400"/>
    </row>
    <row r="26" spans="1:9" s="380" customFormat="1" ht="23.25" customHeight="1" hidden="1">
      <c r="A26" s="438"/>
      <c r="B26" s="401" t="s">
        <v>433</v>
      </c>
      <c r="C26" s="399" t="s">
        <v>443</v>
      </c>
      <c r="D26" s="399"/>
      <c r="E26" s="400"/>
      <c r="F26" s="400"/>
      <c r="G26" s="400"/>
      <c r="H26" s="400"/>
      <c r="I26" s="400"/>
    </row>
    <row r="27" spans="1:9" s="380" customFormat="1" ht="30" customHeight="1" hidden="1">
      <c r="A27" s="438">
        <v>2</v>
      </c>
      <c r="B27" s="400" t="s">
        <v>434</v>
      </c>
      <c r="C27" s="399" t="s">
        <v>345</v>
      </c>
      <c r="D27" s="399"/>
      <c r="E27" s="400"/>
      <c r="F27" s="400"/>
      <c r="G27" s="400"/>
      <c r="H27" s="400"/>
      <c r="I27" s="400"/>
    </row>
    <row r="28" spans="1:9" s="380" customFormat="1" ht="38.25" customHeight="1" hidden="1">
      <c r="A28" s="438"/>
      <c r="B28" s="400" t="s">
        <v>435</v>
      </c>
      <c r="C28" s="399" t="s">
        <v>345</v>
      </c>
      <c r="D28" s="399"/>
      <c r="E28" s="400"/>
      <c r="F28" s="400"/>
      <c r="G28" s="400"/>
      <c r="H28" s="400"/>
      <c r="I28" s="400"/>
    </row>
    <row r="29" spans="1:9" s="380" customFormat="1" ht="30" customHeight="1" hidden="1">
      <c r="A29" s="438">
        <v>3</v>
      </c>
      <c r="B29" s="400" t="s">
        <v>436</v>
      </c>
      <c r="C29" s="399" t="s">
        <v>345</v>
      </c>
      <c r="D29" s="399"/>
      <c r="E29" s="400"/>
      <c r="F29" s="400"/>
      <c r="G29" s="400"/>
      <c r="H29" s="400"/>
      <c r="I29" s="400"/>
    </row>
    <row r="30" spans="1:9" s="380" customFormat="1" ht="30" customHeight="1" hidden="1">
      <c r="A30" s="438"/>
      <c r="B30" s="400" t="s">
        <v>220</v>
      </c>
      <c r="C30" s="399"/>
      <c r="D30" s="399"/>
      <c r="E30" s="400"/>
      <c r="F30" s="400"/>
      <c r="G30" s="400"/>
      <c r="H30" s="400"/>
      <c r="I30" s="400"/>
    </row>
    <row r="31" spans="1:9" s="380" customFormat="1" ht="25.5" customHeight="1" hidden="1">
      <c r="A31" s="438"/>
      <c r="B31" s="400" t="s">
        <v>437</v>
      </c>
      <c r="C31" s="399" t="s">
        <v>345</v>
      </c>
      <c r="D31" s="399"/>
      <c r="E31" s="400"/>
      <c r="F31" s="400"/>
      <c r="G31" s="400"/>
      <c r="H31" s="400"/>
      <c r="I31" s="400"/>
    </row>
    <row r="32" spans="1:9" s="380" customFormat="1" ht="33" hidden="1">
      <c r="A32" s="438"/>
      <c r="B32" s="400" t="s">
        <v>438</v>
      </c>
      <c r="C32" s="399" t="s">
        <v>345</v>
      </c>
      <c r="D32" s="399"/>
      <c r="E32" s="400"/>
      <c r="F32" s="400"/>
      <c r="G32" s="400"/>
      <c r="H32" s="400"/>
      <c r="I32" s="400"/>
    </row>
  </sheetData>
  <sheetProtection/>
  <mergeCells count="2">
    <mergeCell ref="B1:I1"/>
    <mergeCell ref="A2:I2"/>
  </mergeCells>
  <printOptions/>
  <pageMargins left="0.7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9"/>
  <sheetViews>
    <sheetView tabSelected="1" view="pageBreakPreview" zoomScale="85" zoomScaleSheetLayoutView="85" zoomScalePageLayoutView="0" workbookViewId="0" topLeftCell="A1">
      <selection activeCell="N8" sqref="N8"/>
    </sheetView>
  </sheetViews>
  <sheetFormatPr defaultColWidth="9.140625" defaultRowHeight="12.75"/>
  <cols>
    <col min="1" max="1" width="5.8515625" style="369" customWidth="1"/>
    <col min="2" max="2" width="33.140625" style="365" customWidth="1"/>
    <col min="3" max="3" width="17.421875" style="366" customWidth="1"/>
    <col min="4" max="4" width="17.421875" style="366" hidden="1" customWidth="1"/>
    <col min="5" max="5" width="18.140625" style="382" customWidth="1"/>
    <col min="6" max="10" width="13.7109375" style="394" customWidth="1"/>
    <col min="11" max="11" width="17.7109375" style="467" hidden="1" customWidth="1"/>
    <col min="12" max="12" width="19.57421875" style="467" hidden="1" customWidth="1"/>
    <col min="13" max="13" width="24.7109375" style="364" customWidth="1"/>
    <col min="14" max="18" width="9.140625" style="364" customWidth="1"/>
    <col min="19" max="19" width="17.140625" style="364" customWidth="1"/>
    <col min="20" max="16384" width="9.140625" style="364" customWidth="1"/>
  </cols>
  <sheetData>
    <row r="1" spans="1:12" ht="36.75" customHeight="1">
      <c r="A1" s="563" t="s">
        <v>480</v>
      </c>
      <c r="B1" s="563"/>
      <c r="C1" s="563"/>
      <c r="D1" s="563"/>
      <c r="E1" s="563"/>
      <c r="F1" s="563"/>
      <c r="G1" s="563"/>
      <c r="H1" s="563"/>
      <c r="I1" s="563"/>
      <c r="J1" s="563"/>
      <c r="K1" s="490"/>
      <c r="L1" s="490"/>
    </row>
    <row r="2" spans="1:12" ht="27.75" customHeight="1">
      <c r="A2" s="562" t="s">
        <v>469</v>
      </c>
      <c r="B2" s="562"/>
      <c r="C2" s="562"/>
      <c r="D2" s="562"/>
      <c r="E2" s="562"/>
      <c r="F2" s="562"/>
      <c r="G2" s="562"/>
      <c r="H2" s="562"/>
      <c r="I2" s="562"/>
      <c r="J2" s="491"/>
      <c r="K2" s="491"/>
      <c r="L2" s="491"/>
    </row>
    <row r="3" spans="1:12" ht="16.5">
      <c r="A3" s="433"/>
      <c r="B3" s="434"/>
      <c r="C3" s="435"/>
      <c r="D3" s="435"/>
      <c r="E3" s="433"/>
      <c r="F3" s="436"/>
      <c r="G3" s="436"/>
      <c r="H3" s="436"/>
      <c r="I3" s="436"/>
      <c r="J3" s="437"/>
      <c r="K3" s="459"/>
      <c r="L3" s="460"/>
    </row>
    <row r="4" spans="1:12" s="367" customFormat="1" ht="81" customHeight="1">
      <c r="A4" s="402" t="s">
        <v>0</v>
      </c>
      <c r="B4" s="402" t="s">
        <v>287</v>
      </c>
      <c r="C4" s="402" t="s">
        <v>185</v>
      </c>
      <c r="D4" s="402" t="s">
        <v>413</v>
      </c>
      <c r="E4" s="383" t="s">
        <v>456</v>
      </c>
      <c r="F4" s="383" t="s">
        <v>457</v>
      </c>
      <c r="G4" s="383" t="s">
        <v>458</v>
      </c>
      <c r="H4" s="383" t="s">
        <v>459</v>
      </c>
      <c r="I4" s="383" t="s">
        <v>460</v>
      </c>
      <c r="J4" s="383" t="s">
        <v>461</v>
      </c>
      <c r="K4" s="383" t="s">
        <v>358</v>
      </c>
      <c r="L4" s="383" t="s">
        <v>359</v>
      </c>
    </row>
    <row r="5" spans="1:12" ht="29.25" customHeight="1">
      <c r="A5" s="386">
        <v>1</v>
      </c>
      <c r="B5" s="384" t="s">
        <v>291</v>
      </c>
      <c r="C5" s="404" t="s">
        <v>6</v>
      </c>
      <c r="D5" s="404"/>
      <c r="E5" s="408"/>
      <c r="F5" s="417"/>
      <c r="G5" s="417"/>
      <c r="H5" s="415"/>
      <c r="I5" s="415"/>
      <c r="J5" s="415"/>
      <c r="K5" s="462"/>
      <c r="L5" s="463"/>
    </row>
    <row r="6" spans="1:12" s="363" customFormat="1" ht="29.25" customHeight="1">
      <c r="A6" s="386">
        <v>2</v>
      </c>
      <c r="B6" s="384" t="s">
        <v>292</v>
      </c>
      <c r="C6" s="404" t="s">
        <v>338</v>
      </c>
      <c r="D6" s="404"/>
      <c r="E6" s="429"/>
      <c r="F6" s="417"/>
      <c r="G6" s="417"/>
      <c r="H6" s="417"/>
      <c r="I6" s="417"/>
      <c r="J6" s="417"/>
      <c r="K6" s="464"/>
      <c r="L6" s="461"/>
    </row>
    <row r="7" spans="1:12" s="363" customFormat="1" ht="29.25" customHeight="1">
      <c r="A7" s="386">
        <v>3</v>
      </c>
      <c r="B7" s="387" t="s">
        <v>293</v>
      </c>
      <c r="C7" s="383"/>
      <c r="D7" s="383"/>
      <c r="E7" s="408"/>
      <c r="F7" s="409"/>
      <c r="G7" s="417"/>
      <c r="H7" s="417"/>
      <c r="I7" s="417"/>
      <c r="J7" s="522"/>
      <c r="K7" s="464"/>
      <c r="L7" s="461"/>
    </row>
    <row r="8" spans="1:12" s="439" customFormat="1" ht="28.5" customHeight="1">
      <c r="A8" s="386">
        <v>3.1</v>
      </c>
      <c r="B8" s="387" t="s">
        <v>412</v>
      </c>
      <c r="C8" s="383"/>
      <c r="D8" s="383"/>
      <c r="E8" s="408"/>
      <c r="F8" s="409"/>
      <c r="G8" s="409"/>
      <c r="H8" s="409"/>
      <c r="I8" s="409"/>
      <c r="J8" s="409"/>
      <c r="K8" s="409"/>
      <c r="L8" s="465"/>
    </row>
    <row r="9" spans="1:24" s="394" customFormat="1" ht="28.5" customHeight="1">
      <c r="A9" s="441" t="s">
        <v>362</v>
      </c>
      <c r="B9" s="442" t="s">
        <v>363</v>
      </c>
      <c r="C9" s="441"/>
      <c r="D9" s="441"/>
      <c r="E9" s="408"/>
      <c r="F9" s="421"/>
      <c r="G9" s="421"/>
      <c r="H9" s="421"/>
      <c r="I9" s="421"/>
      <c r="J9" s="421"/>
      <c r="K9" s="482"/>
      <c r="L9" s="463"/>
      <c r="M9" s="440"/>
      <c r="O9" s="403"/>
      <c r="P9" s="440"/>
      <c r="R9" s="403"/>
      <c r="S9" s="440"/>
      <c r="U9" s="403"/>
      <c r="V9" s="440"/>
      <c r="X9" s="403"/>
    </row>
    <row r="10" spans="1:13" s="394" customFormat="1" ht="28.5" customHeight="1">
      <c r="A10" s="443"/>
      <c r="B10" s="446" t="s">
        <v>364</v>
      </c>
      <c r="C10" s="441" t="s">
        <v>365</v>
      </c>
      <c r="D10" s="450" t="e">
        <f>D13+D28</f>
        <v>#REF!</v>
      </c>
      <c r="E10" s="482">
        <f>+F10+G10+H10+I10+J10</f>
        <v>136874.806</v>
      </c>
      <c r="F10" s="450">
        <f>+F13+F28</f>
        <v>26709.956</v>
      </c>
      <c r="G10" s="450">
        <f>+G13+G28</f>
        <v>27045.89</v>
      </c>
      <c r="H10" s="450">
        <f>+H13+H28</f>
        <v>27353.73</v>
      </c>
      <c r="I10" s="450">
        <f>+I13+I28</f>
        <v>27739.11</v>
      </c>
      <c r="J10" s="450">
        <f>+J13+J28</f>
        <v>28026.120000000003</v>
      </c>
      <c r="K10" s="482"/>
      <c r="L10" s="461"/>
      <c r="M10" s="493"/>
    </row>
    <row r="11" spans="1:12" s="394" customFormat="1" ht="28.5" customHeight="1">
      <c r="A11" s="441" t="s">
        <v>366</v>
      </c>
      <c r="B11" s="442" t="s">
        <v>367</v>
      </c>
      <c r="C11" s="441" t="s">
        <v>361</v>
      </c>
      <c r="D11" s="451">
        <f>D15+D19+D23</f>
        <v>4150</v>
      </c>
      <c r="E11" s="482">
        <f>+J11</f>
        <v>4318</v>
      </c>
      <c r="F11" s="462">
        <f>+F15+F19+F23</f>
        <v>4260</v>
      </c>
      <c r="G11" s="462">
        <f>+G15+G19+G23</f>
        <v>4273</v>
      </c>
      <c r="H11" s="462">
        <f>+H15+H19+H23</f>
        <v>4288</v>
      </c>
      <c r="I11" s="462">
        <f>+I15+I19+I23</f>
        <v>4303</v>
      </c>
      <c r="J11" s="462">
        <f>+J15+J19+J23</f>
        <v>4318</v>
      </c>
      <c r="K11" s="465"/>
      <c r="L11" s="461"/>
    </row>
    <row r="12" spans="1:12" s="394" customFormat="1" ht="28.5" customHeight="1">
      <c r="A12" s="441" t="s">
        <v>366</v>
      </c>
      <c r="B12" s="442" t="s">
        <v>368</v>
      </c>
      <c r="C12" s="441" t="s">
        <v>369</v>
      </c>
      <c r="D12" s="451">
        <f>(D13/D11)*10</f>
        <v>28.491566265060243</v>
      </c>
      <c r="E12" s="482"/>
      <c r="F12" s="518">
        <f>+F13*10/F11</f>
        <v>34.86933333333333</v>
      </c>
      <c r="G12" s="518">
        <f>+G13*10/G11</f>
        <v>34.89450035104142</v>
      </c>
      <c r="H12" s="518">
        <f>+H13*10/H11</f>
        <v>35.13292910447761</v>
      </c>
      <c r="I12" s="518">
        <f>+I13*10/I11</f>
        <v>35.31966070183593</v>
      </c>
      <c r="J12" s="518">
        <f>+J13*10/J11</f>
        <v>35.50671607225567</v>
      </c>
      <c r="K12" s="518" t="e">
        <f aca="true" t="shared" si="0" ref="G12:L12">+K13*10/K11</f>
        <v>#DIV/0!</v>
      </c>
      <c r="L12" s="518" t="e">
        <f t="shared" si="0"/>
        <v>#DIV/0!</v>
      </c>
    </row>
    <row r="13" spans="1:12" s="394" customFormat="1" ht="28.5" customHeight="1">
      <c r="A13" s="441" t="s">
        <v>366</v>
      </c>
      <c r="B13" s="442" t="s">
        <v>370</v>
      </c>
      <c r="C13" s="441" t="s">
        <v>365</v>
      </c>
      <c r="D13" s="451">
        <f>D17+D21+D25</f>
        <v>11824</v>
      </c>
      <c r="E13" s="482">
        <f>+F13+G13+H13+I13+J13</f>
        <v>75359.606</v>
      </c>
      <c r="F13" s="518">
        <f>+F17+F21+F25</f>
        <v>14854.336</v>
      </c>
      <c r="G13" s="451">
        <f>+G17+G21+G25</f>
        <v>14910.42</v>
      </c>
      <c r="H13" s="451">
        <f>+H17+H21+H25</f>
        <v>15065</v>
      </c>
      <c r="I13" s="451">
        <f>+I17+I21+I25</f>
        <v>15198.05</v>
      </c>
      <c r="J13" s="451">
        <f>+J17+J21+J25</f>
        <v>15331.800000000001</v>
      </c>
      <c r="K13" s="465"/>
      <c r="L13" s="461"/>
    </row>
    <row r="14" spans="1:12" s="394" customFormat="1" ht="28.5" customHeight="1">
      <c r="A14" s="441"/>
      <c r="B14" s="442" t="s">
        <v>451</v>
      </c>
      <c r="C14" s="441"/>
      <c r="D14" s="451"/>
      <c r="E14" s="482"/>
      <c r="F14" s="451"/>
      <c r="G14" s="451"/>
      <c r="H14" s="451"/>
      <c r="I14" s="451"/>
      <c r="J14" s="451"/>
      <c r="K14" s="466"/>
      <c r="L14" s="463"/>
    </row>
    <row r="15" spans="1:12" s="394" customFormat="1" ht="28.5" customHeight="1">
      <c r="A15" s="444"/>
      <c r="B15" s="445" t="s">
        <v>371</v>
      </c>
      <c r="C15" s="444" t="s">
        <v>361</v>
      </c>
      <c r="D15" s="452">
        <v>380</v>
      </c>
      <c r="E15" s="482">
        <f>+J15</f>
        <v>590</v>
      </c>
      <c r="F15" s="454">
        <v>572</v>
      </c>
      <c r="G15" s="485">
        <v>575</v>
      </c>
      <c r="H15" s="485">
        <v>580</v>
      </c>
      <c r="I15" s="485">
        <v>585</v>
      </c>
      <c r="J15" s="485">
        <v>590</v>
      </c>
      <c r="K15" s="466"/>
      <c r="L15" s="463"/>
    </row>
    <row r="16" spans="1:12" s="394" customFormat="1" ht="28.5" customHeight="1">
      <c r="A16" s="444"/>
      <c r="B16" s="445" t="s">
        <v>372</v>
      </c>
      <c r="C16" s="444" t="s">
        <v>373</v>
      </c>
      <c r="D16" s="452">
        <v>57.5</v>
      </c>
      <c r="E16" s="482"/>
      <c r="F16" s="517">
        <f>+F17*10/F15</f>
        <v>61.669999999999995</v>
      </c>
      <c r="G16" s="452">
        <v>60.8</v>
      </c>
      <c r="H16" s="452">
        <v>61.2</v>
      </c>
      <c r="I16" s="452">
        <v>61.5</v>
      </c>
      <c r="J16" s="452">
        <v>61.8</v>
      </c>
      <c r="K16" s="466"/>
      <c r="L16" s="463"/>
    </row>
    <row r="17" spans="1:12" s="394" customFormat="1" ht="28.5" customHeight="1">
      <c r="A17" s="444"/>
      <c r="B17" s="445" t="s">
        <v>374</v>
      </c>
      <c r="C17" s="444" t="s">
        <v>365</v>
      </c>
      <c r="D17" s="452">
        <f>D15*D16/10</f>
        <v>2185</v>
      </c>
      <c r="E17" s="482">
        <f>+F17+G17+H17+I17+J17</f>
        <v>17817.074</v>
      </c>
      <c r="F17" s="517">
        <v>3527.524</v>
      </c>
      <c r="G17" s="452">
        <f>+G16*G15/10</f>
        <v>3496</v>
      </c>
      <c r="H17" s="452">
        <f>+H16*H15/10</f>
        <v>3549.6</v>
      </c>
      <c r="I17" s="452">
        <f>+I16*I15/10</f>
        <v>3597.75</v>
      </c>
      <c r="J17" s="452">
        <f>+J16*J15/10</f>
        <v>3646.2</v>
      </c>
      <c r="K17" s="452">
        <f aca="true" t="shared" si="1" ref="G17:L17">+K16*K15/10</f>
        <v>0</v>
      </c>
      <c r="L17" s="452">
        <f t="shared" si="1"/>
        <v>0</v>
      </c>
    </row>
    <row r="18" spans="1:12" s="394" customFormat="1" ht="28.5" customHeight="1">
      <c r="A18" s="441"/>
      <c r="B18" s="442" t="s">
        <v>452</v>
      </c>
      <c r="C18" s="441"/>
      <c r="D18" s="451"/>
      <c r="E18" s="482"/>
      <c r="F18" s="518"/>
      <c r="G18" s="451"/>
      <c r="H18" s="451"/>
      <c r="I18" s="451"/>
      <c r="J18" s="451"/>
      <c r="K18" s="466"/>
      <c r="L18" s="463"/>
    </row>
    <row r="19" spans="1:12" s="394" customFormat="1" ht="28.5" customHeight="1">
      <c r="A19" s="444"/>
      <c r="B19" s="445" t="s">
        <v>371</v>
      </c>
      <c r="C19" s="444" t="s">
        <v>361</v>
      </c>
      <c r="D19" s="452">
        <f>1760+20</f>
        <v>1780</v>
      </c>
      <c r="E19" s="482">
        <f>+J19</f>
        <v>2080</v>
      </c>
      <c r="F19" s="454">
        <v>2040</v>
      </c>
      <c r="G19" s="454">
        <v>2050</v>
      </c>
      <c r="H19" s="454">
        <v>2060</v>
      </c>
      <c r="I19" s="454">
        <v>2070</v>
      </c>
      <c r="J19" s="454">
        <v>2080</v>
      </c>
      <c r="K19" s="466"/>
      <c r="L19" s="463"/>
    </row>
    <row r="20" spans="1:12" s="394" customFormat="1" ht="28.5" customHeight="1">
      <c r="A20" s="444"/>
      <c r="B20" s="445" t="s">
        <v>372</v>
      </c>
      <c r="C20" s="444" t="s">
        <v>373</v>
      </c>
      <c r="D20" s="452">
        <v>38.5</v>
      </c>
      <c r="E20" s="482"/>
      <c r="F20" s="452">
        <f>+F21*10/F19</f>
        <v>43.09966666666667</v>
      </c>
      <c r="G20" s="452">
        <v>43.3</v>
      </c>
      <c r="H20" s="517">
        <v>43.5</v>
      </c>
      <c r="I20" s="452">
        <v>43.7</v>
      </c>
      <c r="J20" s="452">
        <v>43.9</v>
      </c>
      <c r="K20" s="466"/>
      <c r="L20" s="463"/>
    </row>
    <row r="21" spans="1:12" s="394" customFormat="1" ht="28.5" customHeight="1">
      <c r="A21" s="444"/>
      <c r="B21" s="445" t="s">
        <v>374</v>
      </c>
      <c r="C21" s="444" t="s">
        <v>365</v>
      </c>
      <c r="D21" s="452">
        <f>D19*D20/10</f>
        <v>6853</v>
      </c>
      <c r="E21" s="482">
        <f>+F21+G21+H21+I21+J21</f>
        <v>44806.932</v>
      </c>
      <c r="F21" s="517">
        <v>8792.332</v>
      </c>
      <c r="G21" s="452">
        <f>+G20*G19/10</f>
        <v>8876.5</v>
      </c>
      <c r="H21" s="454">
        <f>+H20*H19/10</f>
        <v>8961</v>
      </c>
      <c r="I21" s="452">
        <f>+I20*I19/10</f>
        <v>9045.9</v>
      </c>
      <c r="J21" s="452">
        <f>+J20*J19/10</f>
        <v>9131.2</v>
      </c>
      <c r="K21" s="517">
        <f aca="true" t="shared" si="2" ref="G21:L21">+K20*K19/10</f>
        <v>0</v>
      </c>
      <c r="L21" s="517">
        <f t="shared" si="2"/>
        <v>0</v>
      </c>
    </row>
    <row r="22" spans="1:12" s="394" customFormat="1" ht="28.5" customHeight="1">
      <c r="A22" s="441"/>
      <c r="B22" s="442" t="s">
        <v>375</v>
      </c>
      <c r="C22" s="441"/>
      <c r="D22" s="451"/>
      <c r="E22" s="482"/>
      <c r="F22" s="518"/>
      <c r="G22" s="451"/>
      <c r="H22" s="451"/>
      <c r="I22" s="451"/>
      <c r="J22" s="451"/>
      <c r="K22" s="466"/>
      <c r="L22" s="463"/>
    </row>
    <row r="23" spans="1:12" s="394" customFormat="1" ht="28.5" customHeight="1">
      <c r="A23" s="444"/>
      <c r="B23" s="445" t="s">
        <v>371</v>
      </c>
      <c r="C23" s="444" t="s">
        <v>361</v>
      </c>
      <c r="D23" s="452">
        <v>1990</v>
      </c>
      <c r="E23" s="482">
        <f>+J23</f>
        <v>1648</v>
      </c>
      <c r="F23" s="517">
        <v>1648</v>
      </c>
      <c r="G23" s="517">
        <v>1648</v>
      </c>
      <c r="H23" s="517">
        <v>1648</v>
      </c>
      <c r="I23" s="517">
        <v>1648</v>
      </c>
      <c r="J23" s="517">
        <v>1648</v>
      </c>
      <c r="K23" s="466"/>
      <c r="L23" s="463"/>
    </row>
    <row r="24" spans="1:12" s="394" customFormat="1" ht="28.5" customHeight="1">
      <c r="A24" s="444"/>
      <c r="B24" s="445" t="s">
        <v>372</v>
      </c>
      <c r="C24" s="444" t="s">
        <v>373</v>
      </c>
      <c r="D24" s="452">
        <v>14</v>
      </c>
      <c r="E24" s="482"/>
      <c r="F24" s="517">
        <f>+F25*10/F23</f>
        <v>15.379126213592233</v>
      </c>
      <c r="G24" s="517">
        <v>15.4</v>
      </c>
      <c r="H24" s="517">
        <v>15.5</v>
      </c>
      <c r="I24" s="517">
        <v>15.5</v>
      </c>
      <c r="J24" s="517">
        <v>15.5</v>
      </c>
      <c r="K24" s="517">
        <v>15.4</v>
      </c>
      <c r="L24" s="517">
        <v>15.4</v>
      </c>
    </row>
    <row r="25" spans="1:12" s="394" customFormat="1" ht="28.5" customHeight="1">
      <c r="A25" s="444"/>
      <c r="B25" s="445" t="s">
        <v>374</v>
      </c>
      <c r="C25" s="444" t="s">
        <v>365</v>
      </c>
      <c r="D25" s="452">
        <f>D23*D24/10</f>
        <v>2786</v>
      </c>
      <c r="E25" s="482">
        <f>+F25+G25+H25+I25+J25</f>
        <v>12735.599999999999</v>
      </c>
      <c r="F25" s="517">
        <v>2534.48</v>
      </c>
      <c r="G25" s="517">
        <f>+G24*G23/10</f>
        <v>2537.92</v>
      </c>
      <c r="H25" s="517">
        <f>+H24*H23/10</f>
        <v>2554.4</v>
      </c>
      <c r="I25" s="517">
        <f>+I24*I23/10</f>
        <v>2554.4</v>
      </c>
      <c r="J25" s="517">
        <f>+J24*J23/10</f>
        <v>2554.4</v>
      </c>
      <c r="K25" s="517">
        <f aca="true" t="shared" si="3" ref="G25:L25">+K24*K23/10</f>
        <v>0</v>
      </c>
      <c r="L25" s="517">
        <f t="shared" si="3"/>
        <v>0</v>
      </c>
    </row>
    <row r="26" spans="1:14" s="394" customFormat="1" ht="28.5" customHeight="1">
      <c r="A26" s="441"/>
      <c r="B26" s="446" t="s">
        <v>376</v>
      </c>
      <c r="C26" s="441" t="s">
        <v>361</v>
      </c>
      <c r="D26" s="451" t="e">
        <f>D30+D34+#REF!</f>
        <v>#REF!</v>
      </c>
      <c r="E26" s="482">
        <f>+J26</f>
        <v>5153</v>
      </c>
      <c r="F26" s="483">
        <f>+F30+F34</f>
        <v>5153</v>
      </c>
      <c r="G26" s="483">
        <f>+G30+G34</f>
        <v>5153</v>
      </c>
      <c r="H26" s="483">
        <f>+H30+H34</f>
        <v>5153</v>
      </c>
      <c r="I26" s="483">
        <f>+I30+I34</f>
        <v>5153</v>
      </c>
      <c r="J26" s="483">
        <f>+J30+J34</f>
        <v>5153</v>
      </c>
      <c r="K26" s="465"/>
      <c r="L26" s="461"/>
      <c r="N26" s="481"/>
    </row>
    <row r="27" spans="1:12" s="394" customFormat="1" ht="28.5" customHeight="1">
      <c r="A27" s="441"/>
      <c r="B27" s="442" t="s">
        <v>372</v>
      </c>
      <c r="C27" s="441" t="s">
        <v>373</v>
      </c>
      <c r="D27" s="451" t="e">
        <f>(D28/D26)*10</f>
        <v>#REF!</v>
      </c>
      <c r="E27" s="482"/>
      <c r="F27" s="483">
        <f>+F28*10/F26</f>
        <v>23.007219095672422</v>
      </c>
      <c r="G27" s="451">
        <f>+G28*10/G26</f>
        <v>23.550300795653015</v>
      </c>
      <c r="H27" s="451">
        <f>+H28*10/H26</f>
        <v>23.84771977488841</v>
      </c>
      <c r="I27" s="451">
        <f>+I28*10/I26</f>
        <v>24.33739569183</v>
      </c>
      <c r="J27" s="451">
        <f>+J28*10/J26</f>
        <v>24.6348146710654</v>
      </c>
      <c r="K27" s="465"/>
      <c r="L27" s="461"/>
    </row>
    <row r="28" spans="1:12" s="394" customFormat="1" ht="28.5" customHeight="1">
      <c r="A28" s="441"/>
      <c r="B28" s="442" t="s">
        <v>374</v>
      </c>
      <c r="C28" s="441" t="s">
        <v>365</v>
      </c>
      <c r="D28" s="451" t="e">
        <f>D32+D36+#REF!</f>
        <v>#REF!</v>
      </c>
      <c r="E28" s="482">
        <f>+F28+G28+H28+I28+J28</f>
        <v>61515.19999999999</v>
      </c>
      <c r="F28" s="518">
        <f>+F32+F36</f>
        <v>11855.619999999999</v>
      </c>
      <c r="G28" s="451">
        <f>+G32+G36</f>
        <v>12135.47</v>
      </c>
      <c r="H28" s="451">
        <f>+H32+H36</f>
        <v>12288.73</v>
      </c>
      <c r="I28" s="451">
        <f>+I32+I36</f>
        <v>12541.06</v>
      </c>
      <c r="J28" s="451">
        <f>+J32+J36</f>
        <v>12694.32</v>
      </c>
      <c r="K28" s="465"/>
      <c r="L28" s="461"/>
    </row>
    <row r="29" spans="1:12" s="394" customFormat="1" ht="28.5" customHeight="1">
      <c r="A29" s="441"/>
      <c r="B29" s="442" t="s">
        <v>377</v>
      </c>
      <c r="C29" s="441"/>
      <c r="D29" s="451"/>
      <c r="E29" s="482"/>
      <c r="F29" s="451"/>
      <c r="G29" s="451"/>
      <c r="H29" s="451"/>
      <c r="I29" s="451"/>
      <c r="J29" s="451"/>
      <c r="K29" s="466"/>
      <c r="L29" s="463"/>
    </row>
    <row r="30" spans="1:12" s="394" customFormat="1" ht="28.5" customHeight="1">
      <c r="A30" s="444"/>
      <c r="B30" s="445" t="s">
        <v>371</v>
      </c>
      <c r="C30" s="444" t="s">
        <v>361</v>
      </c>
      <c r="D30" s="452">
        <v>150</v>
      </c>
      <c r="E30" s="482">
        <f>+J30</f>
        <v>133</v>
      </c>
      <c r="F30" s="454">
        <v>133</v>
      </c>
      <c r="G30" s="454">
        <v>133</v>
      </c>
      <c r="H30" s="454">
        <v>133</v>
      </c>
      <c r="I30" s="454">
        <v>133</v>
      </c>
      <c r="J30" s="454">
        <v>133</v>
      </c>
      <c r="K30" s="454">
        <v>132</v>
      </c>
      <c r="L30" s="454">
        <v>132</v>
      </c>
    </row>
    <row r="31" spans="1:12" s="394" customFormat="1" ht="28.5" customHeight="1">
      <c r="A31" s="444"/>
      <c r="B31" s="445" t="s">
        <v>372</v>
      </c>
      <c r="C31" s="444" t="s">
        <v>373</v>
      </c>
      <c r="D31" s="452">
        <v>20</v>
      </c>
      <c r="E31" s="482"/>
      <c r="F31" s="517">
        <f>+F32*10/F30</f>
        <v>17.51127819548872</v>
      </c>
      <c r="G31" s="452">
        <v>17.9</v>
      </c>
      <c r="H31" s="452">
        <v>18.1</v>
      </c>
      <c r="I31" s="452">
        <v>18.2</v>
      </c>
      <c r="J31" s="452">
        <v>18.4</v>
      </c>
      <c r="K31" s="452">
        <v>16.2</v>
      </c>
      <c r="L31" s="452">
        <v>16.2</v>
      </c>
    </row>
    <row r="32" spans="1:12" s="394" customFormat="1" ht="28.5" customHeight="1">
      <c r="A32" s="444"/>
      <c r="B32" s="445" t="s">
        <v>374</v>
      </c>
      <c r="C32" s="444" t="s">
        <v>365</v>
      </c>
      <c r="D32" s="452">
        <f>D30*D31/10</f>
        <v>300</v>
      </c>
      <c r="E32" s="482">
        <f>+F32+G32+H32+I32+J32</f>
        <v>1198.48</v>
      </c>
      <c r="F32" s="517">
        <v>232.9</v>
      </c>
      <c r="G32" s="517">
        <f>+G31*G30/10</f>
        <v>238.07</v>
      </c>
      <c r="H32" s="517">
        <f>+H31*H30/10</f>
        <v>240.73000000000002</v>
      </c>
      <c r="I32" s="517">
        <f>+I31*I30/10</f>
        <v>242.06</v>
      </c>
      <c r="J32" s="517">
        <f>+J31*J30/10</f>
        <v>244.71999999999997</v>
      </c>
      <c r="K32" s="517">
        <v>214.16</v>
      </c>
      <c r="L32" s="517">
        <v>214.16</v>
      </c>
    </row>
    <row r="33" spans="1:12" s="394" customFormat="1" ht="28.5" customHeight="1">
      <c r="A33" s="441"/>
      <c r="B33" s="442" t="s">
        <v>378</v>
      </c>
      <c r="C33" s="441"/>
      <c r="D33" s="451"/>
      <c r="E33" s="482"/>
      <c r="F33" s="451"/>
      <c r="G33" s="451"/>
      <c r="H33" s="451"/>
      <c r="I33" s="451"/>
      <c r="J33" s="451"/>
      <c r="K33" s="466"/>
      <c r="L33" s="463"/>
    </row>
    <row r="34" spans="1:12" s="394" customFormat="1" ht="28.5" customHeight="1">
      <c r="A34" s="444"/>
      <c r="B34" s="445" t="s">
        <v>371</v>
      </c>
      <c r="C34" s="444" t="s">
        <v>361</v>
      </c>
      <c r="D34" s="452">
        <v>4724</v>
      </c>
      <c r="E34" s="482">
        <f>+J34</f>
        <v>5020</v>
      </c>
      <c r="F34" s="454">
        <v>5020</v>
      </c>
      <c r="G34" s="454">
        <v>5020</v>
      </c>
      <c r="H34" s="454">
        <v>5020</v>
      </c>
      <c r="I34" s="454">
        <v>5020</v>
      </c>
      <c r="J34" s="454">
        <v>5020</v>
      </c>
      <c r="K34" s="466"/>
      <c r="L34" s="463"/>
    </row>
    <row r="35" spans="1:12" s="394" customFormat="1" ht="28.5" customHeight="1">
      <c r="A35" s="444"/>
      <c r="B35" s="445" t="s">
        <v>372</v>
      </c>
      <c r="C35" s="444" t="s">
        <v>373</v>
      </c>
      <c r="D35" s="452">
        <v>18.1</v>
      </c>
      <c r="E35" s="482"/>
      <c r="F35" s="517">
        <f>+F36*10/F34</f>
        <v>23.152828685258964</v>
      </c>
      <c r="G35" s="452">
        <v>23.7</v>
      </c>
      <c r="H35" s="452">
        <v>24</v>
      </c>
      <c r="I35" s="452">
        <v>24.5</v>
      </c>
      <c r="J35" s="452">
        <v>24.8</v>
      </c>
      <c r="K35" s="466"/>
      <c r="L35" s="463"/>
    </row>
    <row r="36" spans="1:12" s="394" customFormat="1" ht="28.5" customHeight="1">
      <c r="A36" s="444"/>
      <c r="B36" s="445" t="s">
        <v>374</v>
      </c>
      <c r="C36" s="444" t="s">
        <v>365</v>
      </c>
      <c r="D36" s="452">
        <f>D34*D35/10</f>
        <v>8550.44</v>
      </c>
      <c r="E36" s="482">
        <f>+F36+G36+H36+I36+J36</f>
        <v>60316.719999999994</v>
      </c>
      <c r="F36" s="452">
        <v>11622.72</v>
      </c>
      <c r="G36" s="452">
        <f>+G35*G34/10</f>
        <v>11897.4</v>
      </c>
      <c r="H36" s="452">
        <f>+H35*H34/10</f>
        <v>12048</v>
      </c>
      <c r="I36" s="452">
        <f>+I35*I34/10</f>
        <v>12299</v>
      </c>
      <c r="J36" s="452">
        <f>+J35*J34/10</f>
        <v>12449.6</v>
      </c>
      <c r="K36" s="466"/>
      <c r="L36" s="463"/>
    </row>
    <row r="37" spans="1:12" s="394" customFormat="1" ht="28.5" customHeight="1">
      <c r="A37" s="441" t="s">
        <v>379</v>
      </c>
      <c r="B37" s="442" t="s">
        <v>380</v>
      </c>
      <c r="C37" s="441"/>
      <c r="D37" s="451"/>
      <c r="E37" s="482"/>
      <c r="F37" s="451"/>
      <c r="G37" s="451"/>
      <c r="H37" s="451"/>
      <c r="I37" s="451"/>
      <c r="J37" s="451"/>
      <c r="K37" s="466"/>
      <c r="L37" s="463"/>
    </row>
    <row r="38" spans="1:12" s="394" customFormat="1" ht="28.5" customHeight="1">
      <c r="A38" s="441" t="s">
        <v>366</v>
      </c>
      <c r="B38" s="442" t="s">
        <v>381</v>
      </c>
      <c r="C38" s="441"/>
      <c r="D38" s="451"/>
      <c r="E38" s="482"/>
      <c r="F38" s="451"/>
      <c r="G38" s="451"/>
      <c r="H38" s="451"/>
      <c r="I38" s="451"/>
      <c r="J38" s="451"/>
      <c r="K38" s="466"/>
      <c r="L38" s="463"/>
    </row>
    <row r="39" spans="1:12" s="394" customFormat="1" ht="28.5" customHeight="1">
      <c r="A39" s="444"/>
      <c r="B39" s="445" t="s">
        <v>371</v>
      </c>
      <c r="C39" s="444" t="s">
        <v>361</v>
      </c>
      <c r="D39" s="452">
        <v>170</v>
      </c>
      <c r="E39" s="482">
        <f>+J39</f>
        <v>345</v>
      </c>
      <c r="F39" s="454">
        <v>345</v>
      </c>
      <c r="G39" s="454">
        <v>345</v>
      </c>
      <c r="H39" s="454">
        <v>345</v>
      </c>
      <c r="I39" s="454">
        <v>345</v>
      </c>
      <c r="J39" s="454">
        <v>345</v>
      </c>
      <c r="K39" s="466"/>
      <c r="L39" s="463"/>
    </row>
    <row r="40" spans="1:12" s="394" customFormat="1" ht="28.5" customHeight="1">
      <c r="A40" s="444"/>
      <c r="B40" s="445" t="s">
        <v>372</v>
      </c>
      <c r="C40" s="444" t="s">
        <v>373</v>
      </c>
      <c r="D40" s="452">
        <v>108</v>
      </c>
      <c r="E40" s="482"/>
      <c r="F40" s="452">
        <f>+F41*10/F39</f>
        <v>109.57971014492753</v>
      </c>
      <c r="G40" s="517">
        <v>110.5</v>
      </c>
      <c r="H40" s="517">
        <v>110.6</v>
      </c>
      <c r="I40" s="517">
        <v>110.7</v>
      </c>
      <c r="J40" s="517">
        <v>110.8</v>
      </c>
      <c r="K40" s="466"/>
      <c r="L40" s="463"/>
    </row>
    <row r="41" spans="1:12" s="394" customFormat="1" ht="28.5" customHeight="1">
      <c r="A41" s="444"/>
      <c r="B41" s="445" t="s">
        <v>374</v>
      </c>
      <c r="C41" s="444" t="s">
        <v>365</v>
      </c>
      <c r="D41" s="452">
        <f>D39*D40/10</f>
        <v>1836</v>
      </c>
      <c r="E41" s="482">
        <f>+F41+G41+H41+I41+J41</f>
        <v>19050.2</v>
      </c>
      <c r="F41" s="452">
        <v>3780.5</v>
      </c>
      <c r="G41" s="452">
        <f>+G40*G39/10</f>
        <v>3812.25</v>
      </c>
      <c r="H41" s="452">
        <f>+H40*H39/10</f>
        <v>3815.7</v>
      </c>
      <c r="I41" s="452">
        <f>+I40*I39/10</f>
        <v>3819.15</v>
      </c>
      <c r="J41" s="452">
        <f>+J40*J39/10</f>
        <v>3822.6</v>
      </c>
      <c r="K41" s="452">
        <f aca="true" t="shared" si="4" ref="G41:L41">+K40*K39/10</f>
        <v>0</v>
      </c>
      <c r="L41" s="452">
        <f t="shared" si="4"/>
        <v>0</v>
      </c>
    </row>
    <row r="42" spans="1:12" s="394" customFormat="1" ht="28.5" customHeight="1">
      <c r="A42" s="441" t="s">
        <v>366</v>
      </c>
      <c r="B42" s="442" t="s">
        <v>382</v>
      </c>
      <c r="C42" s="441"/>
      <c r="D42" s="451"/>
      <c r="E42" s="482"/>
      <c r="F42" s="451"/>
      <c r="G42" s="451"/>
      <c r="H42" s="451"/>
      <c r="I42" s="451"/>
      <c r="J42" s="451"/>
      <c r="K42" s="466"/>
      <c r="L42" s="463"/>
    </row>
    <row r="43" spans="1:12" s="394" customFormat="1" ht="28.5" customHeight="1">
      <c r="A43" s="444"/>
      <c r="B43" s="445" t="s">
        <v>371</v>
      </c>
      <c r="C43" s="444" t="s">
        <v>361</v>
      </c>
      <c r="D43" s="452">
        <v>50</v>
      </c>
      <c r="E43" s="482">
        <f>+J43</f>
        <v>70</v>
      </c>
      <c r="F43" s="454">
        <v>65</v>
      </c>
      <c r="G43" s="454">
        <v>65</v>
      </c>
      <c r="H43" s="454">
        <v>65</v>
      </c>
      <c r="I43" s="454">
        <v>70</v>
      </c>
      <c r="J43" s="454">
        <v>70</v>
      </c>
      <c r="K43" s="466"/>
      <c r="L43" s="463"/>
    </row>
    <row r="44" spans="1:12" s="394" customFormat="1" ht="28.5" customHeight="1">
      <c r="A44" s="444"/>
      <c r="B44" s="445" t="s">
        <v>372</v>
      </c>
      <c r="C44" s="444" t="s">
        <v>373</v>
      </c>
      <c r="D44" s="452">
        <v>82</v>
      </c>
      <c r="E44" s="482"/>
      <c r="F44" s="452">
        <v>84.5</v>
      </c>
      <c r="G44" s="452">
        <v>84.6</v>
      </c>
      <c r="H44" s="517">
        <v>84.65</v>
      </c>
      <c r="I44" s="517">
        <v>84.7</v>
      </c>
      <c r="J44" s="517">
        <v>84.75</v>
      </c>
      <c r="K44" s="466"/>
      <c r="L44" s="463"/>
    </row>
    <row r="45" spans="1:12" s="394" customFormat="1" ht="28.5" customHeight="1">
      <c r="A45" s="444"/>
      <c r="B45" s="445" t="s">
        <v>374</v>
      </c>
      <c r="C45" s="444" t="s">
        <v>365</v>
      </c>
      <c r="D45" s="452">
        <f>D43*D44/10</f>
        <v>410</v>
      </c>
      <c r="E45" s="482">
        <f>+F45+G45+H45+I45+J45</f>
        <v>2835.525</v>
      </c>
      <c r="F45" s="452">
        <f>+F44*F43/10</f>
        <v>549.25</v>
      </c>
      <c r="G45" s="452">
        <f>+G44*G43/10</f>
        <v>549.9</v>
      </c>
      <c r="H45" s="452">
        <f>+H44*H43/10</f>
        <v>550.225</v>
      </c>
      <c r="I45" s="452">
        <f>+I44*I43/10</f>
        <v>592.9</v>
      </c>
      <c r="J45" s="452">
        <f>+J44*J43/10</f>
        <v>593.25</v>
      </c>
      <c r="K45" s="452">
        <f aca="true" t="shared" si="5" ref="G45:L45">+K44*K43/10</f>
        <v>0</v>
      </c>
      <c r="L45" s="452">
        <f t="shared" si="5"/>
        <v>0</v>
      </c>
    </row>
    <row r="46" spans="1:12" s="394" customFormat="1" ht="28.5" customHeight="1">
      <c r="A46" s="441" t="s">
        <v>383</v>
      </c>
      <c r="B46" s="442" t="s">
        <v>384</v>
      </c>
      <c r="C46" s="444"/>
      <c r="D46" s="452"/>
      <c r="E46" s="482"/>
      <c r="F46" s="452"/>
      <c r="G46" s="452"/>
      <c r="H46" s="452"/>
      <c r="I46" s="452"/>
      <c r="J46" s="452"/>
      <c r="K46" s="466"/>
      <c r="L46" s="463"/>
    </row>
    <row r="47" spans="1:12" s="394" customFormat="1" ht="28.5" customHeight="1">
      <c r="A47" s="441"/>
      <c r="B47" s="442" t="s">
        <v>385</v>
      </c>
      <c r="C47" s="441" t="s">
        <v>361</v>
      </c>
      <c r="D47" s="451">
        <f>D51+D55</f>
        <v>1800</v>
      </c>
      <c r="E47" s="482">
        <f>+J47</f>
        <v>325</v>
      </c>
      <c r="F47" s="483">
        <f>+F51+F55</f>
        <v>325</v>
      </c>
      <c r="G47" s="483">
        <f>+G51+G55</f>
        <v>325</v>
      </c>
      <c r="H47" s="483">
        <f>+H51+H55</f>
        <v>325</v>
      </c>
      <c r="I47" s="483">
        <f>+I51+I55</f>
        <v>325</v>
      </c>
      <c r="J47" s="483">
        <f>+J51+J55</f>
        <v>325</v>
      </c>
      <c r="K47" s="465"/>
      <c r="L47" s="461"/>
    </row>
    <row r="48" spans="1:12" s="394" customFormat="1" ht="28.5" customHeight="1">
      <c r="A48" s="441"/>
      <c r="B48" s="442" t="s">
        <v>372</v>
      </c>
      <c r="C48" s="444" t="s">
        <v>373</v>
      </c>
      <c r="D48" s="451">
        <f>(D49/D47)*10</f>
        <v>13.144444444444446</v>
      </c>
      <c r="E48" s="482"/>
      <c r="F48" s="451">
        <f>+F49*10/F47</f>
        <v>13.580923076923078</v>
      </c>
      <c r="G48" s="451">
        <f>+G49*10/G47</f>
        <v>13.6</v>
      </c>
      <c r="H48" s="451">
        <f>+H49*10/H47</f>
        <v>13.61</v>
      </c>
      <c r="I48" s="451">
        <f>+I49*10/I47</f>
        <v>13.619999999999997</v>
      </c>
      <c r="J48" s="451">
        <f>+J49*10/J47</f>
        <v>13.627538461538464</v>
      </c>
      <c r="K48" s="465"/>
      <c r="L48" s="461"/>
    </row>
    <row r="49" spans="1:12" s="394" customFormat="1" ht="28.5" customHeight="1">
      <c r="A49" s="441"/>
      <c r="B49" s="442" t="s">
        <v>374</v>
      </c>
      <c r="C49" s="441" t="s">
        <v>365</v>
      </c>
      <c r="D49" s="451">
        <f>D53+D57</f>
        <v>2366</v>
      </c>
      <c r="E49" s="482">
        <f>+F49+G49+H49+I49+J49</f>
        <v>2211.25</v>
      </c>
      <c r="F49" s="451">
        <f>+F53+F57</f>
        <v>441.38</v>
      </c>
      <c r="G49" s="451">
        <f>+G53+G57</f>
        <v>442</v>
      </c>
      <c r="H49" s="451">
        <f>+H53+H57</f>
        <v>442.325</v>
      </c>
      <c r="I49" s="451">
        <f>+I53+I57</f>
        <v>442.6499999999999</v>
      </c>
      <c r="J49" s="451">
        <f>+J53+J57</f>
        <v>442.89500000000004</v>
      </c>
      <c r="K49" s="465"/>
      <c r="L49" s="461"/>
    </row>
    <row r="50" spans="1:12" s="394" customFormat="1" ht="28.5" customHeight="1">
      <c r="A50" s="441" t="s">
        <v>366</v>
      </c>
      <c r="B50" s="442" t="s">
        <v>386</v>
      </c>
      <c r="C50" s="441"/>
      <c r="D50" s="451"/>
      <c r="E50" s="482"/>
      <c r="F50" s="451"/>
      <c r="G50" s="451"/>
      <c r="H50" s="451"/>
      <c r="I50" s="451"/>
      <c r="J50" s="451"/>
      <c r="K50" s="466"/>
      <c r="L50" s="463"/>
    </row>
    <row r="51" spans="1:12" s="394" customFormat="1" ht="28.5" customHeight="1">
      <c r="A51" s="444"/>
      <c r="B51" s="445" t="s">
        <v>371</v>
      </c>
      <c r="C51" s="444" t="s">
        <v>361</v>
      </c>
      <c r="D51" s="452">
        <v>500</v>
      </c>
      <c r="E51" s="482">
        <f>+J51</f>
        <v>80</v>
      </c>
      <c r="F51" s="454">
        <v>80</v>
      </c>
      <c r="G51" s="454">
        <v>80</v>
      </c>
      <c r="H51" s="454">
        <v>80</v>
      </c>
      <c r="I51" s="454">
        <v>80</v>
      </c>
      <c r="J51" s="454">
        <v>80</v>
      </c>
      <c r="K51" s="466"/>
      <c r="L51" s="463"/>
    </row>
    <row r="52" spans="1:12" s="394" customFormat="1" ht="28.5" customHeight="1">
      <c r="A52" s="444"/>
      <c r="B52" s="445" t="s">
        <v>372</v>
      </c>
      <c r="C52" s="444" t="s">
        <v>373</v>
      </c>
      <c r="D52" s="452">
        <v>13</v>
      </c>
      <c r="E52" s="482"/>
      <c r="F52" s="452">
        <v>13.57</v>
      </c>
      <c r="G52" s="452">
        <v>13.6</v>
      </c>
      <c r="H52" s="452">
        <v>13.61</v>
      </c>
      <c r="I52" s="452">
        <v>13.62</v>
      </c>
      <c r="J52" s="454">
        <v>13.62</v>
      </c>
      <c r="K52" s="466"/>
      <c r="L52" s="463"/>
    </row>
    <row r="53" spans="1:12" s="394" customFormat="1" ht="28.5" customHeight="1">
      <c r="A53" s="444"/>
      <c r="B53" s="445" t="s">
        <v>374</v>
      </c>
      <c r="C53" s="444" t="s">
        <v>365</v>
      </c>
      <c r="D53" s="452">
        <f>D51*D52/10</f>
        <v>650</v>
      </c>
      <c r="E53" s="482">
        <f>+F53+G53+H53+I53+J53</f>
        <v>544.16</v>
      </c>
      <c r="F53" s="517">
        <f>+F52*F51/10</f>
        <v>108.55999999999999</v>
      </c>
      <c r="G53" s="452">
        <f>+G52*G51/10</f>
        <v>108.8</v>
      </c>
      <c r="H53" s="452">
        <f>+H52*H51/10</f>
        <v>108.88</v>
      </c>
      <c r="I53" s="452">
        <f>+I52*I51/10</f>
        <v>108.96</v>
      </c>
      <c r="J53" s="452">
        <f>+J52*J51/10</f>
        <v>108.96</v>
      </c>
      <c r="K53" s="466"/>
      <c r="L53" s="463"/>
    </row>
    <row r="54" spans="1:12" s="394" customFormat="1" ht="28.5" customHeight="1">
      <c r="A54" s="441" t="s">
        <v>366</v>
      </c>
      <c r="B54" s="442" t="s">
        <v>387</v>
      </c>
      <c r="C54" s="444"/>
      <c r="D54" s="452"/>
      <c r="E54" s="482"/>
      <c r="F54" s="452"/>
      <c r="G54" s="452"/>
      <c r="H54" s="452"/>
      <c r="I54" s="452"/>
      <c r="J54" s="452"/>
      <c r="K54" s="466"/>
      <c r="L54" s="463"/>
    </row>
    <row r="55" spans="1:12" s="394" customFormat="1" ht="28.5" customHeight="1">
      <c r="A55" s="441"/>
      <c r="B55" s="445" t="s">
        <v>371</v>
      </c>
      <c r="C55" s="444" t="s">
        <v>361</v>
      </c>
      <c r="D55" s="452">
        <v>1300</v>
      </c>
      <c r="E55" s="482">
        <f>+J55</f>
        <v>245</v>
      </c>
      <c r="F55" s="454">
        <v>245</v>
      </c>
      <c r="G55" s="454">
        <v>245</v>
      </c>
      <c r="H55" s="454">
        <v>245</v>
      </c>
      <c r="I55" s="454">
        <v>245</v>
      </c>
      <c r="J55" s="454">
        <v>245</v>
      </c>
      <c r="K55" s="466"/>
      <c r="L55" s="463"/>
    </row>
    <row r="56" spans="1:12" s="394" customFormat="1" ht="28.5" customHeight="1">
      <c r="A56" s="441"/>
      <c r="B56" s="445" t="s">
        <v>372</v>
      </c>
      <c r="C56" s="444" t="s">
        <v>373</v>
      </c>
      <c r="D56" s="452">
        <v>13.2</v>
      </c>
      <c r="E56" s="482"/>
      <c r="F56" s="452">
        <f>+F57*10/F55</f>
        <v>13.584489795918367</v>
      </c>
      <c r="G56" s="452">
        <v>13.6</v>
      </c>
      <c r="H56" s="517">
        <v>13.61</v>
      </c>
      <c r="I56" s="452">
        <v>13.62</v>
      </c>
      <c r="J56" s="452">
        <v>13.63</v>
      </c>
      <c r="K56" s="466"/>
      <c r="L56" s="463"/>
    </row>
    <row r="57" spans="1:12" s="394" customFormat="1" ht="28.5" customHeight="1">
      <c r="A57" s="441"/>
      <c r="B57" s="445" t="s">
        <v>374</v>
      </c>
      <c r="C57" s="444" t="s">
        <v>365</v>
      </c>
      <c r="D57" s="452">
        <f>D55*D56/10</f>
        <v>1716</v>
      </c>
      <c r="E57" s="482">
        <f>+F57+G57+H57+I57+J57</f>
        <v>1667.0899999999997</v>
      </c>
      <c r="F57" s="517">
        <v>332.82</v>
      </c>
      <c r="G57" s="517">
        <f>+G56*G55/10</f>
        <v>333.2</v>
      </c>
      <c r="H57" s="517">
        <f>+H56*H55/10</f>
        <v>333.445</v>
      </c>
      <c r="I57" s="517">
        <f>+I56*I55/10</f>
        <v>333.68999999999994</v>
      </c>
      <c r="J57" s="517">
        <f>+J56*J55/10</f>
        <v>333.93500000000006</v>
      </c>
      <c r="K57" s="466"/>
      <c r="L57" s="463"/>
    </row>
    <row r="58" spans="1:12" s="394" customFormat="1" ht="28.5" customHeight="1">
      <c r="A58" s="441" t="s">
        <v>366</v>
      </c>
      <c r="B58" s="442" t="s">
        <v>388</v>
      </c>
      <c r="C58" s="444"/>
      <c r="D58" s="452"/>
      <c r="E58" s="482"/>
      <c r="F58" s="452"/>
      <c r="G58" s="452"/>
      <c r="H58" s="452"/>
      <c r="I58" s="452"/>
      <c r="J58" s="452"/>
      <c r="K58" s="466"/>
      <c r="L58" s="463"/>
    </row>
    <row r="59" spans="1:12" s="394" customFormat="1" ht="28.5" customHeight="1">
      <c r="A59" s="441"/>
      <c r="B59" s="445" t="s">
        <v>371</v>
      </c>
      <c r="C59" s="444" t="s">
        <v>361</v>
      </c>
      <c r="D59" s="452">
        <v>25</v>
      </c>
      <c r="E59" s="482">
        <f>+J59</f>
        <v>50</v>
      </c>
      <c r="F59" s="454">
        <v>50</v>
      </c>
      <c r="G59" s="454">
        <v>50</v>
      </c>
      <c r="H59" s="454">
        <v>50</v>
      </c>
      <c r="I59" s="454">
        <v>50</v>
      </c>
      <c r="J59" s="454">
        <v>50</v>
      </c>
      <c r="K59" s="466"/>
      <c r="L59" s="463"/>
    </row>
    <row r="60" spans="1:12" s="394" customFormat="1" ht="28.5" customHeight="1">
      <c r="A60" s="441"/>
      <c r="B60" s="445" t="s">
        <v>372</v>
      </c>
      <c r="C60" s="444" t="s">
        <v>373</v>
      </c>
      <c r="D60" s="452">
        <v>8</v>
      </c>
      <c r="E60" s="482"/>
      <c r="F60" s="452">
        <f>+F61*10/F59</f>
        <v>11.395999999999999</v>
      </c>
      <c r="G60" s="452">
        <v>11.45</v>
      </c>
      <c r="H60" s="452">
        <v>11.45</v>
      </c>
      <c r="I60" s="452">
        <v>11.45</v>
      </c>
      <c r="J60" s="452">
        <v>11.45</v>
      </c>
      <c r="K60" s="466"/>
      <c r="L60" s="463"/>
    </row>
    <row r="61" spans="1:12" s="394" customFormat="1" ht="28.5" customHeight="1">
      <c r="A61" s="441"/>
      <c r="B61" s="445" t="s">
        <v>374</v>
      </c>
      <c r="C61" s="444" t="s">
        <v>365</v>
      </c>
      <c r="D61" s="452">
        <f>D59*D60/10</f>
        <v>20</v>
      </c>
      <c r="E61" s="482">
        <f>+F61+G61+H61+I61+J61</f>
        <v>285.98</v>
      </c>
      <c r="F61" s="452">
        <v>56.98</v>
      </c>
      <c r="G61" s="452">
        <f>+G60*G59/10</f>
        <v>57.25</v>
      </c>
      <c r="H61" s="452">
        <f>+H60*H59/10</f>
        <v>57.25</v>
      </c>
      <c r="I61" s="452">
        <f>+I60*I59/10</f>
        <v>57.25</v>
      </c>
      <c r="J61" s="452">
        <f>+J60*J59/10</f>
        <v>57.25</v>
      </c>
      <c r="K61" s="466"/>
      <c r="L61" s="463"/>
    </row>
    <row r="62" spans="1:12" s="394" customFormat="1" ht="28.5" customHeight="1">
      <c r="A62" s="441" t="s">
        <v>389</v>
      </c>
      <c r="B62" s="442" t="s">
        <v>390</v>
      </c>
      <c r="C62" s="441"/>
      <c r="D62" s="452"/>
      <c r="E62" s="482"/>
      <c r="F62" s="452"/>
      <c r="G62" s="452"/>
      <c r="H62" s="452"/>
      <c r="I62" s="452"/>
      <c r="J62" s="452"/>
      <c r="K62" s="466"/>
      <c r="L62" s="463"/>
    </row>
    <row r="63" spans="1:12" s="394" customFormat="1" ht="28.5" customHeight="1">
      <c r="A63" s="441" t="s">
        <v>284</v>
      </c>
      <c r="B63" s="442" t="s">
        <v>391</v>
      </c>
      <c r="C63" s="441"/>
      <c r="D63" s="452"/>
      <c r="E63" s="482"/>
      <c r="F63" s="452"/>
      <c r="G63" s="452"/>
      <c r="H63" s="452"/>
      <c r="I63" s="452"/>
      <c r="J63" s="452"/>
      <c r="K63" s="466"/>
      <c r="L63" s="463"/>
    </row>
    <row r="64" spans="1:13" s="394" customFormat="1" ht="28.5" customHeight="1">
      <c r="A64" s="444"/>
      <c r="B64" s="445" t="s">
        <v>371</v>
      </c>
      <c r="C64" s="444" t="s">
        <v>361</v>
      </c>
      <c r="D64" s="452">
        <v>577.14</v>
      </c>
      <c r="E64" s="482"/>
      <c r="F64" s="452">
        <v>595.89</v>
      </c>
      <c r="G64" s="452">
        <v>595.89</v>
      </c>
      <c r="H64" s="452">
        <v>595.89</v>
      </c>
      <c r="I64" s="452">
        <v>595.89</v>
      </c>
      <c r="J64" s="452">
        <v>595.89</v>
      </c>
      <c r="K64" s="452">
        <v>595.89</v>
      </c>
      <c r="L64" s="452">
        <v>595.89</v>
      </c>
      <c r="M64" s="493"/>
    </row>
    <row r="65" spans="1:13" s="394" customFormat="1" ht="28.5" customHeight="1">
      <c r="A65" s="444"/>
      <c r="B65" s="445" t="s">
        <v>392</v>
      </c>
      <c r="C65" s="444" t="s">
        <v>365</v>
      </c>
      <c r="D65" s="452">
        <v>100</v>
      </c>
      <c r="E65" s="482"/>
      <c r="F65" s="454">
        <v>75</v>
      </c>
      <c r="G65" s="454">
        <v>90</v>
      </c>
      <c r="H65" s="454">
        <v>105</v>
      </c>
      <c r="I65" s="454">
        <v>125</v>
      </c>
      <c r="J65" s="454">
        <v>150</v>
      </c>
      <c r="K65" s="466"/>
      <c r="L65" s="463"/>
      <c r="M65" s="493"/>
    </row>
    <row r="66" spans="1:12" s="394" customFormat="1" ht="38.25" customHeight="1">
      <c r="A66" s="441" t="s">
        <v>414</v>
      </c>
      <c r="B66" s="446" t="s">
        <v>393</v>
      </c>
      <c r="C66" s="444" t="s">
        <v>361</v>
      </c>
      <c r="D66" s="452">
        <v>25</v>
      </c>
      <c r="E66" s="482"/>
      <c r="F66" s="485"/>
      <c r="G66" s="485"/>
      <c r="H66" s="485"/>
      <c r="I66" s="485">
        <v>10</v>
      </c>
      <c r="J66" s="485">
        <v>5</v>
      </c>
      <c r="K66" s="466"/>
      <c r="L66" s="463"/>
    </row>
    <row r="67" spans="1:12" s="394" customFormat="1" ht="28.5" customHeight="1">
      <c r="A67" s="441">
        <v>3.2</v>
      </c>
      <c r="B67" s="442" t="s">
        <v>394</v>
      </c>
      <c r="C67" s="444"/>
      <c r="D67" s="452"/>
      <c r="E67" s="482"/>
      <c r="F67" s="454">
        <f>F68+F69+F70+F71+F72+F73</f>
        <v>378253</v>
      </c>
      <c r="G67" s="454">
        <f>G68+G69+G70+G71+G72+G73</f>
        <v>407141</v>
      </c>
      <c r="H67" s="454">
        <f>H68+H69+H70+H71+H72+H73</f>
        <v>438276</v>
      </c>
      <c r="I67" s="454">
        <f>I68+I69+I70+I71+I72+I73</f>
        <v>471838</v>
      </c>
      <c r="J67" s="454">
        <f>J68+J69+J70+J71+J72+J73</f>
        <v>507834</v>
      </c>
      <c r="K67" s="466"/>
      <c r="L67" s="463"/>
    </row>
    <row r="68" spans="1:12" s="394" customFormat="1" ht="28.5" customHeight="1">
      <c r="A68" s="444" t="s">
        <v>284</v>
      </c>
      <c r="B68" s="445" t="s">
        <v>395</v>
      </c>
      <c r="C68" s="444" t="s">
        <v>396</v>
      </c>
      <c r="D68" s="454">
        <v>12453</v>
      </c>
      <c r="E68" s="482">
        <f>+J68</f>
        <v>17216</v>
      </c>
      <c r="F68" s="610">
        <v>14716</v>
      </c>
      <c r="G68" s="454">
        <v>15305</v>
      </c>
      <c r="H68" s="454">
        <v>15917</v>
      </c>
      <c r="I68" s="454">
        <v>16554</v>
      </c>
      <c r="J68" s="454">
        <v>17216</v>
      </c>
      <c r="K68" s="466"/>
      <c r="L68" s="463"/>
    </row>
    <row r="69" spans="1:12" s="394" customFormat="1" ht="28.5" customHeight="1">
      <c r="A69" s="444" t="s">
        <v>284</v>
      </c>
      <c r="B69" s="445" t="s">
        <v>397</v>
      </c>
      <c r="C69" s="444" t="s">
        <v>396</v>
      </c>
      <c r="D69" s="454">
        <v>2665</v>
      </c>
      <c r="E69" s="482">
        <f aca="true" t="shared" si="6" ref="E69:E74">+J69</f>
        <v>3763</v>
      </c>
      <c r="F69" s="610">
        <v>3216</v>
      </c>
      <c r="G69" s="454">
        <v>3345</v>
      </c>
      <c r="H69" s="454">
        <v>3479</v>
      </c>
      <c r="I69" s="454">
        <v>3618</v>
      </c>
      <c r="J69" s="454">
        <v>3763</v>
      </c>
      <c r="K69" s="466"/>
      <c r="L69" s="463"/>
    </row>
    <row r="70" spans="1:12" s="394" customFormat="1" ht="28.5" customHeight="1">
      <c r="A70" s="444" t="s">
        <v>284</v>
      </c>
      <c r="B70" s="445" t="s">
        <v>398</v>
      </c>
      <c r="C70" s="444" t="s">
        <v>396</v>
      </c>
      <c r="D70" s="454">
        <v>50658</v>
      </c>
      <c r="E70" s="482">
        <f t="shared" si="6"/>
        <v>72026</v>
      </c>
      <c r="F70" s="519">
        <v>52942</v>
      </c>
      <c r="G70" s="454">
        <v>57177</v>
      </c>
      <c r="H70" s="454">
        <v>61751</v>
      </c>
      <c r="I70" s="454">
        <v>66691</v>
      </c>
      <c r="J70" s="454">
        <v>72026</v>
      </c>
      <c r="K70" s="466"/>
      <c r="L70" s="463"/>
    </row>
    <row r="71" spans="1:12" s="394" customFormat="1" ht="28.5" customHeight="1">
      <c r="A71" s="444" t="s">
        <v>284</v>
      </c>
      <c r="B71" s="445" t="s">
        <v>399</v>
      </c>
      <c r="C71" s="444" t="s">
        <v>396</v>
      </c>
      <c r="D71" s="454">
        <v>2600</v>
      </c>
      <c r="E71" s="482">
        <f t="shared" si="6"/>
        <v>220</v>
      </c>
      <c r="F71" s="519">
        <v>183</v>
      </c>
      <c r="G71" s="454">
        <v>190</v>
      </c>
      <c r="H71" s="454">
        <v>195</v>
      </c>
      <c r="I71" s="454">
        <v>200</v>
      </c>
      <c r="J71" s="454">
        <v>220</v>
      </c>
      <c r="K71" s="466"/>
      <c r="L71" s="463"/>
    </row>
    <row r="72" spans="1:12" s="394" customFormat="1" ht="28.5" customHeight="1">
      <c r="A72" s="444" t="s">
        <v>284</v>
      </c>
      <c r="B72" s="445" t="s">
        <v>400</v>
      </c>
      <c r="C72" s="444" t="s">
        <v>396</v>
      </c>
      <c r="D72" s="454">
        <v>12243</v>
      </c>
      <c r="E72" s="482">
        <f t="shared" si="6"/>
        <v>26234</v>
      </c>
      <c r="F72" s="610">
        <v>21583</v>
      </c>
      <c r="G72" s="454">
        <v>22662</v>
      </c>
      <c r="H72" s="454">
        <v>23795</v>
      </c>
      <c r="I72" s="454">
        <v>24985</v>
      </c>
      <c r="J72" s="454">
        <v>26234</v>
      </c>
      <c r="K72" s="466"/>
      <c r="L72" s="463"/>
    </row>
    <row r="73" spans="1:12" s="394" customFormat="1" ht="28.5" customHeight="1">
      <c r="A73" s="444" t="s">
        <v>284</v>
      </c>
      <c r="B73" s="445" t="s">
        <v>401</v>
      </c>
      <c r="C73" s="444" t="s">
        <v>396</v>
      </c>
      <c r="D73" s="454">
        <f>216</f>
        <v>216</v>
      </c>
      <c r="E73" s="482">
        <f t="shared" si="6"/>
        <v>388375</v>
      </c>
      <c r="F73" s="519">
        <v>285613</v>
      </c>
      <c r="G73" s="454">
        <v>308462</v>
      </c>
      <c r="H73" s="454">
        <v>333139</v>
      </c>
      <c r="I73" s="454">
        <v>359790</v>
      </c>
      <c r="J73" s="454">
        <v>388375</v>
      </c>
      <c r="K73" s="466"/>
      <c r="L73" s="463"/>
    </row>
    <row r="74" spans="1:12" s="394" customFormat="1" ht="28.5" customHeight="1">
      <c r="A74" s="444" t="s">
        <v>284</v>
      </c>
      <c r="B74" s="445" t="s">
        <v>402</v>
      </c>
      <c r="C74" s="444" t="s">
        <v>365</v>
      </c>
      <c r="D74" s="452">
        <v>1838.1</v>
      </c>
      <c r="E74" s="482">
        <f t="shared" si="6"/>
        <v>1605.87069312</v>
      </c>
      <c r="F74" s="454">
        <f>1200+1200*0.06</f>
        <v>1272</v>
      </c>
      <c r="G74" s="454">
        <f>+F74+F74*0.06</f>
        <v>1348.32</v>
      </c>
      <c r="H74" s="454">
        <f>+G74+G74*0.06</f>
        <v>1429.2192</v>
      </c>
      <c r="I74" s="454">
        <f>+H74+H74*0.06</f>
        <v>1514.972352</v>
      </c>
      <c r="J74" s="454">
        <f>+I74+I74*0.06</f>
        <v>1605.87069312</v>
      </c>
      <c r="K74" s="466"/>
      <c r="L74" s="463"/>
    </row>
    <row r="75" spans="1:12" s="394" customFormat="1" ht="28.5" customHeight="1">
      <c r="A75" s="444">
        <v>3.3</v>
      </c>
      <c r="B75" s="442" t="s">
        <v>403</v>
      </c>
      <c r="C75" s="444"/>
      <c r="D75" s="452"/>
      <c r="E75" s="482"/>
      <c r="F75" s="452"/>
      <c r="G75" s="452"/>
      <c r="H75" s="452"/>
      <c r="I75" s="453"/>
      <c r="J75" s="456"/>
      <c r="K75" s="466"/>
      <c r="L75" s="463"/>
    </row>
    <row r="76" spans="1:12" s="394" customFormat="1" ht="28.5" customHeight="1">
      <c r="A76" s="444"/>
      <c r="B76" s="447" t="s">
        <v>472</v>
      </c>
      <c r="C76" s="444" t="s">
        <v>361</v>
      </c>
      <c r="D76" s="452">
        <v>100</v>
      </c>
      <c r="E76" s="482">
        <f>+F76+G76+H76+I76+J76</f>
        <v>50</v>
      </c>
      <c r="F76" s="454">
        <v>10</v>
      </c>
      <c r="G76" s="454">
        <v>10</v>
      </c>
      <c r="H76" s="454">
        <v>10</v>
      </c>
      <c r="I76" s="454">
        <v>10</v>
      </c>
      <c r="J76" s="454">
        <v>10</v>
      </c>
      <c r="K76" s="477"/>
      <c r="L76" s="463"/>
    </row>
    <row r="77" spans="1:13" s="394" customFormat="1" ht="28.5" customHeight="1">
      <c r="A77" s="444"/>
      <c r="B77" s="445" t="s">
        <v>404</v>
      </c>
      <c r="C77" s="444" t="s">
        <v>361</v>
      </c>
      <c r="D77" s="452">
        <v>1000</v>
      </c>
      <c r="E77" s="482"/>
      <c r="F77" s="454">
        <f>+F78+F79</f>
        <v>1290</v>
      </c>
      <c r="G77" s="454">
        <f>+G78+G79</f>
        <v>1490</v>
      </c>
      <c r="H77" s="454">
        <f>+H78+H79</f>
        <v>1690</v>
      </c>
      <c r="I77" s="454">
        <f>+I78+I79</f>
        <v>1890</v>
      </c>
      <c r="J77" s="454">
        <f>+J78+J79</f>
        <v>2090</v>
      </c>
      <c r="K77" s="477"/>
      <c r="L77" s="463"/>
      <c r="M77" s="457"/>
    </row>
    <row r="78" spans="1:13" s="394" customFormat="1" ht="28.5" customHeight="1">
      <c r="A78" s="444"/>
      <c r="B78" s="445" t="s">
        <v>470</v>
      </c>
      <c r="C78" s="444"/>
      <c r="D78" s="452"/>
      <c r="E78" s="482">
        <f>+F78+G78+H78+I78+J78</f>
        <v>1000</v>
      </c>
      <c r="F78" s="454">
        <v>200</v>
      </c>
      <c r="G78" s="454">
        <v>200</v>
      </c>
      <c r="H78" s="454">
        <v>200</v>
      </c>
      <c r="I78" s="454">
        <v>200</v>
      </c>
      <c r="J78" s="454">
        <v>200</v>
      </c>
      <c r="K78" s="477"/>
      <c r="L78" s="463"/>
      <c r="M78" s="457"/>
    </row>
    <row r="79" spans="1:13" s="394" customFormat="1" ht="28.5" customHeight="1">
      <c r="A79" s="444"/>
      <c r="B79" s="445" t="s">
        <v>471</v>
      </c>
      <c r="C79" s="444"/>
      <c r="D79" s="452"/>
      <c r="E79" s="482"/>
      <c r="F79" s="454">
        <v>1090</v>
      </c>
      <c r="G79" s="454">
        <f>+F79+G78</f>
        <v>1290</v>
      </c>
      <c r="H79" s="454">
        <f>+G79+H78</f>
        <v>1490</v>
      </c>
      <c r="I79" s="454">
        <f>+H79+I78</f>
        <v>1690</v>
      </c>
      <c r="J79" s="454">
        <f>+I79+J78</f>
        <v>1890</v>
      </c>
      <c r="K79" s="477"/>
      <c r="L79" s="463"/>
      <c r="M79" s="457"/>
    </row>
    <row r="80" spans="1:12" s="394" customFormat="1" ht="28.5" customHeight="1">
      <c r="A80" s="444"/>
      <c r="B80" s="445" t="s">
        <v>473</v>
      </c>
      <c r="C80" s="444" t="s">
        <v>361</v>
      </c>
      <c r="D80" s="452">
        <v>22000</v>
      </c>
      <c r="E80" s="482">
        <v>25997</v>
      </c>
      <c r="F80" s="521">
        <v>25997</v>
      </c>
      <c r="G80" s="521">
        <f aca="true" t="shared" si="7" ref="G80:L80">+F80</f>
        <v>25997</v>
      </c>
      <c r="H80" s="521">
        <f t="shared" si="7"/>
        <v>25997</v>
      </c>
      <c r="I80" s="521">
        <f t="shared" si="7"/>
        <v>25997</v>
      </c>
      <c r="J80" s="521">
        <f t="shared" si="7"/>
        <v>25997</v>
      </c>
      <c r="K80" s="521">
        <f t="shared" si="7"/>
        <v>25997</v>
      </c>
      <c r="L80" s="521">
        <f t="shared" si="7"/>
        <v>25997</v>
      </c>
    </row>
    <row r="81" spans="1:12" s="394" customFormat="1" ht="40.5" customHeight="1">
      <c r="A81" s="444"/>
      <c r="B81" s="447" t="s">
        <v>453</v>
      </c>
      <c r="C81" s="444" t="s">
        <v>361</v>
      </c>
      <c r="D81" s="452"/>
      <c r="E81" s="482"/>
      <c r="F81" s="454"/>
      <c r="G81" s="454"/>
      <c r="H81" s="454"/>
      <c r="I81" s="454"/>
      <c r="J81" s="454"/>
      <c r="K81" s="477"/>
      <c r="L81" s="463"/>
    </row>
    <row r="82" spans="1:13" s="394" customFormat="1" ht="28.5" customHeight="1">
      <c r="A82" s="444"/>
      <c r="B82" s="445" t="s">
        <v>405</v>
      </c>
      <c r="C82" s="444" t="s">
        <v>406</v>
      </c>
      <c r="D82" s="455">
        <v>100</v>
      </c>
      <c r="E82" s="450">
        <f>+F82+G82+H82+I82+J82</f>
        <v>10</v>
      </c>
      <c r="F82" s="520">
        <v>2</v>
      </c>
      <c r="G82" s="520">
        <v>2</v>
      </c>
      <c r="H82" s="520">
        <v>2</v>
      </c>
      <c r="I82" s="520">
        <v>2</v>
      </c>
      <c r="J82" s="520">
        <v>2</v>
      </c>
      <c r="K82" s="477"/>
      <c r="L82" s="463"/>
      <c r="M82" s="458"/>
    </row>
    <row r="83" spans="1:12" s="394" customFormat="1" ht="28.5" customHeight="1">
      <c r="A83" s="448"/>
      <c r="B83" s="449" t="s">
        <v>407</v>
      </c>
      <c r="C83" s="448" t="s">
        <v>6</v>
      </c>
      <c r="D83" s="456">
        <v>35.4</v>
      </c>
      <c r="E83" s="482">
        <f>+J83</f>
        <v>40</v>
      </c>
      <c r="F83" s="456">
        <v>38.4</v>
      </c>
      <c r="G83" s="456">
        <v>38.8</v>
      </c>
      <c r="H83" s="456">
        <v>39.2</v>
      </c>
      <c r="I83" s="456">
        <v>39.6</v>
      </c>
      <c r="J83" s="456">
        <v>40</v>
      </c>
      <c r="K83" s="466"/>
      <c r="L83" s="463"/>
    </row>
    <row r="84" spans="1:12" s="529" customFormat="1" ht="28.5" customHeight="1">
      <c r="A84" s="523">
        <v>3.4</v>
      </c>
      <c r="B84" s="524" t="s">
        <v>408</v>
      </c>
      <c r="C84" s="523"/>
      <c r="D84" s="525"/>
      <c r="E84" s="526"/>
      <c r="F84" s="525"/>
      <c r="G84" s="525"/>
      <c r="H84" s="525"/>
      <c r="I84" s="525"/>
      <c r="J84" s="525"/>
      <c r="K84" s="527"/>
      <c r="L84" s="528"/>
    </row>
    <row r="85" spans="1:12" s="529" customFormat="1" ht="28.5" customHeight="1">
      <c r="A85" s="530"/>
      <c r="B85" s="531" t="s">
        <v>409</v>
      </c>
      <c r="C85" s="530" t="s">
        <v>361</v>
      </c>
      <c r="D85" s="532">
        <v>50</v>
      </c>
      <c r="E85" s="526">
        <f>+J85</f>
        <v>80</v>
      </c>
      <c r="F85" s="533">
        <v>70</v>
      </c>
      <c r="G85" s="533">
        <v>72</v>
      </c>
      <c r="H85" s="533">
        <v>75</v>
      </c>
      <c r="I85" s="533">
        <v>78</v>
      </c>
      <c r="J85" s="533">
        <v>80</v>
      </c>
      <c r="K85" s="527"/>
      <c r="L85" s="528"/>
    </row>
    <row r="86" spans="1:12" s="529" customFormat="1" ht="29.25" customHeight="1">
      <c r="A86" s="530"/>
      <c r="B86" s="531" t="s">
        <v>410</v>
      </c>
      <c r="C86" s="530" t="s">
        <v>361</v>
      </c>
      <c r="D86" s="532">
        <v>30</v>
      </c>
      <c r="E86" s="526">
        <f>+J87</f>
        <v>95</v>
      </c>
      <c r="F86" s="534">
        <v>75</v>
      </c>
      <c r="G86" s="534">
        <v>74</v>
      </c>
      <c r="H86" s="534">
        <v>73</v>
      </c>
      <c r="I86" s="534">
        <v>72</v>
      </c>
      <c r="J86" s="534">
        <v>70</v>
      </c>
      <c r="K86" s="527"/>
      <c r="L86" s="528"/>
    </row>
    <row r="87" spans="1:13" s="529" customFormat="1" ht="28.5" customHeight="1">
      <c r="A87" s="530"/>
      <c r="B87" s="531" t="s">
        <v>411</v>
      </c>
      <c r="C87" s="530" t="s">
        <v>365</v>
      </c>
      <c r="D87" s="532">
        <v>20</v>
      </c>
      <c r="E87" s="526">
        <f>+J86</f>
        <v>70</v>
      </c>
      <c r="F87" s="611">
        <v>90</v>
      </c>
      <c r="G87" s="611">
        <v>92</v>
      </c>
      <c r="H87" s="611">
        <v>94</v>
      </c>
      <c r="I87" s="611">
        <v>95</v>
      </c>
      <c r="J87" s="611">
        <v>95</v>
      </c>
      <c r="K87" s="535"/>
      <c r="L87" s="535"/>
      <c r="M87" s="536"/>
    </row>
    <row r="88" spans="1:12" s="363" customFormat="1" ht="34.5" customHeight="1">
      <c r="A88" s="386">
        <v>3.5</v>
      </c>
      <c r="B88" s="384" t="s">
        <v>265</v>
      </c>
      <c r="C88" s="383"/>
      <c r="D88" s="383"/>
      <c r="E88" s="494"/>
      <c r="K88" s="461"/>
      <c r="L88" s="461"/>
    </row>
    <row r="89" spans="1:12" ht="42" customHeight="1">
      <c r="A89" s="388"/>
      <c r="B89" s="500" t="s">
        <v>336</v>
      </c>
      <c r="C89" s="391" t="s">
        <v>6</v>
      </c>
      <c r="D89" s="404"/>
      <c r="E89" s="484"/>
      <c r="F89" s="496">
        <v>100</v>
      </c>
      <c r="G89" s="496">
        <v>100</v>
      </c>
      <c r="H89" s="496">
        <v>100</v>
      </c>
      <c r="I89" s="496">
        <v>100</v>
      </c>
      <c r="J89" s="496">
        <v>100</v>
      </c>
      <c r="K89" s="478"/>
      <c r="L89" s="463"/>
    </row>
    <row r="90" spans="1:12" ht="29.25" customHeight="1">
      <c r="A90" s="388"/>
      <c r="B90" s="390" t="s">
        <v>337</v>
      </c>
      <c r="C90" s="391" t="s">
        <v>6</v>
      </c>
      <c r="D90" s="404"/>
      <c r="E90" s="484"/>
      <c r="F90" s="496">
        <v>80</v>
      </c>
      <c r="G90" s="495">
        <v>95</v>
      </c>
      <c r="H90" s="495">
        <v>90</v>
      </c>
      <c r="I90" s="495">
        <v>95</v>
      </c>
      <c r="J90" s="495">
        <v>99</v>
      </c>
      <c r="K90" s="478"/>
      <c r="L90" s="463"/>
    </row>
    <row r="91" spans="1:12" ht="16.5">
      <c r="A91" s="382"/>
      <c r="B91" s="392"/>
      <c r="C91" s="393"/>
      <c r="D91" s="393"/>
      <c r="K91" s="460"/>
      <c r="L91" s="460"/>
    </row>
    <row r="92" spans="1:12" ht="16.5">
      <c r="A92" s="382"/>
      <c r="B92" s="392"/>
      <c r="C92" s="393"/>
      <c r="D92" s="393"/>
      <c r="K92" s="460"/>
      <c r="L92" s="460"/>
    </row>
    <row r="93" spans="1:12" ht="16.5">
      <c r="A93" s="382"/>
      <c r="B93" s="392"/>
      <c r="C93" s="393"/>
      <c r="D93" s="393"/>
      <c r="K93" s="460"/>
      <c r="L93" s="460"/>
    </row>
    <row r="94" spans="1:12" ht="16.5">
      <c r="A94" s="382"/>
      <c r="B94" s="392"/>
      <c r="C94" s="393"/>
      <c r="D94" s="393"/>
      <c r="K94" s="460"/>
      <c r="L94" s="460"/>
    </row>
    <row r="95" spans="1:12" ht="16.5">
      <c r="A95" s="382"/>
      <c r="B95" s="392"/>
      <c r="C95" s="393"/>
      <c r="D95" s="393"/>
      <c r="K95" s="460"/>
      <c r="L95" s="460"/>
    </row>
    <row r="96" spans="1:12" ht="16.5">
      <c r="A96" s="382"/>
      <c r="B96" s="392"/>
      <c r="C96" s="393"/>
      <c r="D96" s="393"/>
      <c r="K96" s="460"/>
      <c r="L96" s="460"/>
    </row>
    <row r="97" spans="1:12" ht="16.5">
      <c r="A97" s="382"/>
      <c r="B97" s="392"/>
      <c r="C97" s="393"/>
      <c r="D97" s="393"/>
      <c r="K97" s="460"/>
      <c r="L97" s="460"/>
    </row>
    <row r="98" spans="1:12" ht="16.5">
      <c r="A98" s="382"/>
      <c r="B98" s="392"/>
      <c r="C98" s="393"/>
      <c r="D98" s="393"/>
      <c r="K98" s="460"/>
      <c r="L98" s="460"/>
    </row>
    <row r="99" spans="1:12" ht="16.5">
      <c r="A99" s="382"/>
      <c r="B99" s="392"/>
      <c r="C99" s="393"/>
      <c r="D99" s="393"/>
      <c r="K99" s="460"/>
      <c r="L99" s="460"/>
    </row>
    <row r="100" spans="1:12" ht="16.5">
      <c r="A100" s="382"/>
      <c r="B100" s="392"/>
      <c r="C100" s="393"/>
      <c r="D100" s="393"/>
      <c r="K100" s="460"/>
      <c r="L100" s="460"/>
    </row>
    <row r="101" spans="1:12" ht="16.5">
      <c r="A101" s="382"/>
      <c r="B101" s="392"/>
      <c r="C101" s="393"/>
      <c r="D101" s="393"/>
      <c r="K101" s="460"/>
      <c r="L101" s="460"/>
    </row>
    <row r="102" spans="1:12" ht="16.5">
      <c r="A102" s="382"/>
      <c r="B102" s="392"/>
      <c r="C102" s="393"/>
      <c r="D102" s="393"/>
      <c r="K102" s="460"/>
      <c r="L102" s="460"/>
    </row>
    <row r="103" spans="1:12" ht="16.5">
      <c r="A103" s="382"/>
      <c r="B103" s="392"/>
      <c r="C103" s="393"/>
      <c r="D103" s="393"/>
      <c r="K103" s="460"/>
      <c r="L103" s="460"/>
    </row>
    <row r="104" spans="1:12" ht="16.5">
      <c r="A104" s="382"/>
      <c r="B104" s="392"/>
      <c r="C104" s="393"/>
      <c r="D104" s="393"/>
      <c r="K104" s="460"/>
      <c r="L104" s="460"/>
    </row>
    <row r="105" spans="1:12" ht="16.5">
      <c r="A105" s="382"/>
      <c r="B105" s="392"/>
      <c r="C105" s="393"/>
      <c r="D105" s="393"/>
      <c r="K105" s="460"/>
      <c r="L105" s="460"/>
    </row>
    <row r="106" spans="1:12" ht="16.5">
      <c r="A106" s="382"/>
      <c r="B106" s="392"/>
      <c r="C106" s="393"/>
      <c r="D106" s="393"/>
      <c r="K106" s="460"/>
      <c r="L106" s="460"/>
    </row>
    <row r="107" spans="1:12" ht="16.5">
      <c r="A107" s="382"/>
      <c r="B107" s="392"/>
      <c r="C107" s="393"/>
      <c r="D107" s="393"/>
      <c r="K107" s="460"/>
      <c r="L107" s="460"/>
    </row>
    <row r="108" spans="1:12" ht="16.5">
      <c r="A108" s="382"/>
      <c r="B108" s="392"/>
      <c r="C108" s="393"/>
      <c r="D108" s="393"/>
      <c r="K108" s="460"/>
      <c r="L108" s="460"/>
    </row>
    <row r="109" spans="1:12" ht="16.5">
      <c r="A109" s="382"/>
      <c r="B109" s="392"/>
      <c r="C109" s="393"/>
      <c r="D109" s="393"/>
      <c r="K109" s="460"/>
      <c r="L109" s="460"/>
    </row>
    <row r="110" spans="1:12" ht="16.5">
      <c r="A110" s="382"/>
      <c r="B110" s="392"/>
      <c r="C110" s="393"/>
      <c r="D110" s="393"/>
      <c r="K110" s="460"/>
      <c r="L110" s="460"/>
    </row>
    <row r="111" spans="1:12" ht="16.5">
      <c r="A111" s="382"/>
      <c r="B111" s="392"/>
      <c r="C111" s="393"/>
      <c r="D111" s="393"/>
      <c r="K111" s="460"/>
      <c r="L111" s="460"/>
    </row>
    <row r="112" spans="1:12" ht="16.5">
      <c r="A112" s="382"/>
      <c r="B112" s="392"/>
      <c r="C112" s="393"/>
      <c r="D112" s="393"/>
      <c r="K112" s="460"/>
      <c r="L112" s="460"/>
    </row>
    <row r="113" spans="1:12" ht="16.5">
      <c r="A113" s="382"/>
      <c r="B113" s="392"/>
      <c r="C113" s="393"/>
      <c r="D113" s="393"/>
      <c r="K113" s="460"/>
      <c r="L113" s="460"/>
    </row>
    <row r="114" spans="1:12" ht="16.5">
      <c r="A114" s="382"/>
      <c r="B114" s="392"/>
      <c r="C114" s="393"/>
      <c r="D114" s="393"/>
      <c r="K114" s="460"/>
      <c r="L114" s="460"/>
    </row>
    <row r="115" spans="1:12" ht="16.5">
      <c r="A115" s="382"/>
      <c r="B115" s="392"/>
      <c r="C115" s="393"/>
      <c r="D115" s="393"/>
      <c r="K115" s="460"/>
      <c r="L115" s="460"/>
    </row>
    <row r="116" spans="1:12" ht="16.5">
      <c r="A116" s="382"/>
      <c r="B116" s="392"/>
      <c r="C116" s="393"/>
      <c r="D116" s="393"/>
      <c r="K116" s="460"/>
      <c r="L116" s="460"/>
    </row>
    <row r="117" spans="1:12" ht="16.5">
      <c r="A117" s="382"/>
      <c r="B117" s="392"/>
      <c r="C117" s="393"/>
      <c r="D117" s="393"/>
      <c r="K117" s="460"/>
      <c r="L117" s="460"/>
    </row>
    <row r="118" spans="1:12" ht="16.5">
      <c r="A118" s="382"/>
      <c r="B118" s="392"/>
      <c r="C118" s="393"/>
      <c r="D118" s="393"/>
      <c r="K118" s="460"/>
      <c r="L118" s="460"/>
    </row>
    <row r="119" spans="1:12" ht="16.5">
      <c r="A119" s="382"/>
      <c r="B119" s="392"/>
      <c r="C119" s="393"/>
      <c r="D119" s="393"/>
      <c r="K119" s="460"/>
      <c r="L119" s="460"/>
    </row>
    <row r="120" spans="1:12" ht="16.5">
      <c r="A120" s="382"/>
      <c r="B120" s="392"/>
      <c r="C120" s="393"/>
      <c r="D120" s="393"/>
      <c r="K120" s="460"/>
      <c r="L120" s="460"/>
    </row>
    <row r="121" spans="1:12" ht="16.5">
      <c r="A121" s="382"/>
      <c r="B121" s="392"/>
      <c r="C121" s="393"/>
      <c r="D121" s="393"/>
      <c r="K121" s="460"/>
      <c r="L121" s="460"/>
    </row>
    <row r="122" spans="1:12" ht="16.5">
      <c r="A122" s="382"/>
      <c r="B122" s="392"/>
      <c r="C122" s="393"/>
      <c r="D122" s="393"/>
      <c r="K122" s="460"/>
      <c r="L122" s="460"/>
    </row>
    <row r="123" spans="1:12" ht="16.5">
      <c r="A123" s="382"/>
      <c r="B123" s="392"/>
      <c r="C123" s="393"/>
      <c r="D123" s="393"/>
      <c r="K123" s="460"/>
      <c r="L123" s="460"/>
    </row>
    <row r="124" spans="1:12" ht="16.5">
      <c r="A124" s="382"/>
      <c r="B124" s="392"/>
      <c r="C124" s="393"/>
      <c r="D124" s="393"/>
      <c r="K124" s="460"/>
      <c r="L124" s="460"/>
    </row>
    <row r="125" spans="1:12" ht="16.5">
      <c r="A125" s="382"/>
      <c r="B125" s="392"/>
      <c r="C125" s="393"/>
      <c r="D125" s="393"/>
      <c r="K125" s="460"/>
      <c r="L125" s="460"/>
    </row>
    <row r="126" spans="1:12" ht="16.5">
      <c r="A126" s="382"/>
      <c r="B126" s="392"/>
      <c r="C126" s="393"/>
      <c r="D126" s="393"/>
      <c r="K126" s="460"/>
      <c r="L126" s="460"/>
    </row>
    <row r="127" spans="1:12" ht="16.5">
      <c r="A127" s="382"/>
      <c r="B127" s="392"/>
      <c r="C127" s="393"/>
      <c r="D127" s="393"/>
      <c r="K127" s="460"/>
      <c r="L127" s="460"/>
    </row>
    <row r="128" spans="1:12" ht="16.5">
      <c r="A128" s="382"/>
      <c r="B128" s="392"/>
      <c r="C128" s="393"/>
      <c r="D128" s="393"/>
      <c r="K128" s="460"/>
      <c r="L128" s="460"/>
    </row>
    <row r="129" spans="1:12" ht="16.5">
      <c r="A129" s="382"/>
      <c r="B129" s="392"/>
      <c r="C129" s="393"/>
      <c r="D129" s="393"/>
      <c r="K129" s="460"/>
      <c r="L129" s="460"/>
    </row>
    <row r="130" spans="1:12" ht="16.5">
      <c r="A130" s="382"/>
      <c r="B130" s="392"/>
      <c r="C130" s="393"/>
      <c r="D130" s="393"/>
      <c r="K130" s="460"/>
      <c r="L130" s="460"/>
    </row>
    <row r="131" spans="1:12" ht="16.5">
      <c r="A131" s="382"/>
      <c r="B131" s="392"/>
      <c r="C131" s="393"/>
      <c r="D131" s="393"/>
      <c r="K131" s="460"/>
      <c r="L131" s="460"/>
    </row>
    <row r="132" spans="1:12" ht="16.5">
      <c r="A132" s="382"/>
      <c r="B132" s="392"/>
      <c r="C132" s="393"/>
      <c r="D132" s="393"/>
      <c r="K132" s="460"/>
      <c r="L132" s="460"/>
    </row>
    <row r="133" spans="1:12" ht="16.5">
      <c r="A133" s="382"/>
      <c r="B133" s="392"/>
      <c r="C133" s="393"/>
      <c r="D133" s="393"/>
      <c r="K133" s="460"/>
      <c r="L133" s="460"/>
    </row>
    <row r="134" spans="1:12" ht="16.5">
      <c r="A134" s="382"/>
      <c r="B134" s="392"/>
      <c r="C134" s="393"/>
      <c r="D134" s="393"/>
      <c r="K134" s="460"/>
      <c r="L134" s="460"/>
    </row>
    <row r="135" spans="1:12" ht="16.5">
      <c r="A135" s="382"/>
      <c r="B135" s="392"/>
      <c r="C135" s="393"/>
      <c r="D135" s="393"/>
      <c r="K135" s="460"/>
      <c r="L135" s="460"/>
    </row>
    <row r="136" spans="1:12" ht="16.5">
      <c r="A136" s="382"/>
      <c r="B136" s="392"/>
      <c r="C136" s="393"/>
      <c r="D136" s="393"/>
      <c r="K136" s="460"/>
      <c r="L136" s="460"/>
    </row>
    <row r="137" spans="1:12" ht="16.5">
      <c r="A137" s="382"/>
      <c r="B137" s="392"/>
      <c r="C137" s="393"/>
      <c r="D137" s="393"/>
      <c r="K137" s="460"/>
      <c r="L137" s="460"/>
    </row>
    <row r="138" spans="1:12" ht="16.5">
      <c r="A138" s="382"/>
      <c r="B138" s="392"/>
      <c r="C138" s="393"/>
      <c r="D138" s="393"/>
      <c r="K138" s="460"/>
      <c r="L138" s="460"/>
    </row>
    <row r="139" spans="1:12" ht="16.5">
      <c r="A139" s="382"/>
      <c r="B139" s="392"/>
      <c r="C139" s="393"/>
      <c r="D139" s="393"/>
      <c r="K139" s="460"/>
      <c r="L139" s="460"/>
    </row>
    <row r="140" spans="1:12" ht="16.5">
      <c r="A140" s="382"/>
      <c r="B140" s="392"/>
      <c r="C140" s="393"/>
      <c r="D140" s="393"/>
      <c r="K140" s="460"/>
      <c r="L140" s="460"/>
    </row>
    <row r="141" spans="1:12" ht="16.5">
      <c r="A141" s="382"/>
      <c r="B141" s="392"/>
      <c r="C141" s="393"/>
      <c r="D141" s="393"/>
      <c r="K141" s="460"/>
      <c r="L141" s="460"/>
    </row>
    <row r="142" spans="1:12" ht="16.5">
      <c r="A142" s="382"/>
      <c r="B142" s="392"/>
      <c r="C142" s="393"/>
      <c r="D142" s="393"/>
      <c r="K142" s="460"/>
      <c r="L142" s="460"/>
    </row>
    <row r="143" spans="1:12" ht="16.5">
      <c r="A143" s="382"/>
      <c r="B143" s="392"/>
      <c r="C143" s="393"/>
      <c r="D143" s="393"/>
      <c r="K143" s="460"/>
      <c r="L143" s="460"/>
    </row>
    <row r="144" spans="1:12" ht="16.5">
      <c r="A144" s="382"/>
      <c r="B144" s="392"/>
      <c r="C144" s="393"/>
      <c r="D144" s="393"/>
      <c r="K144" s="460"/>
      <c r="L144" s="460"/>
    </row>
    <row r="145" spans="1:12" ht="16.5">
      <c r="A145" s="382"/>
      <c r="B145" s="392"/>
      <c r="C145" s="393"/>
      <c r="D145" s="393"/>
      <c r="K145" s="460"/>
      <c r="L145" s="460"/>
    </row>
    <row r="146" spans="1:12" ht="16.5">
      <c r="A146" s="382"/>
      <c r="B146" s="392"/>
      <c r="C146" s="393"/>
      <c r="D146" s="393"/>
      <c r="K146" s="460"/>
      <c r="L146" s="460"/>
    </row>
    <row r="147" spans="1:12" ht="16.5">
      <c r="A147" s="382"/>
      <c r="B147" s="392"/>
      <c r="C147" s="393"/>
      <c r="D147" s="393"/>
      <c r="K147" s="460"/>
      <c r="L147" s="460"/>
    </row>
    <row r="148" spans="1:12" ht="16.5">
      <c r="A148" s="382"/>
      <c r="B148" s="392"/>
      <c r="C148" s="393"/>
      <c r="D148" s="393"/>
      <c r="K148" s="460"/>
      <c r="L148" s="460"/>
    </row>
    <row r="149" spans="1:12" ht="16.5">
      <c r="A149" s="382"/>
      <c r="B149" s="392"/>
      <c r="C149" s="393"/>
      <c r="D149" s="393"/>
      <c r="K149" s="460"/>
      <c r="L149" s="460"/>
    </row>
    <row r="150" spans="1:12" ht="16.5">
      <c r="A150" s="382"/>
      <c r="B150" s="392"/>
      <c r="C150" s="393"/>
      <c r="D150" s="393"/>
      <c r="K150" s="460"/>
      <c r="L150" s="460"/>
    </row>
    <row r="151" spans="1:12" ht="16.5">
      <c r="A151" s="382"/>
      <c r="B151" s="392"/>
      <c r="C151" s="393"/>
      <c r="D151" s="393"/>
      <c r="K151" s="460"/>
      <c r="L151" s="460"/>
    </row>
    <row r="152" spans="1:12" ht="16.5">
      <c r="A152" s="382"/>
      <c r="B152" s="392"/>
      <c r="C152" s="393"/>
      <c r="D152" s="393"/>
      <c r="K152" s="460"/>
      <c r="L152" s="460"/>
    </row>
    <row r="153" spans="1:12" ht="16.5">
      <c r="A153" s="382"/>
      <c r="B153" s="392"/>
      <c r="C153" s="393"/>
      <c r="D153" s="393"/>
      <c r="K153" s="460"/>
      <c r="L153" s="460"/>
    </row>
    <row r="154" spans="1:12" ht="16.5">
      <c r="A154" s="382"/>
      <c r="B154" s="392"/>
      <c r="C154" s="393"/>
      <c r="D154" s="393"/>
      <c r="K154" s="460"/>
      <c r="L154" s="460"/>
    </row>
    <row r="155" spans="1:12" ht="16.5">
      <c r="A155" s="382"/>
      <c r="B155" s="392"/>
      <c r="C155" s="393"/>
      <c r="D155" s="393"/>
      <c r="K155" s="460"/>
      <c r="L155" s="460"/>
    </row>
    <row r="156" spans="1:12" ht="16.5">
      <c r="A156" s="382"/>
      <c r="B156" s="392"/>
      <c r="C156" s="393"/>
      <c r="D156" s="393"/>
      <c r="K156" s="460"/>
      <c r="L156" s="460"/>
    </row>
    <row r="157" spans="1:12" ht="16.5">
      <c r="A157" s="382"/>
      <c r="B157" s="392"/>
      <c r="C157" s="393"/>
      <c r="D157" s="393"/>
      <c r="K157" s="460"/>
      <c r="L157" s="460"/>
    </row>
    <row r="158" spans="1:12" ht="16.5">
      <c r="A158" s="382"/>
      <c r="B158" s="392"/>
      <c r="C158" s="393"/>
      <c r="D158" s="393"/>
      <c r="K158" s="460"/>
      <c r="L158" s="460"/>
    </row>
    <row r="159" spans="1:12" ht="16.5">
      <c r="A159" s="382"/>
      <c r="B159" s="392"/>
      <c r="C159" s="393"/>
      <c r="D159" s="393"/>
      <c r="K159" s="460"/>
      <c r="L159" s="460"/>
    </row>
    <row r="160" spans="1:12" ht="16.5">
      <c r="A160" s="382"/>
      <c r="B160" s="392"/>
      <c r="C160" s="393"/>
      <c r="D160" s="393"/>
      <c r="K160" s="460"/>
      <c r="L160" s="460"/>
    </row>
    <row r="161" spans="1:12" ht="16.5">
      <c r="A161" s="382"/>
      <c r="B161" s="392"/>
      <c r="C161" s="393"/>
      <c r="D161" s="393"/>
      <c r="K161" s="460"/>
      <c r="L161" s="460"/>
    </row>
    <row r="162" spans="1:12" ht="16.5">
      <c r="A162" s="382"/>
      <c r="B162" s="392"/>
      <c r="C162" s="393"/>
      <c r="D162" s="393"/>
      <c r="K162" s="460"/>
      <c r="L162" s="460"/>
    </row>
    <row r="163" spans="1:12" ht="16.5">
      <c r="A163" s="382"/>
      <c r="B163" s="392"/>
      <c r="C163" s="393"/>
      <c r="D163" s="393"/>
      <c r="K163" s="460"/>
      <c r="L163" s="460"/>
    </row>
    <row r="164" spans="1:12" ht="16.5">
      <c r="A164" s="382"/>
      <c r="B164" s="392"/>
      <c r="C164" s="393"/>
      <c r="D164" s="393"/>
      <c r="K164" s="460"/>
      <c r="L164" s="460"/>
    </row>
    <row r="165" spans="1:12" ht="16.5">
      <c r="A165" s="382"/>
      <c r="B165" s="392"/>
      <c r="C165" s="393"/>
      <c r="D165" s="393"/>
      <c r="K165" s="460"/>
      <c r="L165" s="460"/>
    </row>
    <row r="166" spans="1:12" ht="16.5">
      <c r="A166" s="382"/>
      <c r="B166" s="392"/>
      <c r="C166" s="393"/>
      <c r="D166" s="393"/>
      <c r="K166" s="460"/>
      <c r="L166" s="460"/>
    </row>
    <row r="167" spans="1:12" ht="16.5">
      <c r="A167" s="382"/>
      <c r="B167" s="392"/>
      <c r="C167" s="393"/>
      <c r="D167" s="393"/>
      <c r="K167" s="460"/>
      <c r="L167" s="460"/>
    </row>
    <row r="168" spans="1:12" ht="16.5">
      <c r="A168" s="382"/>
      <c r="B168" s="392"/>
      <c r="C168" s="393"/>
      <c r="D168" s="393"/>
      <c r="K168" s="460"/>
      <c r="L168" s="460"/>
    </row>
    <row r="169" spans="1:12" ht="16.5">
      <c r="A169" s="382"/>
      <c r="B169" s="392"/>
      <c r="C169" s="393"/>
      <c r="D169" s="393"/>
      <c r="K169" s="460"/>
      <c r="L169" s="460"/>
    </row>
    <row r="170" spans="1:12" ht="16.5">
      <c r="A170" s="382"/>
      <c r="B170" s="392"/>
      <c r="C170" s="393"/>
      <c r="D170" s="393"/>
      <c r="K170" s="460"/>
      <c r="L170" s="460"/>
    </row>
    <row r="171" spans="1:12" ht="16.5">
      <c r="A171" s="382"/>
      <c r="B171" s="392"/>
      <c r="C171" s="393"/>
      <c r="D171" s="393"/>
      <c r="K171" s="460"/>
      <c r="L171" s="460"/>
    </row>
    <row r="172" spans="1:12" ht="16.5">
      <c r="A172" s="382"/>
      <c r="B172" s="392"/>
      <c r="C172" s="393"/>
      <c r="D172" s="393"/>
      <c r="K172" s="460"/>
      <c r="L172" s="460"/>
    </row>
    <row r="173" spans="1:12" ht="16.5">
      <c r="A173" s="382"/>
      <c r="B173" s="392"/>
      <c r="C173" s="393"/>
      <c r="D173" s="393"/>
      <c r="K173" s="460"/>
      <c r="L173" s="460"/>
    </row>
    <row r="174" spans="1:12" ht="16.5">
      <c r="A174" s="382"/>
      <c r="B174" s="392"/>
      <c r="C174" s="393"/>
      <c r="D174" s="393"/>
      <c r="K174" s="460"/>
      <c r="L174" s="460"/>
    </row>
    <row r="175" spans="1:12" ht="16.5">
      <c r="A175" s="382"/>
      <c r="B175" s="392"/>
      <c r="C175" s="393"/>
      <c r="D175" s="393"/>
      <c r="K175" s="460"/>
      <c r="L175" s="460"/>
    </row>
    <row r="176" spans="1:12" ht="16.5">
      <c r="A176" s="382"/>
      <c r="B176" s="392"/>
      <c r="C176" s="393"/>
      <c r="D176" s="393"/>
      <c r="K176" s="460"/>
      <c r="L176" s="460"/>
    </row>
    <row r="177" spans="1:12" ht="16.5">
      <c r="A177" s="382"/>
      <c r="B177" s="392"/>
      <c r="C177" s="393"/>
      <c r="D177" s="393"/>
      <c r="K177" s="460"/>
      <c r="L177" s="460"/>
    </row>
    <row r="178" spans="1:12" ht="16.5">
      <c r="A178" s="382"/>
      <c r="B178" s="392"/>
      <c r="C178" s="393"/>
      <c r="D178" s="393"/>
      <c r="K178" s="460"/>
      <c r="L178" s="460"/>
    </row>
    <row r="179" spans="1:12" ht="16.5">
      <c r="A179" s="382"/>
      <c r="B179" s="392"/>
      <c r="C179" s="393"/>
      <c r="D179" s="393"/>
      <c r="K179" s="460"/>
      <c r="L179" s="460"/>
    </row>
    <row r="180" spans="1:12" ht="16.5">
      <c r="A180" s="382"/>
      <c r="B180" s="392"/>
      <c r="C180" s="393"/>
      <c r="D180" s="393"/>
      <c r="K180" s="460"/>
      <c r="L180" s="460"/>
    </row>
    <row r="181" spans="1:12" ht="16.5">
      <c r="A181" s="382"/>
      <c r="B181" s="392"/>
      <c r="C181" s="393"/>
      <c r="D181" s="393"/>
      <c r="K181" s="460"/>
      <c r="L181" s="460"/>
    </row>
    <row r="182" spans="1:12" ht="16.5">
      <c r="A182" s="382"/>
      <c r="B182" s="392"/>
      <c r="C182" s="393"/>
      <c r="D182" s="393"/>
      <c r="K182" s="460"/>
      <c r="L182" s="460"/>
    </row>
    <row r="183" spans="1:12" ht="16.5">
      <c r="A183" s="382"/>
      <c r="B183" s="392"/>
      <c r="C183" s="393"/>
      <c r="D183" s="393"/>
      <c r="K183" s="460"/>
      <c r="L183" s="460"/>
    </row>
    <row r="184" spans="1:12" ht="16.5">
      <c r="A184" s="382"/>
      <c r="B184" s="392"/>
      <c r="C184" s="393"/>
      <c r="D184" s="393"/>
      <c r="K184" s="460"/>
      <c r="L184" s="460"/>
    </row>
    <row r="185" spans="1:12" ht="16.5">
      <c r="A185" s="382"/>
      <c r="B185" s="392"/>
      <c r="C185" s="393"/>
      <c r="D185" s="393"/>
      <c r="K185" s="460"/>
      <c r="L185" s="460"/>
    </row>
    <row r="186" spans="1:12" ht="16.5">
      <c r="A186" s="382"/>
      <c r="B186" s="392"/>
      <c r="C186" s="393"/>
      <c r="D186" s="393"/>
      <c r="K186" s="460"/>
      <c r="L186" s="460"/>
    </row>
    <row r="187" spans="1:12" ht="16.5">
      <c r="A187" s="382"/>
      <c r="B187" s="392"/>
      <c r="C187" s="393"/>
      <c r="D187" s="393"/>
      <c r="K187" s="460"/>
      <c r="L187" s="460"/>
    </row>
    <row r="188" spans="1:12" ht="16.5">
      <c r="A188" s="382"/>
      <c r="B188" s="392"/>
      <c r="C188" s="393"/>
      <c r="D188" s="393"/>
      <c r="K188" s="460"/>
      <c r="L188" s="460"/>
    </row>
    <row r="189" spans="1:12" ht="16.5">
      <c r="A189" s="382"/>
      <c r="B189" s="392"/>
      <c r="C189" s="393"/>
      <c r="D189" s="393"/>
      <c r="K189" s="460"/>
      <c r="L189" s="460"/>
    </row>
    <row r="190" spans="1:12" ht="16.5">
      <c r="A190" s="382"/>
      <c r="B190" s="392"/>
      <c r="C190" s="393"/>
      <c r="D190" s="393"/>
      <c r="K190" s="460"/>
      <c r="L190" s="460"/>
    </row>
    <row r="191" spans="1:12" ht="16.5">
      <c r="A191" s="382"/>
      <c r="B191" s="392"/>
      <c r="C191" s="393"/>
      <c r="D191" s="393"/>
      <c r="K191" s="460"/>
      <c r="L191" s="460"/>
    </row>
    <row r="192" spans="1:12" ht="16.5">
      <c r="A192" s="382"/>
      <c r="B192" s="392"/>
      <c r="C192" s="393"/>
      <c r="D192" s="393"/>
      <c r="K192" s="460"/>
      <c r="L192" s="460"/>
    </row>
    <row r="193" spans="1:12" ht="16.5">
      <c r="A193" s="382"/>
      <c r="B193" s="392"/>
      <c r="C193" s="393"/>
      <c r="D193" s="393"/>
      <c r="K193" s="460"/>
      <c r="L193" s="460"/>
    </row>
    <row r="194" spans="1:12" ht="16.5">
      <c r="A194" s="382"/>
      <c r="B194" s="392"/>
      <c r="C194" s="393"/>
      <c r="D194" s="393"/>
      <c r="K194" s="460"/>
      <c r="L194" s="460"/>
    </row>
    <row r="195" spans="1:12" ht="16.5">
      <c r="A195" s="382"/>
      <c r="B195" s="392"/>
      <c r="C195" s="393"/>
      <c r="D195" s="393"/>
      <c r="K195" s="460"/>
      <c r="L195" s="460"/>
    </row>
    <row r="196" spans="1:12" ht="16.5">
      <c r="A196" s="382"/>
      <c r="B196" s="392"/>
      <c r="C196" s="393"/>
      <c r="D196" s="393"/>
      <c r="K196" s="460"/>
      <c r="L196" s="460"/>
    </row>
    <row r="197" spans="1:12" ht="16.5">
      <c r="A197" s="382"/>
      <c r="B197" s="392"/>
      <c r="C197" s="393"/>
      <c r="D197" s="393"/>
      <c r="K197" s="460"/>
      <c r="L197" s="460"/>
    </row>
    <row r="198" spans="1:12" ht="16.5">
      <c r="A198" s="382"/>
      <c r="B198" s="392"/>
      <c r="C198" s="393"/>
      <c r="D198" s="393"/>
      <c r="K198" s="460"/>
      <c r="L198" s="460"/>
    </row>
    <row r="199" spans="1:12" ht="16.5">
      <c r="A199" s="382"/>
      <c r="B199" s="392"/>
      <c r="C199" s="393"/>
      <c r="D199" s="393"/>
      <c r="K199" s="460"/>
      <c r="L199" s="460"/>
    </row>
    <row r="200" spans="1:12" ht="16.5">
      <c r="A200" s="382"/>
      <c r="B200" s="392"/>
      <c r="C200" s="393"/>
      <c r="D200" s="393"/>
      <c r="K200" s="460"/>
      <c r="L200" s="460"/>
    </row>
    <row r="201" spans="1:12" ht="16.5">
      <c r="A201" s="382"/>
      <c r="B201" s="392"/>
      <c r="C201" s="393"/>
      <c r="D201" s="393"/>
      <c r="K201" s="460"/>
      <c r="L201" s="460"/>
    </row>
    <row r="202" spans="1:12" ht="16.5">
      <c r="A202" s="382"/>
      <c r="B202" s="392"/>
      <c r="C202" s="393"/>
      <c r="D202" s="393"/>
      <c r="K202" s="460"/>
      <c r="L202" s="460"/>
    </row>
    <row r="203" spans="1:12" ht="16.5">
      <c r="A203" s="382"/>
      <c r="B203" s="392"/>
      <c r="C203" s="393"/>
      <c r="D203" s="393"/>
      <c r="K203" s="460"/>
      <c r="L203" s="460"/>
    </row>
    <row r="204" spans="1:12" ht="16.5">
      <c r="A204" s="382"/>
      <c r="B204" s="392"/>
      <c r="C204" s="393"/>
      <c r="D204" s="393"/>
      <c r="K204" s="460"/>
      <c r="L204" s="460"/>
    </row>
    <row r="205" spans="1:12" ht="16.5">
      <c r="A205" s="382"/>
      <c r="B205" s="392"/>
      <c r="C205" s="393"/>
      <c r="D205" s="393"/>
      <c r="K205" s="460"/>
      <c r="L205" s="460"/>
    </row>
    <row r="206" spans="1:12" ht="16.5">
      <c r="A206" s="382"/>
      <c r="B206" s="392"/>
      <c r="C206" s="393"/>
      <c r="D206" s="393"/>
      <c r="K206" s="460"/>
      <c r="L206" s="460"/>
    </row>
    <row r="207" spans="1:12" ht="16.5">
      <c r="A207" s="382"/>
      <c r="B207" s="392"/>
      <c r="C207" s="393"/>
      <c r="D207" s="393"/>
      <c r="K207" s="460"/>
      <c r="L207" s="460"/>
    </row>
    <row r="208" spans="1:12" ht="16.5">
      <c r="A208" s="382"/>
      <c r="B208" s="392"/>
      <c r="C208" s="393"/>
      <c r="D208" s="393"/>
      <c r="K208" s="460"/>
      <c r="L208" s="460"/>
    </row>
    <row r="209" spans="1:12" ht="16.5">
      <c r="A209" s="382"/>
      <c r="B209" s="392"/>
      <c r="C209" s="393"/>
      <c r="D209" s="393"/>
      <c r="K209" s="460"/>
      <c r="L209" s="460"/>
    </row>
    <row r="210" spans="1:12" ht="16.5">
      <c r="A210" s="382"/>
      <c r="B210" s="392"/>
      <c r="C210" s="393"/>
      <c r="D210" s="393"/>
      <c r="K210" s="460"/>
      <c r="L210" s="460"/>
    </row>
    <row r="211" spans="1:12" ht="16.5">
      <c r="A211" s="382"/>
      <c r="B211" s="392"/>
      <c r="C211" s="393"/>
      <c r="D211" s="393"/>
      <c r="K211" s="460"/>
      <c r="L211" s="460"/>
    </row>
    <row r="212" spans="1:12" ht="16.5">
      <c r="A212" s="382"/>
      <c r="B212" s="392"/>
      <c r="C212" s="393"/>
      <c r="D212" s="393"/>
      <c r="K212" s="460"/>
      <c r="L212" s="460"/>
    </row>
    <row r="213" spans="1:12" ht="16.5">
      <c r="A213" s="382"/>
      <c r="B213" s="392"/>
      <c r="C213" s="393"/>
      <c r="D213" s="393"/>
      <c r="K213" s="460"/>
      <c r="L213" s="460"/>
    </row>
    <row r="214" spans="1:12" ht="16.5">
      <c r="A214" s="382"/>
      <c r="B214" s="392"/>
      <c r="C214" s="393"/>
      <c r="D214" s="393"/>
      <c r="K214" s="460"/>
      <c r="L214" s="460"/>
    </row>
    <row r="215" spans="1:12" ht="16.5">
      <c r="A215" s="382"/>
      <c r="B215" s="392"/>
      <c r="C215" s="393"/>
      <c r="D215" s="393"/>
      <c r="K215" s="460"/>
      <c r="L215" s="460"/>
    </row>
    <row r="216" spans="1:12" ht="16.5">
      <c r="A216" s="382"/>
      <c r="B216" s="392"/>
      <c r="C216" s="393"/>
      <c r="D216" s="393"/>
      <c r="K216" s="460"/>
      <c r="L216" s="460"/>
    </row>
    <row r="217" spans="1:12" ht="16.5">
      <c r="A217" s="382"/>
      <c r="B217" s="392"/>
      <c r="C217" s="393"/>
      <c r="D217" s="393"/>
      <c r="K217" s="460"/>
      <c r="L217" s="460"/>
    </row>
    <row r="218" spans="1:12" ht="16.5">
      <c r="A218" s="382"/>
      <c r="B218" s="392"/>
      <c r="C218" s="393"/>
      <c r="D218" s="393"/>
      <c r="K218" s="460"/>
      <c r="L218" s="460"/>
    </row>
    <row r="219" spans="1:12" ht="16.5">
      <c r="A219" s="382"/>
      <c r="B219" s="392"/>
      <c r="C219" s="393"/>
      <c r="D219" s="393"/>
      <c r="K219" s="460"/>
      <c r="L219" s="460"/>
    </row>
  </sheetData>
  <sheetProtection/>
  <mergeCells count="2">
    <mergeCell ref="A2:I2"/>
    <mergeCell ref="A1:J1"/>
  </mergeCells>
  <printOptions horizontalCentered="1"/>
  <pageMargins left="0.75" right="0.25" top="0.23" bottom="0.2" header="0" footer="0"/>
  <pageSetup fitToHeight="0" horizontalDpi="600" verticalDpi="600" orientation="portrait" paperSize="9" scale="65" r:id="rId3"/>
  <headerFooter alignWithMargins="0">
    <oddFooter>&amp;R&amp;"Times New Roman,Regular"&amp;12&amp;P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421875" style="369" customWidth="1"/>
    <col min="2" max="2" width="39.28125" style="365" customWidth="1"/>
    <col min="3" max="3" width="12.8515625" style="366" customWidth="1"/>
    <col min="4" max="4" width="16.140625" style="369" customWidth="1"/>
    <col min="5" max="5" width="11.57421875" style="364" customWidth="1"/>
    <col min="6" max="6" width="12.8515625" style="364" customWidth="1"/>
    <col min="7" max="7" width="12.57421875" style="364" customWidth="1"/>
    <col min="8" max="8" width="14.421875" style="364" customWidth="1"/>
    <col min="9" max="9" width="14.8515625" style="364" customWidth="1"/>
    <col min="10" max="10" width="16.57421875" style="364" hidden="1" customWidth="1"/>
    <col min="11" max="11" width="19.00390625" style="364" hidden="1" customWidth="1"/>
    <col min="12" max="12" width="9.140625" style="364" customWidth="1"/>
    <col min="13" max="13" width="10.140625" style="364" bestFit="1" customWidth="1"/>
    <col min="14" max="16384" width="9.140625" style="364" customWidth="1"/>
  </cols>
  <sheetData>
    <row r="1" spans="1:11" ht="32.25" customHeight="1">
      <c r="A1" s="564" t="s">
        <v>479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24.75" customHeight="1">
      <c r="A2" s="565" t="s">
        <v>469</v>
      </c>
      <c r="B2" s="565"/>
      <c r="C2" s="565"/>
      <c r="D2" s="565"/>
      <c r="E2" s="565"/>
      <c r="F2" s="565"/>
      <c r="G2" s="565"/>
      <c r="H2" s="565"/>
      <c r="I2" s="565"/>
      <c r="J2" s="492"/>
      <c r="K2" s="492"/>
    </row>
    <row r="3" spans="1:11" ht="14.25" customHeight="1">
      <c r="A3" s="382"/>
      <c r="B3" s="392"/>
      <c r="C3" s="393"/>
      <c r="D3" s="382"/>
      <c r="E3" s="394"/>
      <c r="F3" s="394"/>
      <c r="G3" s="394"/>
      <c r="H3" s="394"/>
      <c r="I3" s="394"/>
      <c r="J3" s="394"/>
      <c r="K3" s="394"/>
    </row>
    <row r="4" spans="1:11" s="367" customFormat="1" ht="91.5" customHeight="1">
      <c r="A4" s="402" t="s">
        <v>0</v>
      </c>
      <c r="B4" s="402" t="s">
        <v>287</v>
      </c>
      <c r="C4" s="402" t="s">
        <v>185</v>
      </c>
      <c r="D4" s="383" t="s">
        <v>456</v>
      </c>
      <c r="E4" s="383" t="s">
        <v>457</v>
      </c>
      <c r="F4" s="383" t="s">
        <v>458</v>
      </c>
      <c r="G4" s="383" t="s">
        <v>459</v>
      </c>
      <c r="H4" s="383" t="s">
        <v>460</v>
      </c>
      <c r="I4" s="383" t="s">
        <v>461</v>
      </c>
      <c r="J4" s="383" t="s">
        <v>358</v>
      </c>
      <c r="K4" s="383" t="s">
        <v>360</v>
      </c>
    </row>
    <row r="5" spans="1:20" s="363" customFormat="1" ht="36.75" customHeight="1" hidden="1">
      <c r="A5" s="386" t="s">
        <v>4</v>
      </c>
      <c r="B5" s="387" t="s">
        <v>294</v>
      </c>
      <c r="C5" s="383" t="s">
        <v>439</v>
      </c>
      <c r="D5" s="497"/>
      <c r="E5" s="497"/>
      <c r="F5" s="497"/>
      <c r="G5" s="497"/>
      <c r="H5" s="497"/>
      <c r="I5" s="497"/>
      <c r="J5" s="415"/>
      <c r="K5" s="385"/>
      <c r="L5" s="373"/>
      <c r="N5" s="374"/>
      <c r="O5" s="373"/>
      <c r="Q5" s="374"/>
      <c r="R5" s="373"/>
      <c r="T5" s="374"/>
    </row>
    <row r="6" spans="1:20" ht="45" customHeight="1" hidden="1">
      <c r="A6" s="430"/>
      <c r="B6" s="390" t="s">
        <v>295</v>
      </c>
      <c r="C6" s="391" t="s">
        <v>289</v>
      </c>
      <c r="D6" s="498"/>
      <c r="E6" s="420"/>
      <c r="F6" s="420"/>
      <c r="G6" s="420"/>
      <c r="H6" s="420"/>
      <c r="I6" s="420"/>
      <c r="J6" s="409"/>
      <c r="K6" s="388"/>
      <c r="L6" s="372"/>
      <c r="N6" s="370"/>
      <c r="O6" s="372"/>
      <c r="Q6" s="370"/>
      <c r="R6" s="372"/>
      <c r="T6" s="370"/>
    </row>
    <row r="7" spans="1:20" s="363" customFormat="1" ht="31.5" customHeight="1">
      <c r="A7" s="386">
        <v>1</v>
      </c>
      <c r="B7" s="387" t="s">
        <v>296</v>
      </c>
      <c r="C7" s="383"/>
      <c r="D7" s="473"/>
      <c r="E7" s="474"/>
      <c r="F7" s="473"/>
      <c r="G7" s="473"/>
      <c r="H7" s="473"/>
      <c r="I7" s="473"/>
      <c r="J7" s="415"/>
      <c r="K7" s="386"/>
      <c r="L7" s="373"/>
      <c r="N7" s="374"/>
      <c r="O7" s="373"/>
      <c r="Q7" s="374"/>
      <c r="R7" s="373"/>
      <c r="T7" s="374"/>
    </row>
    <row r="8" spans="1:11" ht="29.25" customHeight="1">
      <c r="A8" s="430"/>
      <c r="B8" s="422" t="s">
        <v>446</v>
      </c>
      <c r="C8" s="404" t="s">
        <v>365</v>
      </c>
      <c r="D8" s="545">
        <v>534.7</v>
      </c>
      <c r="E8" s="543">
        <v>94.1</v>
      </c>
      <c r="F8" s="543">
        <v>98.5</v>
      </c>
      <c r="G8" s="543">
        <v>105.6</v>
      </c>
      <c r="H8" s="543">
        <v>113.8</v>
      </c>
      <c r="I8" s="543">
        <v>122.7</v>
      </c>
      <c r="J8" s="407"/>
      <c r="K8" s="388"/>
    </row>
    <row r="9" spans="1:11" ht="24" customHeight="1">
      <c r="A9" s="430"/>
      <c r="B9" s="422" t="s">
        <v>447</v>
      </c>
      <c r="C9" s="404" t="s">
        <v>454</v>
      </c>
      <c r="D9" s="545">
        <v>11500</v>
      </c>
      <c r="E9" s="544">
        <v>2070</v>
      </c>
      <c r="F9" s="544">
        <v>2180</v>
      </c>
      <c r="G9" s="544">
        <v>2290</v>
      </c>
      <c r="H9" s="544">
        <v>2410</v>
      </c>
      <c r="I9" s="544">
        <v>2550</v>
      </c>
      <c r="J9" s="407"/>
      <c r="K9" s="388"/>
    </row>
    <row r="10" spans="1:11" ht="25.5" customHeight="1">
      <c r="A10" s="430"/>
      <c r="B10" s="422" t="s">
        <v>448</v>
      </c>
      <c r="C10" s="404" t="s">
        <v>345</v>
      </c>
      <c r="D10" s="545">
        <v>30.95</v>
      </c>
      <c r="E10" s="543">
        <v>5.4</v>
      </c>
      <c r="F10" s="543">
        <v>5.7</v>
      </c>
      <c r="G10" s="543">
        <v>6.05</v>
      </c>
      <c r="H10" s="543">
        <v>6.6</v>
      </c>
      <c r="I10" s="543">
        <v>7.2</v>
      </c>
      <c r="J10" s="407"/>
      <c r="K10" s="388"/>
    </row>
    <row r="11" spans="1:11" ht="23.25" customHeight="1">
      <c r="A11" s="430"/>
      <c r="B11" s="422" t="s">
        <v>449</v>
      </c>
      <c r="C11" s="404" t="s">
        <v>345</v>
      </c>
      <c r="D11" s="545">
        <v>709.6999999999999</v>
      </c>
      <c r="E11" s="543">
        <v>125.8</v>
      </c>
      <c r="F11" s="543">
        <v>132.6</v>
      </c>
      <c r="G11" s="543">
        <v>140.2</v>
      </c>
      <c r="H11" s="543">
        <v>149.6</v>
      </c>
      <c r="I11" s="543">
        <v>161.5</v>
      </c>
      <c r="J11" s="407"/>
      <c r="K11" s="388"/>
    </row>
    <row r="12" spans="1:11" s="363" customFormat="1" ht="27" customHeight="1">
      <c r="A12" s="386">
        <v>2</v>
      </c>
      <c r="B12" s="384" t="s">
        <v>297</v>
      </c>
      <c r="C12" s="383"/>
      <c r="D12" s="546"/>
      <c r="E12" s="547"/>
      <c r="F12" s="547"/>
      <c r="G12" s="547"/>
      <c r="H12" s="547"/>
      <c r="I12" s="547"/>
      <c r="J12" s="417"/>
      <c r="K12" s="386"/>
    </row>
    <row r="13" spans="1:11" ht="28.5" customHeight="1">
      <c r="A13" s="430"/>
      <c r="B13" s="422" t="s">
        <v>298</v>
      </c>
      <c r="C13" s="391" t="s">
        <v>290</v>
      </c>
      <c r="D13" s="542">
        <v>632</v>
      </c>
      <c r="E13" s="542">
        <v>110</v>
      </c>
      <c r="F13" s="544">
        <v>120</v>
      </c>
      <c r="G13" s="544">
        <v>127</v>
      </c>
      <c r="H13" s="544">
        <v>135</v>
      </c>
      <c r="I13" s="544">
        <v>140</v>
      </c>
      <c r="J13" s="407"/>
      <c r="K13" s="388"/>
    </row>
    <row r="14" spans="1:11" ht="42" customHeight="1">
      <c r="A14" s="388"/>
      <c r="B14" s="422" t="s">
        <v>288</v>
      </c>
      <c r="C14" s="391" t="s">
        <v>290</v>
      </c>
      <c r="D14" s="542">
        <v>40</v>
      </c>
      <c r="E14" s="542">
        <v>6</v>
      </c>
      <c r="F14" s="544">
        <v>7</v>
      </c>
      <c r="G14" s="544">
        <v>8</v>
      </c>
      <c r="H14" s="542">
        <v>9</v>
      </c>
      <c r="I14" s="542">
        <v>10</v>
      </c>
      <c r="J14" s="409"/>
      <c r="K14" s="388"/>
    </row>
    <row r="15" spans="1:11" s="363" customFormat="1" ht="22.5" customHeight="1">
      <c r="A15" s="386">
        <v>3</v>
      </c>
      <c r="B15" s="384" t="s">
        <v>299</v>
      </c>
      <c r="C15" s="383"/>
      <c r="D15" s="546"/>
      <c r="E15" s="537">
        <f>E16+E17</f>
        <v>15200</v>
      </c>
      <c r="F15" s="537">
        <f aca="true" t="shared" si="0" ref="F15:K15">F16+F17</f>
        <v>15510</v>
      </c>
      <c r="G15" s="537">
        <f t="shared" si="0"/>
        <v>15425</v>
      </c>
      <c r="H15" s="537">
        <f t="shared" si="0"/>
        <v>16040</v>
      </c>
      <c r="I15" s="537">
        <f t="shared" si="0"/>
        <v>17160</v>
      </c>
      <c r="J15" s="537">
        <f t="shared" si="0"/>
        <v>0</v>
      </c>
      <c r="K15" s="537">
        <f t="shared" si="0"/>
        <v>0</v>
      </c>
    </row>
    <row r="16" spans="1:11" s="363" customFormat="1" ht="39" customHeight="1">
      <c r="A16" s="386"/>
      <c r="B16" s="422" t="s">
        <v>352</v>
      </c>
      <c r="C16" s="391" t="s">
        <v>440</v>
      </c>
      <c r="D16" s="548">
        <v>1135</v>
      </c>
      <c r="E16" s="548">
        <v>200</v>
      </c>
      <c r="F16" s="548">
        <v>210</v>
      </c>
      <c r="G16" s="548">
        <v>225</v>
      </c>
      <c r="H16" s="548">
        <v>240</v>
      </c>
      <c r="I16" s="548">
        <v>260</v>
      </c>
      <c r="J16" s="409"/>
      <c r="K16" s="388"/>
    </row>
    <row r="17" spans="1:11" s="363" customFormat="1" ht="39.75" customHeight="1">
      <c r="A17" s="386"/>
      <c r="B17" s="422" t="s">
        <v>357</v>
      </c>
      <c r="C17" s="391" t="s">
        <v>441</v>
      </c>
      <c r="D17" s="548">
        <v>75400</v>
      </c>
      <c r="E17" s="548">
        <v>15000</v>
      </c>
      <c r="F17" s="548">
        <v>15300</v>
      </c>
      <c r="G17" s="548">
        <v>15200</v>
      </c>
      <c r="H17" s="548">
        <v>15800</v>
      </c>
      <c r="I17" s="548">
        <v>16900</v>
      </c>
      <c r="J17" s="407"/>
      <c r="K17" s="388"/>
    </row>
    <row r="18" spans="1:11" ht="16.5">
      <c r="A18" s="382"/>
      <c r="B18" s="392"/>
      <c r="C18" s="393"/>
      <c r="D18" s="431"/>
      <c r="E18" s="432"/>
      <c r="F18" s="432"/>
      <c r="G18" s="432"/>
      <c r="H18" s="432"/>
      <c r="I18" s="432"/>
      <c r="J18" s="432"/>
      <c r="K18" s="394"/>
    </row>
    <row r="19" spans="1:11" ht="16.5">
      <c r="A19" s="382"/>
      <c r="B19" s="392"/>
      <c r="C19" s="393"/>
      <c r="D19" s="382"/>
      <c r="E19" s="394"/>
      <c r="F19" s="394"/>
      <c r="G19" s="394"/>
      <c r="H19" s="394"/>
      <c r="I19" s="394"/>
      <c r="J19" s="394"/>
      <c r="K19" s="394"/>
    </row>
    <row r="20" spans="1:11" ht="16.5">
      <c r="A20" s="382"/>
      <c r="B20" s="392"/>
      <c r="C20" s="393"/>
      <c r="D20" s="382"/>
      <c r="E20" s="394"/>
      <c r="F20" s="394"/>
      <c r="G20" s="394"/>
      <c r="H20" s="394"/>
      <c r="I20" s="394"/>
      <c r="J20" s="394"/>
      <c r="K20" s="394"/>
    </row>
    <row r="21" spans="1:11" ht="16.5">
      <c r="A21" s="382"/>
      <c r="B21" s="392"/>
      <c r="C21" s="393"/>
      <c r="D21" s="382"/>
      <c r="E21" s="394"/>
      <c r="F21" s="394"/>
      <c r="G21" s="394"/>
      <c r="H21" s="394"/>
      <c r="I21" s="394"/>
      <c r="J21" s="394"/>
      <c r="K21" s="394"/>
    </row>
    <row r="22" spans="1:11" ht="16.5">
      <c r="A22" s="382"/>
      <c r="B22" s="392"/>
      <c r="C22" s="393"/>
      <c r="D22" s="382"/>
      <c r="E22" s="394"/>
      <c r="F22" s="394"/>
      <c r="G22" s="394"/>
      <c r="H22" s="394"/>
      <c r="I22" s="394"/>
      <c r="J22" s="394"/>
      <c r="K22" s="394"/>
    </row>
    <row r="23" spans="1:11" ht="16.5">
      <c r="A23" s="382"/>
      <c r="B23" s="392"/>
      <c r="C23" s="393"/>
      <c r="D23" s="382"/>
      <c r="E23" s="394"/>
      <c r="F23" s="394"/>
      <c r="G23" s="394"/>
      <c r="H23" s="394"/>
      <c r="I23" s="394"/>
      <c r="J23" s="394"/>
      <c r="K23" s="394"/>
    </row>
    <row r="24" spans="1:11" ht="16.5">
      <c r="A24" s="382"/>
      <c r="B24" s="392"/>
      <c r="C24" s="393"/>
      <c r="D24" s="382"/>
      <c r="E24" s="394"/>
      <c r="F24" s="394"/>
      <c r="G24" s="394"/>
      <c r="H24" s="394"/>
      <c r="I24" s="394"/>
      <c r="J24" s="394"/>
      <c r="K24" s="394"/>
    </row>
    <row r="25" spans="1:11" ht="12.75" customHeight="1">
      <c r="A25" s="382"/>
      <c r="B25" s="392"/>
      <c r="C25" s="393"/>
      <c r="D25" s="382"/>
      <c r="E25" s="394"/>
      <c r="F25" s="394"/>
      <c r="G25" s="394"/>
      <c r="H25" s="394"/>
      <c r="I25" s="394"/>
      <c r="J25" s="394"/>
      <c r="K25" s="394"/>
    </row>
    <row r="26" spans="1:11" ht="16.5">
      <c r="A26" s="382"/>
      <c r="B26" s="392"/>
      <c r="C26" s="393"/>
      <c r="D26" s="382"/>
      <c r="E26" s="394"/>
      <c r="F26" s="394"/>
      <c r="G26" s="394"/>
      <c r="H26" s="394"/>
      <c r="I26" s="394"/>
      <c r="J26" s="394"/>
      <c r="K26" s="394"/>
    </row>
    <row r="27" spans="1:11" ht="16.5">
      <c r="A27" s="382"/>
      <c r="B27" s="392"/>
      <c r="C27" s="393"/>
      <c r="D27" s="382"/>
      <c r="E27" s="394"/>
      <c r="F27" s="394"/>
      <c r="G27" s="394"/>
      <c r="H27" s="394"/>
      <c r="I27" s="394"/>
      <c r="J27" s="394"/>
      <c r="K27" s="394"/>
    </row>
    <row r="28" spans="1:11" ht="16.5">
      <c r="A28" s="382"/>
      <c r="B28" s="392"/>
      <c r="C28" s="393"/>
      <c r="D28" s="382"/>
      <c r="E28" s="394"/>
      <c r="F28" s="394"/>
      <c r="G28" s="394"/>
      <c r="H28" s="394"/>
      <c r="I28" s="394"/>
      <c r="J28" s="394"/>
      <c r="K28" s="394"/>
    </row>
    <row r="29" spans="1:20" ht="16.5">
      <c r="A29" s="382"/>
      <c r="B29" s="406"/>
      <c r="C29" s="393"/>
      <c r="D29" s="382"/>
      <c r="E29" s="403"/>
      <c r="F29" s="394"/>
      <c r="G29" s="394"/>
      <c r="H29" s="394"/>
      <c r="I29" s="394"/>
      <c r="J29" s="394"/>
      <c r="K29" s="394"/>
      <c r="L29" s="372"/>
      <c r="N29" s="370"/>
      <c r="O29" s="372"/>
      <c r="Q29" s="370"/>
      <c r="R29" s="372"/>
      <c r="T29" s="370"/>
    </row>
    <row r="30" spans="1:11" ht="16.5">
      <c r="A30" s="382"/>
      <c r="B30" s="392"/>
      <c r="C30" s="393"/>
      <c r="D30" s="382"/>
      <c r="E30" s="394"/>
      <c r="F30" s="394"/>
      <c r="G30" s="394"/>
      <c r="H30" s="394"/>
      <c r="I30" s="394"/>
      <c r="J30" s="394"/>
      <c r="K30" s="394"/>
    </row>
    <row r="31" spans="1:11" ht="16.5">
      <c r="A31" s="382"/>
      <c r="B31" s="392"/>
      <c r="C31" s="393"/>
      <c r="D31" s="382"/>
      <c r="E31" s="394"/>
      <c r="F31" s="394"/>
      <c r="G31" s="394"/>
      <c r="H31" s="394"/>
      <c r="I31" s="394"/>
      <c r="J31" s="394"/>
      <c r="K31" s="394"/>
    </row>
    <row r="32" spans="1:11" ht="16.5">
      <c r="A32" s="382"/>
      <c r="B32" s="392"/>
      <c r="C32" s="393"/>
      <c r="D32" s="382"/>
      <c r="E32" s="394"/>
      <c r="F32" s="394"/>
      <c r="G32" s="394"/>
      <c r="H32" s="394"/>
      <c r="I32" s="394"/>
      <c r="J32" s="394"/>
      <c r="K32" s="394"/>
    </row>
    <row r="33" spans="1:11" ht="16.5">
      <c r="A33" s="382"/>
      <c r="B33" s="392"/>
      <c r="C33" s="393"/>
      <c r="D33" s="382"/>
      <c r="E33" s="394"/>
      <c r="F33" s="394"/>
      <c r="G33" s="394"/>
      <c r="H33" s="394"/>
      <c r="I33" s="394"/>
      <c r="J33" s="394"/>
      <c r="K33" s="394"/>
    </row>
    <row r="34" spans="1:11" ht="16.5">
      <c r="A34" s="382"/>
      <c r="B34" s="392"/>
      <c r="C34" s="393"/>
      <c r="D34" s="382"/>
      <c r="E34" s="394"/>
      <c r="F34" s="394"/>
      <c r="G34" s="394"/>
      <c r="H34" s="394"/>
      <c r="I34" s="394"/>
      <c r="J34" s="394"/>
      <c r="K34" s="394"/>
    </row>
    <row r="35" spans="1:11" ht="16.5">
      <c r="A35" s="382"/>
      <c r="B35" s="392"/>
      <c r="C35" s="393"/>
      <c r="D35" s="382"/>
      <c r="E35" s="394"/>
      <c r="F35" s="394"/>
      <c r="G35" s="394"/>
      <c r="H35" s="394"/>
      <c r="I35" s="394"/>
      <c r="J35" s="394"/>
      <c r="K35" s="394"/>
    </row>
    <row r="36" spans="1:11" ht="16.5">
      <c r="A36" s="382"/>
      <c r="B36" s="392"/>
      <c r="C36" s="393"/>
      <c r="D36" s="382"/>
      <c r="E36" s="394"/>
      <c r="F36" s="394"/>
      <c r="G36" s="394"/>
      <c r="H36" s="394"/>
      <c r="I36" s="394"/>
      <c r="J36" s="394"/>
      <c r="K36" s="394"/>
    </row>
    <row r="37" spans="1:11" ht="16.5">
      <c r="A37" s="382"/>
      <c r="B37" s="392"/>
      <c r="C37" s="393"/>
      <c r="D37" s="382"/>
      <c r="E37" s="394"/>
      <c r="F37" s="394"/>
      <c r="G37" s="394"/>
      <c r="H37" s="394"/>
      <c r="I37" s="394"/>
      <c r="J37" s="394"/>
      <c r="K37" s="394"/>
    </row>
    <row r="38" spans="1:11" ht="16.5">
      <c r="A38" s="382"/>
      <c r="B38" s="392"/>
      <c r="C38" s="393"/>
      <c r="D38" s="382"/>
      <c r="E38" s="394"/>
      <c r="F38" s="394"/>
      <c r="G38" s="394"/>
      <c r="H38" s="394"/>
      <c r="I38" s="394"/>
      <c r="J38" s="394"/>
      <c r="K38" s="394"/>
    </row>
    <row r="39" spans="1:11" ht="16.5">
      <c r="A39" s="382"/>
      <c r="B39" s="392"/>
      <c r="C39" s="393"/>
      <c r="D39" s="382"/>
      <c r="E39" s="394"/>
      <c r="F39" s="394"/>
      <c r="G39" s="394"/>
      <c r="H39" s="394"/>
      <c r="I39" s="394"/>
      <c r="J39" s="394"/>
      <c r="K39" s="394"/>
    </row>
    <row r="40" spans="1:11" ht="16.5">
      <c r="A40" s="382"/>
      <c r="B40" s="392"/>
      <c r="C40" s="393"/>
      <c r="D40" s="382"/>
      <c r="E40" s="394"/>
      <c r="F40" s="394"/>
      <c r="G40" s="394"/>
      <c r="H40" s="394"/>
      <c r="I40" s="394"/>
      <c r="J40" s="394"/>
      <c r="K40" s="394"/>
    </row>
    <row r="41" spans="1:11" ht="16.5">
      <c r="A41" s="382"/>
      <c r="B41" s="392"/>
      <c r="C41" s="393"/>
      <c r="D41" s="382"/>
      <c r="E41" s="394"/>
      <c r="F41" s="394"/>
      <c r="G41" s="394"/>
      <c r="H41" s="394"/>
      <c r="I41" s="394"/>
      <c r="J41" s="394"/>
      <c r="K41" s="394"/>
    </row>
    <row r="42" spans="1:11" ht="16.5">
      <c r="A42" s="382"/>
      <c r="B42" s="392"/>
      <c r="C42" s="393"/>
      <c r="D42" s="382"/>
      <c r="E42" s="394"/>
      <c r="F42" s="394"/>
      <c r="G42" s="394"/>
      <c r="H42" s="394"/>
      <c r="I42" s="394"/>
      <c r="J42" s="394"/>
      <c r="K42" s="394"/>
    </row>
    <row r="43" spans="1:11" ht="16.5">
      <c r="A43" s="382"/>
      <c r="B43" s="392"/>
      <c r="C43" s="393"/>
      <c r="D43" s="382"/>
      <c r="E43" s="394"/>
      <c r="F43" s="394"/>
      <c r="G43" s="394"/>
      <c r="H43" s="394"/>
      <c r="I43" s="394"/>
      <c r="J43" s="394"/>
      <c r="K43" s="394"/>
    </row>
    <row r="44" spans="1:11" ht="16.5">
      <c r="A44" s="382"/>
      <c r="B44" s="392"/>
      <c r="C44" s="393"/>
      <c r="D44" s="382"/>
      <c r="E44" s="394"/>
      <c r="F44" s="394"/>
      <c r="G44" s="394"/>
      <c r="H44" s="394"/>
      <c r="I44" s="394"/>
      <c r="J44" s="394"/>
      <c r="K44" s="394"/>
    </row>
    <row r="45" spans="1:11" ht="16.5">
      <c r="A45" s="382"/>
      <c r="B45" s="392"/>
      <c r="C45" s="393"/>
      <c r="D45" s="382"/>
      <c r="E45" s="394"/>
      <c r="F45" s="394"/>
      <c r="G45" s="394"/>
      <c r="H45" s="394"/>
      <c r="I45" s="394"/>
      <c r="J45" s="394"/>
      <c r="K45" s="394"/>
    </row>
    <row r="46" spans="1:11" ht="16.5">
      <c r="A46" s="382"/>
      <c r="B46" s="392"/>
      <c r="C46" s="393"/>
      <c r="D46" s="382"/>
      <c r="E46" s="394"/>
      <c r="F46" s="394"/>
      <c r="G46" s="394"/>
      <c r="H46" s="394"/>
      <c r="I46" s="394"/>
      <c r="J46" s="394"/>
      <c r="K46" s="394"/>
    </row>
    <row r="47" spans="1:11" ht="16.5">
      <c r="A47" s="382"/>
      <c r="B47" s="392"/>
      <c r="C47" s="393"/>
      <c r="D47" s="382"/>
      <c r="E47" s="394"/>
      <c r="F47" s="394"/>
      <c r="G47" s="394"/>
      <c r="H47" s="394"/>
      <c r="I47" s="394"/>
      <c r="J47" s="394"/>
      <c r="K47" s="394"/>
    </row>
    <row r="48" spans="1:11" ht="16.5">
      <c r="A48" s="382"/>
      <c r="B48" s="392"/>
      <c r="C48" s="393"/>
      <c r="D48" s="382"/>
      <c r="E48" s="394"/>
      <c r="F48" s="394"/>
      <c r="G48" s="394"/>
      <c r="H48" s="394"/>
      <c r="I48" s="394"/>
      <c r="J48" s="394"/>
      <c r="K48" s="394"/>
    </row>
    <row r="49" spans="1:11" ht="16.5">
      <c r="A49" s="382"/>
      <c r="B49" s="392"/>
      <c r="C49" s="393"/>
      <c r="D49" s="382"/>
      <c r="E49" s="394"/>
      <c r="F49" s="394"/>
      <c r="G49" s="394"/>
      <c r="H49" s="394"/>
      <c r="I49" s="394"/>
      <c r="J49" s="394"/>
      <c r="K49" s="394"/>
    </row>
    <row r="50" spans="1:11" ht="16.5">
      <c r="A50" s="382"/>
      <c r="B50" s="392"/>
      <c r="C50" s="393"/>
      <c r="D50" s="382"/>
      <c r="E50" s="394"/>
      <c r="F50" s="394"/>
      <c r="G50" s="394"/>
      <c r="H50" s="394"/>
      <c r="I50" s="394"/>
      <c r="J50" s="394"/>
      <c r="K50" s="394"/>
    </row>
    <row r="51" spans="1:11" ht="16.5">
      <c r="A51" s="382"/>
      <c r="B51" s="392"/>
      <c r="C51" s="393"/>
      <c r="D51" s="382"/>
      <c r="E51" s="394"/>
      <c r="F51" s="394"/>
      <c r="G51" s="394"/>
      <c r="H51" s="394"/>
      <c r="I51" s="394"/>
      <c r="J51" s="394"/>
      <c r="K51" s="394"/>
    </row>
    <row r="52" spans="1:11" ht="16.5">
      <c r="A52" s="382"/>
      <c r="B52" s="392"/>
      <c r="C52" s="393"/>
      <c r="D52" s="382"/>
      <c r="E52" s="394"/>
      <c r="F52" s="394"/>
      <c r="G52" s="394"/>
      <c r="H52" s="394"/>
      <c r="I52" s="394"/>
      <c r="J52" s="394"/>
      <c r="K52" s="394"/>
    </row>
    <row r="53" spans="1:11" ht="16.5">
      <c r="A53" s="382"/>
      <c r="B53" s="392"/>
      <c r="C53" s="393"/>
      <c r="D53" s="382"/>
      <c r="E53" s="394"/>
      <c r="F53" s="394"/>
      <c r="G53" s="394"/>
      <c r="H53" s="394"/>
      <c r="I53" s="394"/>
      <c r="J53" s="394"/>
      <c r="K53" s="394"/>
    </row>
    <row r="54" spans="1:11" ht="16.5">
      <c r="A54" s="382"/>
      <c r="B54" s="392"/>
      <c r="C54" s="393"/>
      <c r="D54" s="382"/>
      <c r="E54" s="394"/>
      <c r="F54" s="394"/>
      <c r="G54" s="394"/>
      <c r="H54" s="394"/>
      <c r="I54" s="394"/>
      <c r="J54" s="394"/>
      <c r="K54" s="394"/>
    </row>
    <row r="55" spans="1:11" ht="16.5">
      <c r="A55" s="382"/>
      <c r="B55" s="392"/>
      <c r="C55" s="393"/>
      <c r="D55" s="382"/>
      <c r="E55" s="394"/>
      <c r="F55" s="394"/>
      <c r="G55" s="394"/>
      <c r="H55" s="394"/>
      <c r="I55" s="394"/>
      <c r="J55" s="394"/>
      <c r="K55" s="394"/>
    </row>
    <row r="56" spans="1:11" ht="16.5">
      <c r="A56" s="382"/>
      <c r="B56" s="392"/>
      <c r="C56" s="393"/>
      <c r="D56" s="382"/>
      <c r="E56" s="394"/>
      <c r="F56" s="394"/>
      <c r="G56" s="394"/>
      <c r="H56" s="394"/>
      <c r="I56" s="394"/>
      <c r="J56" s="394"/>
      <c r="K56" s="394"/>
    </row>
    <row r="57" spans="1:11" ht="16.5">
      <c r="A57" s="382"/>
      <c r="B57" s="392"/>
      <c r="C57" s="393"/>
      <c r="D57" s="382"/>
      <c r="E57" s="394"/>
      <c r="F57" s="394"/>
      <c r="G57" s="394"/>
      <c r="H57" s="394"/>
      <c r="I57" s="394"/>
      <c r="J57" s="394"/>
      <c r="K57" s="394"/>
    </row>
    <row r="58" spans="1:11" ht="16.5">
      <c r="A58" s="382"/>
      <c r="B58" s="392"/>
      <c r="C58" s="393"/>
      <c r="D58" s="382"/>
      <c r="E58" s="394"/>
      <c r="F58" s="394"/>
      <c r="G58" s="394"/>
      <c r="H58" s="394"/>
      <c r="I58" s="394"/>
      <c r="J58" s="394"/>
      <c r="K58" s="394"/>
    </row>
    <row r="59" spans="1:11" ht="16.5">
      <c r="A59" s="382"/>
      <c r="B59" s="392"/>
      <c r="C59" s="393"/>
      <c r="D59" s="382"/>
      <c r="E59" s="394"/>
      <c r="F59" s="394"/>
      <c r="G59" s="394"/>
      <c r="H59" s="394"/>
      <c r="I59" s="394"/>
      <c r="J59" s="394"/>
      <c r="K59" s="394"/>
    </row>
    <row r="60" spans="1:11" ht="16.5">
      <c r="A60" s="382"/>
      <c r="B60" s="392"/>
      <c r="C60" s="393"/>
      <c r="D60" s="382"/>
      <c r="E60" s="394"/>
      <c r="F60" s="394"/>
      <c r="G60" s="394"/>
      <c r="H60" s="394"/>
      <c r="I60" s="394"/>
      <c r="J60" s="394"/>
      <c r="K60" s="394"/>
    </row>
    <row r="61" spans="1:11" ht="16.5">
      <c r="A61" s="382"/>
      <c r="B61" s="392"/>
      <c r="C61" s="393"/>
      <c r="D61" s="382"/>
      <c r="E61" s="394"/>
      <c r="F61" s="394"/>
      <c r="G61" s="394"/>
      <c r="H61" s="394"/>
      <c r="I61" s="394"/>
      <c r="J61" s="394"/>
      <c r="K61" s="394"/>
    </row>
    <row r="62" spans="1:11" ht="16.5">
      <c r="A62" s="382"/>
      <c r="B62" s="392"/>
      <c r="C62" s="393"/>
      <c r="D62" s="382"/>
      <c r="E62" s="394"/>
      <c r="F62" s="394"/>
      <c r="G62" s="394"/>
      <c r="H62" s="394"/>
      <c r="I62" s="394"/>
      <c r="J62" s="394"/>
      <c r="K62" s="394"/>
    </row>
    <row r="63" spans="1:11" ht="16.5">
      <c r="A63" s="382"/>
      <c r="B63" s="392"/>
      <c r="C63" s="393"/>
      <c r="D63" s="382"/>
      <c r="E63" s="394"/>
      <c r="F63" s="394"/>
      <c r="G63" s="394"/>
      <c r="H63" s="394"/>
      <c r="I63" s="394"/>
      <c r="J63" s="394"/>
      <c r="K63" s="394"/>
    </row>
    <row r="64" spans="1:11" ht="16.5">
      <c r="A64" s="382"/>
      <c r="B64" s="392"/>
      <c r="C64" s="393"/>
      <c r="D64" s="382"/>
      <c r="E64" s="394"/>
      <c r="F64" s="394"/>
      <c r="G64" s="394"/>
      <c r="H64" s="394"/>
      <c r="I64" s="394"/>
      <c r="J64" s="394"/>
      <c r="K64" s="394"/>
    </row>
    <row r="65" spans="1:11" ht="16.5">
      <c r="A65" s="382"/>
      <c r="B65" s="392"/>
      <c r="C65" s="393"/>
      <c r="D65" s="382"/>
      <c r="E65" s="394"/>
      <c r="F65" s="394"/>
      <c r="G65" s="394"/>
      <c r="H65" s="394"/>
      <c r="I65" s="394"/>
      <c r="J65" s="394"/>
      <c r="K65" s="394"/>
    </row>
    <row r="66" spans="1:11" ht="16.5">
      <c r="A66" s="382"/>
      <c r="B66" s="392"/>
      <c r="C66" s="393"/>
      <c r="D66" s="382"/>
      <c r="E66" s="394"/>
      <c r="F66" s="394"/>
      <c r="G66" s="394"/>
      <c r="H66" s="394"/>
      <c r="I66" s="394"/>
      <c r="J66" s="394"/>
      <c r="K66" s="394"/>
    </row>
    <row r="67" spans="1:11" ht="16.5">
      <c r="A67" s="382"/>
      <c r="B67" s="392"/>
      <c r="C67" s="393"/>
      <c r="D67" s="382"/>
      <c r="E67" s="394"/>
      <c r="F67" s="394"/>
      <c r="G67" s="394"/>
      <c r="H67" s="394"/>
      <c r="I67" s="394"/>
      <c r="J67" s="394"/>
      <c r="K67" s="394"/>
    </row>
    <row r="68" spans="1:11" ht="16.5">
      <c r="A68" s="382"/>
      <c r="B68" s="392"/>
      <c r="C68" s="393"/>
      <c r="D68" s="382"/>
      <c r="E68" s="394"/>
      <c r="F68" s="394"/>
      <c r="G68" s="394"/>
      <c r="H68" s="394"/>
      <c r="I68" s="394"/>
      <c r="J68" s="394"/>
      <c r="K68" s="394"/>
    </row>
    <row r="69" spans="1:11" ht="16.5">
      <c r="A69" s="382"/>
      <c r="B69" s="392"/>
      <c r="C69" s="393"/>
      <c r="D69" s="382"/>
      <c r="E69" s="394"/>
      <c r="F69" s="394"/>
      <c r="G69" s="394"/>
      <c r="H69" s="394"/>
      <c r="I69" s="394"/>
      <c r="J69" s="394"/>
      <c r="K69" s="394"/>
    </row>
    <row r="70" spans="1:11" ht="16.5">
      <c r="A70" s="382"/>
      <c r="B70" s="392"/>
      <c r="C70" s="393"/>
      <c r="D70" s="382"/>
      <c r="E70" s="394"/>
      <c r="F70" s="394"/>
      <c r="G70" s="394"/>
      <c r="H70" s="394"/>
      <c r="I70" s="394"/>
      <c r="J70" s="394"/>
      <c r="K70" s="394"/>
    </row>
    <row r="71" spans="1:11" ht="16.5">
      <c r="A71" s="382"/>
      <c r="B71" s="392"/>
      <c r="C71" s="393"/>
      <c r="D71" s="382"/>
      <c r="E71" s="394"/>
      <c r="F71" s="394"/>
      <c r="G71" s="394"/>
      <c r="H71" s="394"/>
      <c r="I71" s="394"/>
      <c r="J71" s="394"/>
      <c r="K71" s="394"/>
    </row>
    <row r="72" spans="1:11" ht="16.5">
      <c r="A72" s="382"/>
      <c r="B72" s="392"/>
      <c r="C72" s="393"/>
      <c r="D72" s="382"/>
      <c r="E72" s="394"/>
      <c r="F72" s="394"/>
      <c r="G72" s="394"/>
      <c r="H72" s="394"/>
      <c r="I72" s="394"/>
      <c r="J72" s="394"/>
      <c r="K72" s="394"/>
    </row>
    <row r="73" spans="1:11" ht="16.5">
      <c r="A73" s="382"/>
      <c r="B73" s="392"/>
      <c r="C73" s="393"/>
      <c r="D73" s="382"/>
      <c r="E73" s="394"/>
      <c r="F73" s="394"/>
      <c r="G73" s="394"/>
      <c r="H73" s="394"/>
      <c r="I73" s="394"/>
      <c r="J73" s="394"/>
      <c r="K73" s="394"/>
    </row>
    <row r="74" spans="1:11" ht="16.5">
      <c r="A74" s="382"/>
      <c r="B74" s="392"/>
      <c r="C74" s="393"/>
      <c r="D74" s="382"/>
      <c r="E74" s="394"/>
      <c r="F74" s="394"/>
      <c r="G74" s="394"/>
      <c r="H74" s="394"/>
      <c r="I74" s="394"/>
      <c r="J74" s="394"/>
      <c r="K74" s="394"/>
    </row>
    <row r="75" spans="1:11" ht="16.5">
      <c r="A75" s="382"/>
      <c r="B75" s="392"/>
      <c r="C75" s="393"/>
      <c r="D75" s="382"/>
      <c r="E75" s="394"/>
      <c r="F75" s="394"/>
      <c r="G75" s="394"/>
      <c r="H75" s="394"/>
      <c r="I75" s="394"/>
      <c r="J75" s="394"/>
      <c r="K75" s="394"/>
    </row>
    <row r="76" spans="1:11" ht="16.5">
      <c r="A76" s="382"/>
      <c r="B76" s="392"/>
      <c r="C76" s="393"/>
      <c r="D76" s="382"/>
      <c r="E76" s="394"/>
      <c r="F76" s="394"/>
      <c r="G76" s="394"/>
      <c r="H76" s="394"/>
      <c r="I76" s="394"/>
      <c r="J76" s="394"/>
      <c r="K76" s="394"/>
    </row>
    <row r="77" spans="1:11" ht="16.5">
      <c r="A77" s="382"/>
      <c r="B77" s="392"/>
      <c r="C77" s="393"/>
      <c r="D77" s="382"/>
      <c r="E77" s="394"/>
      <c r="F77" s="394"/>
      <c r="G77" s="394"/>
      <c r="H77" s="394"/>
      <c r="I77" s="394"/>
      <c r="J77" s="394"/>
      <c r="K77" s="394"/>
    </row>
    <row r="78" spans="1:11" ht="16.5">
      <c r="A78" s="382"/>
      <c r="B78" s="392"/>
      <c r="C78" s="393"/>
      <c r="D78" s="382"/>
      <c r="E78" s="394"/>
      <c r="F78" s="394"/>
      <c r="G78" s="394"/>
      <c r="H78" s="394"/>
      <c r="I78" s="394"/>
      <c r="J78" s="394"/>
      <c r="K78" s="394"/>
    </row>
    <row r="79" spans="1:11" ht="16.5">
      <c r="A79" s="382"/>
      <c r="B79" s="392"/>
      <c r="C79" s="393"/>
      <c r="D79" s="382"/>
      <c r="E79" s="394"/>
      <c r="F79" s="394"/>
      <c r="G79" s="394"/>
      <c r="H79" s="394"/>
      <c r="I79" s="394"/>
      <c r="J79" s="394"/>
      <c r="K79" s="394"/>
    </row>
    <row r="80" spans="1:11" ht="16.5">
      <c r="A80" s="382"/>
      <c r="B80" s="392"/>
      <c r="C80" s="393"/>
      <c r="D80" s="382"/>
      <c r="E80" s="394"/>
      <c r="F80" s="394"/>
      <c r="G80" s="394"/>
      <c r="H80" s="394"/>
      <c r="I80" s="394"/>
      <c r="J80" s="394"/>
      <c r="K80" s="394"/>
    </row>
    <row r="81" spans="1:11" ht="16.5">
      <c r="A81" s="382"/>
      <c r="B81" s="392"/>
      <c r="C81" s="393"/>
      <c r="D81" s="382"/>
      <c r="E81" s="394"/>
      <c r="F81" s="394"/>
      <c r="G81" s="394"/>
      <c r="H81" s="394"/>
      <c r="I81" s="394"/>
      <c r="J81" s="394"/>
      <c r="K81" s="394"/>
    </row>
    <row r="82" spans="1:11" ht="16.5">
      <c r="A82" s="382"/>
      <c r="B82" s="392"/>
      <c r="C82" s="393"/>
      <c r="D82" s="382"/>
      <c r="E82" s="394"/>
      <c r="F82" s="394"/>
      <c r="G82" s="394"/>
      <c r="H82" s="394"/>
      <c r="I82" s="394"/>
      <c r="J82" s="394"/>
      <c r="K82" s="394"/>
    </row>
    <row r="83" spans="1:11" ht="16.5">
      <c r="A83" s="382"/>
      <c r="B83" s="392"/>
      <c r="C83" s="393"/>
      <c r="D83" s="382"/>
      <c r="E83" s="394"/>
      <c r="F83" s="394"/>
      <c r="G83" s="394"/>
      <c r="H83" s="394"/>
      <c r="I83" s="394"/>
      <c r="J83" s="394"/>
      <c r="K83" s="394"/>
    </row>
    <row r="84" spans="1:11" ht="16.5">
      <c r="A84" s="382"/>
      <c r="B84" s="392"/>
      <c r="C84" s="393"/>
      <c r="D84" s="382"/>
      <c r="E84" s="394"/>
      <c r="F84" s="394"/>
      <c r="G84" s="394"/>
      <c r="H84" s="394"/>
      <c r="I84" s="394"/>
      <c r="J84" s="394"/>
      <c r="K84" s="394"/>
    </row>
    <row r="85" spans="1:11" ht="16.5">
      <c r="A85" s="382"/>
      <c r="B85" s="392"/>
      <c r="C85" s="393"/>
      <c r="D85" s="382"/>
      <c r="E85" s="394"/>
      <c r="F85" s="394"/>
      <c r="G85" s="394"/>
      <c r="H85" s="394"/>
      <c r="I85" s="394"/>
      <c r="J85" s="394"/>
      <c r="K85" s="394"/>
    </row>
    <row r="86" spans="1:11" ht="16.5">
      <c r="A86" s="382"/>
      <c r="B86" s="392"/>
      <c r="C86" s="393"/>
      <c r="D86" s="382"/>
      <c r="E86" s="394"/>
      <c r="F86" s="394"/>
      <c r="G86" s="394"/>
      <c r="H86" s="394"/>
      <c r="I86" s="394"/>
      <c r="J86" s="394"/>
      <c r="K86" s="394"/>
    </row>
    <row r="87" spans="1:11" ht="16.5">
      <c r="A87" s="382"/>
      <c r="B87" s="392"/>
      <c r="C87" s="393"/>
      <c r="D87" s="382"/>
      <c r="E87" s="394"/>
      <c r="F87" s="394"/>
      <c r="G87" s="394"/>
      <c r="H87" s="394"/>
      <c r="I87" s="394"/>
      <c r="J87" s="394"/>
      <c r="K87" s="394"/>
    </row>
    <row r="88" spans="1:11" ht="16.5">
      <c r="A88" s="382"/>
      <c r="B88" s="392"/>
      <c r="C88" s="393"/>
      <c r="D88" s="382"/>
      <c r="E88" s="394"/>
      <c r="F88" s="394"/>
      <c r="G88" s="394"/>
      <c r="H88" s="394"/>
      <c r="I88" s="394"/>
      <c r="J88" s="394"/>
      <c r="K88" s="394"/>
    </row>
    <row r="89" spans="1:11" ht="16.5">
      <c r="A89" s="382"/>
      <c r="B89" s="392"/>
      <c r="C89" s="393"/>
      <c r="D89" s="382"/>
      <c r="E89" s="394"/>
      <c r="F89" s="394"/>
      <c r="G89" s="394"/>
      <c r="H89" s="394"/>
      <c r="I89" s="394"/>
      <c r="J89" s="394"/>
      <c r="K89" s="394"/>
    </row>
    <row r="90" spans="1:11" ht="16.5">
      <c r="A90" s="382"/>
      <c r="B90" s="392"/>
      <c r="C90" s="393"/>
      <c r="D90" s="382"/>
      <c r="E90" s="394"/>
      <c r="F90" s="394"/>
      <c r="G90" s="394"/>
      <c r="H90" s="394"/>
      <c r="I90" s="394"/>
      <c r="J90" s="394"/>
      <c r="K90" s="394"/>
    </row>
    <row r="91" spans="1:11" ht="16.5">
      <c r="A91" s="382"/>
      <c r="B91" s="392"/>
      <c r="C91" s="393"/>
      <c r="D91" s="382"/>
      <c r="E91" s="394"/>
      <c r="F91" s="394"/>
      <c r="G91" s="394"/>
      <c r="H91" s="394"/>
      <c r="I91" s="394"/>
      <c r="J91" s="394"/>
      <c r="K91" s="394"/>
    </row>
    <row r="92" spans="1:11" ht="16.5">
      <c r="A92" s="382"/>
      <c r="B92" s="392"/>
      <c r="C92" s="393"/>
      <c r="D92" s="382"/>
      <c r="E92" s="394"/>
      <c r="F92" s="394"/>
      <c r="G92" s="394"/>
      <c r="H92" s="394"/>
      <c r="I92" s="394"/>
      <c r="J92" s="394"/>
      <c r="K92" s="394"/>
    </row>
    <row r="93" spans="1:11" ht="16.5">
      <c r="A93" s="382"/>
      <c r="B93" s="392"/>
      <c r="C93" s="393"/>
      <c r="D93" s="382"/>
      <c r="E93" s="394"/>
      <c r="F93" s="394"/>
      <c r="G93" s="394"/>
      <c r="H93" s="394"/>
      <c r="I93" s="394"/>
      <c r="J93" s="394"/>
      <c r="K93" s="394"/>
    </row>
    <row r="94" spans="1:11" ht="16.5">
      <c r="A94" s="382"/>
      <c r="B94" s="392"/>
      <c r="C94" s="393"/>
      <c r="D94" s="382"/>
      <c r="E94" s="394"/>
      <c r="F94" s="394"/>
      <c r="G94" s="394"/>
      <c r="H94" s="394"/>
      <c r="I94" s="394"/>
      <c r="J94" s="394"/>
      <c r="K94" s="394"/>
    </row>
    <row r="95" spans="1:11" ht="16.5">
      <c r="A95" s="382"/>
      <c r="B95" s="392"/>
      <c r="C95" s="393"/>
      <c r="D95" s="382"/>
      <c r="E95" s="394"/>
      <c r="F95" s="394"/>
      <c r="G95" s="394"/>
      <c r="H95" s="394"/>
      <c r="I95" s="394"/>
      <c r="J95" s="394"/>
      <c r="K95" s="394"/>
    </row>
    <row r="96" spans="1:11" ht="16.5">
      <c r="A96" s="382"/>
      <c r="B96" s="392"/>
      <c r="C96" s="393"/>
      <c r="D96" s="382"/>
      <c r="E96" s="394"/>
      <c r="F96" s="394"/>
      <c r="G96" s="394"/>
      <c r="H96" s="394"/>
      <c r="I96" s="394"/>
      <c r="J96" s="394"/>
      <c r="K96" s="394"/>
    </row>
    <row r="97" spans="1:11" ht="16.5">
      <c r="A97" s="382"/>
      <c r="B97" s="392"/>
      <c r="C97" s="393"/>
      <c r="D97" s="382"/>
      <c r="E97" s="394"/>
      <c r="F97" s="394"/>
      <c r="G97" s="394"/>
      <c r="H97" s="394"/>
      <c r="I97" s="394"/>
      <c r="J97" s="394"/>
      <c r="K97" s="394"/>
    </row>
    <row r="98" spans="1:11" ht="16.5">
      <c r="A98" s="382"/>
      <c r="B98" s="392"/>
      <c r="C98" s="393"/>
      <c r="D98" s="382"/>
      <c r="E98" s="394"/>
      <c r="F98" s="394"/>
      <c r="G98" s="394"/>
      <c r="H98" s="394"/>
      <c r="I98" s="394"/>
      <c r="J98" s="394"/>
      <c r="K98" s="394"/>
    </row>
    <row r="99" spans="1:11" ht="16.5">
      <c r="A99" s="382"/>
      <c r="B99" s="392"/>
      <c r="C99" s="393"/>
      <c r="D99" s="382"/>
      <c r="E99" s="394"/>
      <c r="F99" s="394"/>
      <c r="G99" s="394"/>
      <c r="H99" s="394"/>
      <c r="I99" s="394"/>
      <c r="J99" s="394"/>
      <c r="K99" s="394"/>
    </row>
    <row r="100" spans="1:11" ht="16.5">
      <c r="A100" s="382"/>
      <c r="B100" s="392"/>
      <c r="C100" s="393"/>
      <c r="D100" s="382"/>
      <c r="E100" s="394"/>
      <c r="F100" s="394"/>
      <c r="G100" s="394"/>
      <c r="H100" s="394"/>
      <c r="I100" s="394"/>
      <c r="J100" s="394"/>
      <c r="K100" s="394"/>
    </row>
    <row r="101" spans="1:11" ht="16.5">
      <c r="A101" s="382"/>
      <c r="B101" s="392"/>
      <c r="C101" s="393"/>
      <c r="D101" s="382"/>
      <c r="E101" s="394"/>
      <c r="F101" s="394"/>
      <c r="G101" s="394"/>
      <c r="H101" s="394"/>
      <c r="I101" s="394"/>
      <c r="J101" s="394"/>
      <c r="K101" s="394"/>
    </row>
    <row r="102" spans="1:11" ht="16.5">
      <c r="A102" s="382"/>
      <c r="B102" s="392"/>
      <c r="C102" s="393"/>
      <c r="D102" s="382"/>
      <c r="E102" s="394"/>
      <c r="F102" s="394"/>
      <c r="G102" s="394"/>
      <c r="H102" s="394"/>
      <c r="I102" s="394"/>
      <c r="J102" s="394"/>
      <c r="K102" s="394"/>
    </row>
    <row r="103" spans="1:11" ht="16.5">
      <c r="A103" s="382"/>
      <c r="B103" s="392"/>
      <c r="C103" s="393"/>
      <c r="D103" s="382"/>
      <c r="E103" s="394"/>
      <c r="F103" s="394"/>
      <c r="G103" s="394"/>
      <c r="H103" s="394"/>
      <c r="I103" s="394"/>
      <c r="J103" s="394"/>
      <c r="K103" s="394"/>
    </row>
    <row r="104" spans="1:11" ht="16.5">
      <c r="A104" s="382"/>
      <c r="B104" s="392"/>
      <c r="C104" s="393"/>
      <c r="D104" s="382"/>
      <c r="E104" s="394"/>
      <c r="F104" s="394"/>
      <c r="G104" s="394"/>
      <c r="H104" s="394"/>
      <c r="I104" s="394"/>
      <c r="J104" s="394"/>
      <c r="K104" s="394"/>
    </row>
    <row r="105" spans="1:11" ht="16.5">
      <c r="A105" s="382"/>
      <c r="B105" s="392"/>
      <c r="C105" s="393"/>
      <c r="D105" s="382"/>
      <c r="E105" s="394"/>
      <c r="F105" s="394"/>
      <c r="G105" s="394"/>
      <c r="H105" s="394"/>
      <c r="I105" s="394"/>
      <c r="J105" s="394"/>
      <c r="K105" s="394"/>
    </row>
    <row r="106" spans="1:11" ht="16.5">
      <c r="A106" s="382"/>
      <c r="B106" s="392"/>
      <c r="C106" s="393"/>
      <c r="D106" s="382"/>
      <c r="E106" s="394"/>
      <c r="F106" s="394"/>
      <c r="G106" s="394"/>
      <c r="H106" s="394"/>
      <c r="I106" s="394"/>
      <c r="J106" s="394"/>
      <c r="K106" s="394"/>
    </row>
    <row r="107" spans="1:11" ht="16.5">
      <c r="A107" s="382"/>
      <c r="B107" s="392"/>
      <c r="C107" s="393"/>
      <c r="D107" s="382"/>
      <c r="E107" s="394"/>
      <c r="F107" s="394"/>
      <c r="G107" s="394"/>
      <c r="H107" s="394"/>
      <c r="I107" s="394"/>
      <c r="J107" s="394"/>
      <c r="K107" s="394"/>
    </row>
    <row r="108" spans="1:11" ht="16.5">
      <c r="A108" s="382"/>
      <c r="B108" s="392"/>
      <c r="C108" s="393"/>
      <c r="D108" s="382"/>
      <c r="E108" s="394"/>
      <c r="F108" s="394"/>
      <c r="G108" s="394"/>
      <c r="H108" s="394"/>
      <c r="I108" s="394"/>
      <c r="J108" s="394"/>
      <c r="K108" s="394"/>
    </row>
    <row r="109" spans="1:11" ht="16.5">
      <c r="A109" s="382"/>
      <c r="B109" s="392"/>
      <c r="C109" s="393"/>
      <c r="D109" s="382"/>
      <c r="E109" s="394"/>
      <c r="F109" s="394"/>
      <c r="G109" s="394"/>
      <c r="H109" s="394"/>
      <c r="I109" s="394"/>
      <c r="J109" s="394"/>
      <c r="K109" s="394"/>
    </row>
    <row r="110" spans="1:11" ht="16.5">
      <c r="A110" s="382"/>
      <c r="B110" s="392"/>
      <c r="C110" s="393"/>
      <c r="D110" s="382"/>
      <c r="E110" s="394"/>
      <c r="F110" s="394"/>
      <c r="G110" s="394"/>
      <c r="H110" s="394"/>
      <c r="I110" s="394"/>
      <c r="J110" s="394"/>
      <c r="K110" s="394"/>
    </row>
    <row r="111" spans="1:11" ht="16.5">
      <c r="A111" s="382"/>
      <c r="B111" s="392"/>
      <c r="C111" s="393"/>
      <c r="D111" s="382"/>
      <c r="E111" s="394"/>
      <c r="F111" s="394"/>
      <c r="G111" s="394"/>
      <c r="H111" s="394"/>
      <c r="I111" s="394"/>
      <c r="J111" s="394"/>
      <c r="K111" s="394"/>
    </row>
    <row r="112" spans="1:11" ht="16.5">
      <c r="A112" s="382"/>
      <c r="B112" s="392"/>
      <c r="C112" s="393"/>
      <c r="D112" s="382"/>
      <c r="E112" s="394"/>
      <c r="F112" s="394"/>
      <c r="G112" s="394"/>
      <c r="H112" s="394"/>
      <c r="I112" s="394"/>
      <c r="J112" s="394"/>
      <c r="K112" s="394"/>
    </row>
    <row r="113" spans="1:11" ht="16.5">
      <c r="A113" s="382"/>
      <c r="B113" s="392"/>
      <c r="C113" s="393"/>
      <c r="D113" s="382"/>
      <c r="E113" s="394"/>
      <c r="F113" s="394"/>
      <c r="G113" s="394"/>
      <c r="H113" s="394"/>
      <c r="I113" s="394"/>
      <c r="J113" s="394"/>
      <c r="K113" s="394"/>
    </row>
    <row r="114" spans="1:11" ht="16.5">
      <c r="A114" s="382"/>
      <c r="B114" s="392"/>
      <c r="C114" s="393"/>
      <c r="D114" s="382"/>
      <c r="E114" s="394"/>
      <c r="F114" s="394"/>
      <c r="G114" s="394"/>
      <c r="H114" s="394"/>
      <c r="I114" s="394"/>
      <c r="J114" s="394"/>
      <c r="K114" s="394"/>
    </row>
    <row r="115" spans="1:11" ht="16.5">
      <c r="A115" s="382"/>
      <c r="B115" s="392"/>
      <c r="C115" s="393"/>
      <c r="D115" s="382"/>
      <c r="E115" s="394"/>
      <c r="F115" s="394"/>
      <c r="G115" s="394"/>
      <c r="H115" s="394"/>
      <c r="I115" s="394"/>
      <c r="J115" s="394"/>
      <c r="K115" s="394"/>
    </row>
    <row r="116" spans="1:11" ht="16.5">
      <c r="A116" s="382"/>
      <c r="B116" s="392"/>
      <c r="C116" s="393"/>
      <c r="D116" s="382"/>
      <c r="E116" s="394"/>
      <c r="F116" s="394"/>
      <c r="G116" s="394"/>
      <c r="H116" s="394"/>
      <c r="I116" s="394"/>
      <c r="J116" s="394"/>
      <c r="K116" s="394"/>
    </row>
    <row r="117" spans="1:11" ht="16.5">
      <c r="A117" s="382"/>
      <c r="B117" s="392"/>
      <c r="C117" s="393"/>
      <c r="D117" s="382"/>
      <c r="E117" s="394"/>
      <c r="F117" s="394"/>
      <c r="G117" s="394"/>
      <c r="H117" s="394"/>
      <c r="I117" s="394"/>
      <c r="J117" s="394"/>
      <c r="K117" s="394"/>
    </row>
    <row r="118" spans="1:11" ht="16.5">
      <c r="A118" s="382"/>
      <c r="B118" s="392"/>
      <c r="C118" s="393"/>
      <c r="D118" s="382"/>
      <c r="E118" s="394"/>
      <c r="F118" s="394"/>
      <c r="G118" s="394"/>
      <c r="H118" s="394"/>
      <c r="I118" s="394"/>
      <c r="J118" s="394"/>
      <c r="K118" s="394"/>
    </row>
    <row r="119" spans="1:11" ht="16.5">
      <c r="A119" s="382"/>
      <c r="B119" s="392"/>
      <c r="C119" s="393"/>
      <c r="D119" s="382"/>
      <c r="E119" s="394"/>
      <c r="F119" s="394"/>
      <c r="G119" s="394"/>
      <c r="H119" s="394"/>
      <c r="I119" s="394"/>
      <c r="J119" s="394"/>
      <c r="K119" s="394"/>
    </row>
    <row r="120" spans="1:11" ht="16.5">
      <c r="A120" s="382"/>
      <c r="B120" s="392"/>
      <c r="C120" s="393"/>
      <c r="D120" s="382"/>
      <c r="E120" s="394"/>
      <c r="F120" s="394"/>
      <c r="G120" s="394"/>
      <c r="H120" s="394"/>
      <c r="I120" s="394"/>
      <c r="J120" s="394"/>
      <c r="K120" s="394"/>
    </row>
    <row r="121" spans="1:11" ht="16.5">
      <c r="A121" s="382"/>
      <c r="B121" s="392"/>
      <c r="C121" s="393"/>
      <c r="D121" s="382"/>
      <c r="E121" s="394"/>
      <c r="F121" s="394"/>
      <c r="G121" s="394"/>
      <c r="H121" s="394"/>
      <c r="I121" s="394"/>
      <c r="J121" s="394"/>
      <c r="K121" s="394"/>
    </row>
    <row r="122" spans="1:11" ht="16.5">
      <c r="A122" s="382"/>
      <c r="B122" s="392"/>
      <c r="C122" s="393"/>
      <c r="D122" s="382"/>
      <c r="E122" s="394"/>
      <c r="F122" s="394"/>
      <c r="G122" s="394"/>
      <c r="H122" s="394"/>
      <c r="I122" s="394"/>
      <c r="J122" s="394"/>
      <c r="K122" s="394"/>
    </row>
    <row r="123" spans="1:11" ht="16.5">
      <c r="A123" s="382"/>
      <c r="B123" s="392"/>
      <c r="C123" s="393"/>
      <c r="D123" s="382"/>
      <c r="E123" s="394"/>
      <c r="F123" s="394"/>
      <c r="G123" s="394"/>
      <c r="H123" s="394"/>
      <c r="I123" s="394"/>
      <c r="J123" s="394"/>
      <c r="K123" s="394"/>
    </row>
    <row r="124" spans="1:11" ht="16.5">
      <c r="A124" s="382"/>
      <c r="B124" s="392"/>
      <c r="C124" s="393"/>
      <c r="D124" s="382"/>
      <c r="E124" s="394"/>
      <c r="F124" s="394"/>
      <c r="G124" s="394"/>
      <c r="H124" s="394"/>
      <c r="I124" s="394"/>
      <c r="J124" s="394"/>
      <c r="K124" s="394"/>
    </row>
    <row r="125" spans="1:11" ht="16.5">
      <c r="A125" s="382"/>
      <c r="B125" s="392"/>
      <c r="C125" s="393"/>
      <c r="D125" s="382"/>
      <c r="E125" s="394"/>
      <c r="F125" s="394"/>
      <c r="G125" s="394"/>
      <c r="H125" s="394"/>
      <c r="I125" s="394"/>
      <c r="J125" s="394"/>
      <c r="K125" s="394"/>
    </row>
    <row r="126" spans="1:11" ht="16.5">
      <c r="A126" s="382"/>
      <c r="B126" s="392"/>
      <c r="C126" s="393"/>
      <c r="D126" s="382"/>
      <c r="E126" s="394"/>
      <c r="F126" s="394"/>
      <c r="G126" s="394"/>
      <c r="H126" s="394"/>
      <c r="I126" s="394"/>
      <c r="J126" s="394"/>
      <c r="K126" s="394"/>
    </row>
    <row r="127" spans="1:11" ht="16.5">
      <c r="A127" s="382"/>
      <c r="B127" s="392"/>
      <c r="C127" s="393"/>
      <c r="D127" s="382"/>
      <c r="E127" s="394"/>
      <c r="F127" s="394"/>
      <c r="G127" s="394"/>
      <c r="H127" s="394"/>
      <c r="I127" s="394"/>
      <c r="J127" s="394"/>
      <c r="K127" s="394"/>
    </row>
    <row r="128" spans="1:11" ht="16.5">
      <c r="A128" s="382"/>
      <c r="B128" s="392"/>
      <c r="C128" s="393"/>
      <c r="D128" s="382"/>
      <c r="E128" s="394"/>
      <c r="F128" s="394"/>
      <c r="G128" s="394"/>
      <c r="H128" s="394"/>
      <c r="I128" s="394"/>
      <c r="J128" s="394"/>
      <c r="K128" s="394"/>
    </row>
    <row r="129" spans="1:11" ht="16.5">
      <c r="A129" s="382"/>
      <c r="B129" s="392"/>
      <c r="C129" s="393"/>
      <c r="D129" s="382"/>
      <c r="E129" s="394"/>
      <c r="F129" s="394"/>
      <c r="G129" s="394"/>
      <c r="H129" s="394"/>
      <c r="I129" s="394"/>
      <c r="J129" s="394"/>
      <c r="K129" s="394"/>
    </row>
    <row r="130" spans="1:11" ht="16.5">
      <c r="A130" s="382"/>
      <c r="B130" s="392"/>
      <c r="C130" s="393"/>
      <c r="D130" s="382"/>
      <c r="E130" s="394"/>
      <c r="F130" s="394"/>
      <c r="G130" s="394"/>
      <c r="H130" s="394"/>
      <c r="I130" s="394"/>
      <c r="J130" s="394"/>
      <c r="K130" s="394"/>
    </row>
    <row r="131" spans="1:11" ht="16.5">
      <c r="A131" s="382"/>
      <c r="B131" s="392"/>
      <c r="C131" s="393"/>
      <c r="D131" s="382"/>
      <c r="E131" s="394"/>
      <c r="F131" s="394"/>
      <c r="G131" s="394"/>
      <c r="H131" s="394"/>
      <c r="I131" s="394"/>
      <c r="J131" s="394"/>
      <c r="K131" s="394"/>
    </row>
    <row r="132" spans="1:11" ht="16.5">
      <c r="A132" s="382"/>
      <c r="B132" s="392"/>
      <c r="C132" s="393"/>
      <c r="D132" s="382"/>
      <c r="E132" s="394"/>
      <c r="F132" s="394"/>
      <c r="G132" s="394"/>
      <c r="H132" s="394"/>
      <c r="I132" s="394"/>
      <c r="J132" s="394"/>
      <c r="K132" s="394"/>
    </row>
    <row r="133" spans="1:11" ht="16.5">
      <c r="A133" s="382"/>
      <c r="B133" s="392"/>
      <c r="C133" s="393"/>
      <c r="D133" s="382"/>
      <c r="E133" s="394"/>
      <c r="F133" s="394"/>
      <c r="G133" s="394"/>
      <c r="H133" s="394"/>
      <c r="I133" s="394"/>
      <c r="J133" s="394"/>
      <c r="K133" s="394"/>
    </row>
    <row r="134" spans="1:11" ht="16.5">
      <c r="A134" s="382"/>
      <c r="B134" s="392"/>
      <c r="C134" s="393"/>
      <c r="D134" s="382"/>
      <c r="E134" s="394"/>
      <c r="F134" s="394"/>
      <c r="G134" s="394"/>
      <c r="H134" s="394"/>
      <c r="I134" s="394"/>
      <c r="J134" s="394"/>
      <c r="K134" s="394"/>
    </row>
    <row r="135" spans="1:11" ht="16.5">
      <c r="A135" s="382"/>
      <c r="B135" s="392"/>
      <c r="C135" s="393"/>
      <c r="D135" s="382"/>
      <c r="E135" s="394"/>
      <c r="F135" s="394"/>
      <c r="G135" s="394"/>
      <c r="H135" s="394"/>
      <c r="I135" s="394"/>
      <c r="J135" s="394"/>
      <c r="K135" s="394"/>
    </row>
    <row r="136" spans="1:11" ht="16.5">
      <c r="A136" s="382"/>
      <c r="B136" s="392"/>
      <c r="C136" s="393"/>
      <c r="D136" s="382"/>
      <c r="E136" s="394"/>
      <c r="F136" s="394"/>
      <c r="G136" s="394"/>
      <c r="H136" s="394"/>
      <c r="I136" s="394"/>
      <c r="J136" s="394"/>
      <c r="K136" s="394"/>
    </row>
    <row r="137" spans="1:11" ht="16.5">
      <c r="A137" s="382"/>
      <c r="B137" s="392"/>
      <c r="C137" s="393"/>
      <c r="D137" s="382"/>
      <c r="E137" s="394"/>
      <c r="F137" s="394"/>
      <c r="G137" s="394"/>
      <c r="H137" s="394"/>
      <c r="I137" s="394"/>
      <c r="J137" s="394"/>
      <c r="K137" s="394"/>
    </row>
    <row r="138" spans="1:11" ht="16.5">
      <c r="A138" s="382"/>
      <c r="B138" s="392"/>
      <c r="C138" s="393"/>
      <c r="D138" s="382"/>
      <c r="E138" s="394"/>
      <c r="F138" s="394"/>
      <c r="G138" s="394"/>
      <c r="H138" s="394"/>
      <c r="I138" s="394"/>
      <c r="J138" s="394"/>
      <c r="K138" s="394"/>
    </row>
    <row r="139" spans="1:11" ht="16.5">
      <c r="A139" s="382"/>
      <c r="B139" s="392"/>
      <c r="C139" s="393"/>
      <c r="D139" s="382"/>
      <c r="E139" s="394"/>
      <c r="F139" s="394"/>
      <c r="G139" s="394"/>
      <c r="H139" s="394"/>
      <c r="I139" s="394"/>
      <c r="J139" s="394"/>
      <c r="K139" s="394"/>
    </row>
    <row r="140" spans="1:11" ht="16.5">
      <c r="A140" s="382"/>
      <c r="B140" s="392"/>
      <c r="C140" s="393"/>
      <c r="D140" s="382"/>
      <c r="E140" s="394"/>
      <c r="F140" s="394"/>
      <c r="G140" s="394"/>
      <c r="H140" s="394"/>
      <c r="I140" s="394"/>
      <c r="J140" s="394"/>
      <c r="K140" s="394"/>
    </row>
    <row r="141" spans="1:11" ht="16.5">
      <c r="A141" s="382"/>
      <c r="B141" s="392"/>
      <c r="C141" s="393"/>
      <c r="D141" s="382"/>
      <c r="E141" s="394"/>
      <c r="F141" s="394"/>
      <c r="G141" s="394"/>
      <c r="H141" s="394"/>
      <c r="I141" s="394"/>
      <c r="J141" s="394"/>
      <c r="K141" s="394"/>
    </row>
    <row r="142" spans="1:11" ht="16.5">
      <c r="A142" s="382"/>
      <c r="B142" s="392"/>
      <c r="C142" s="393"/>
      <c r="D142" s="382"/>
      <c r="E142" s="394"/>
      <c r="F142" s="394"/>
      <c r="G142" s="394"/>
      <c r="H142" s="394"/>
      <c r="I142" s="394"/>
      <c r="J142" s="394"/>
      <c r="K142" s="394"/>
    </row>
    <row r="143" spans="1:11" ht="16.5">
      <c r="A143" s="382"/>
      <c r="B143" s="392"/>
      <c r="C143" s="393"/>
      <c r="D143" s="382"/>
      <c r="E143" s="394"/>
      <c r="F143" s="394"/>
      <c r="G143" s="394"/>
      <c r="H143" s="394"/>
      <c r="I143" s="394"/>
      <c r="J143" s="394"/>
      <c r="K143" s="394"/>
    </row>
    <row r="144" spans="1:11" ht="16.5">
      <c r="A144" s="382"/>
      <c r="B144" s="392"/>
      <c r="C144" s="393"/>
      <c r="D144" s="382"/>
      <c r="E144" s="394"/>
      <c r="F144" s="394"/>
      <c r="G144" s="394"/>
      <c r="H144" s="394"/>
      <c r="I144" s="394"/>
      <c r="J144" s="394"/>
      <c r="K144" s="394"/>
    </row>
    <row r="145" spans="1:11" ht="16.5">
      <c r="A145" s="382"/>
      <c r="B145" s="392"/>
      <c r="C145" s="393"/>
      <c r="D145" s="382"/>
      <c r="E145" s="394"/>
      <c r="F145" s="394"/>
      <c r="G145" s="394"/>
      <c r="H145" s="394"/>
      <c r="I145" s="394"/>
      <c r="J145" s="394"/>
      <c r="K145" s="394"/>
    </row>
    <row r="146" spans="1:11" ht="16.5">
      <c r="A146" s="382"/>
      <c r="B146" s="392"/>
      <c r="C146" s="393"/>
      <c r="D146" s="382"/>
      <c r="E146" s="394"/>
      <c r="F146" s="394"/>
      <c r="G146" s="394"/>
      <c r="H146" s="394"/>
      <c r="I146" s="394"/>
      <c r="J146" s="394"/>
      <c r="K146" s="394"/>
    </row>
    <row r="147" spans="1:11" ht="16.5">
      <c r="A147" s="382"/>
      <c r="B147" s="392"/>
      <c r="C147" s="393"/>
      <c r="D147" s="382"/>
      <c r="E147" s="394"/>
      <c r="F147" s="394"/>
      <c r="G147" s="394"/>
      <c r="H147" s="394"/>
      <c r="I147" s="394"/>
      <c r="J147" s="394"/>
      <c r="K147" s="394"/>
    </row>
    <row r="148" spans="1:11" ht="16.5">
      <c r="A148" s="382"/>
      <c r="B148" s="392"/>
      <c r="C148" s="393"/>
      <c r="D148" s="382"/>
      <c r="E148" s="394"/>
      <c r="F148" s="394"/>
      <c r="G148" s="394"/>
      <c r="H148" s="394"/>
      <c r="I148" s="394"/>
      <c r="J148" s="394"/>
      <c r="K148" s="394"/>
    </row>
    <row r="149" spans="1:11" ht="16.5">
      <c r="A149" s="382"/>
      <c r="B149" s="392"/>
      <c r="C149" s="393"/>
      <c r="D149" s="382"/>
      <c r="E149" s="394"/>
      <c r="F149" s="394"/>
      <c r="G149" s="394"/>
      <c r="H149" s="394"/>
      <c r="I149" s="394"/>
      <c r="J149" s="394"/>
      <c r="K149" s="394"/>
    </row>
    <row r="150" spans="1:11" ht="16.5">
      <c r="A150" s="382"/>
      <c r="B150" s="392"/>
      <c r="C150" s="393"/>
      <c r="D150" s="382"/>
      <c r="E150" s="394"/>
      <c r="F150" s="394"/>
      <c r="G150" s="394"/>
      <c r="H150" s="394"/>
      <c r="I150" s="394"/>
      <c r="J150" s="394"/>
      <c r="K150" s="394"/>
    </row>
    <row r="151" spans="1:11" ht="16.5">
      <c r="A151" s="382"/>
      <c r="B151" s="392"/>
      <c r="C151" s="393"/>
      <c r="D151" s="382"/>
      <c r="E151" s="394"/>
      <c r="F151" s="394"/>
      <c r="G151" s="394"/>
      <c r="H151" s="394"/>
      <c r="I151" s="394"/>
      <c r="J151" s="394"/>
      <c r="K151" s="394"/>
    </row>
    <row r="152" spans="1:11" ht="16.5">
      <c r="A152" s="382"/>
      <c r="B152" s="392"/>
      <c r="C152" s="393"/>
      <c r="D152" s="382"/>
      <c r="E152" s="394"/>
      <c r="F152" s="394"/>
      <c r="G152" s="394"/>
      <c r="H152" s="394"/>
      <c r="I152" s="394"/>
      <c r="J152" s="394"/>
      <c r="K152" s="394"/>
    </row>
    <row r="153" spans="1:11" ht="16.5">
      <c r="A153" s="382"/>
      <c r="B153" s="392"/>
      <c r="C153" s="393"/>
      <c r="D153" s="382"/>
      <c r="E153" s="394"/>
      <c r="F153" s="394"/>
      <c r="G153" s="394"/>
      <c r="H153" s="394"/>
      <c r="I153" s="394"/>
      <c r="J153" s="394"/>
      <c r="K153" s="394"/>
    </row>
    <row r="154" spans="1:11" ht="16.5">
      <c r="A154" s="382"/>
      <c r="B154" s="392"/>
      <c r="C154" s="393"/>
      <c r="D154" s="382"/>
      <c r="E154" s="394"/>
      <c r="F154" s="394"/>
      <c r="G154" s="394"/>
      <c r="H154" s="394"/>
      <c r="I154" s="394"/>
      <c r="J154" s="394"/>
      <c r="K154" s="394"/>
    </row>
    <row r="155" spans="1:11" ht="16.5">
      <c r="A155" s="382"/>
      <c r="B155" s="392"/>
      <c r="C155" s="393"/>
      <c r="D155" s="382"/>
      <c r="E155" s="394"/>
      <c r="F155" s="394"/>
      <c r="G155" s="394"/>
      <c r="H155" s="394"/>
      <c r="I155" s="394"/>
      <c r="J155" s="394"/>
      <c r="K155" s="394"/>
    </row>
    <row r="156" spans="1:11" ht="16.5">
      <c r="A156" s="382"/>
      <c r="B156" s="392"/>
      <c r="C156" s="393"/>
      <c r="D156" s="382"/>
      <c r="E156" s="394"/>
      <c r="F156" s="394"/>
      <c r="G156" s="394"/>
      <c r="H156" s="394"/>
      <c r="I156" s="394"/>
      <c r="J156" s="394"/>
      <c r="K156" s="394"/>
    </row>
    <row r="157" spans="1:11" ht="16.5">
      <c r="A157" s="382"/>
      <c r="B157" s="392"/>
      <c r="C157" s="393"/>
      <c r="D157" s="382"/>
      <c r="E157" s="394"/>
      <c r="F157" s="394"/>
      <c r="G157" s="394"/>
      <c r="H157" s="394"/>
      <c r="I157" s="394"/>
      <c r="J157" s="394"/>
      <c r="K157" s="394"/>
    </row>
    <row r="158" spans="1:11" ht="16.5">
      <c r="A158" s="382"/>
      <c r="B158" s="392"/>
      <c r="C158" s="393"/>
      <c r="D158" s="382"/>
      <c r="E158" s="394"/>
      <c r="F158" s="394"/>
      <c r="G158" s="394"/>
      <c r="H158" s="394"/>
      <c r="I158" s="394"/>
      <c r="J158" s="394"/>
      <c r="K158" s="394"/>
    </row>
    <row r="159" spans="1:11" ht="16.5">
      <c r="A159" s="382"/>
      <c r="B159" s="392"/>
      <c r="C159" s="393"/>
      <c r="D159" s="382"/>
      <c r="E159" s="394"/>
      <c r="F159" s="394"/>
      <c r="G159" s="394"/>
      <c r="H159" s="394"/>
      <c r="I159" s="394"/>
      <c r="J159" s="394"/>
      <c r="K159" s="394"/>
    </row>
    <row r="160" spans="1:11" ht="16.5">
      <c r="A160" s="382"/>
      <c r="B160" s="392"/>
      <c r="C160" s="393"/>
      <c r="D160" s="382"/>
      <c r="E160" s="394"/>
      <c r="F160" s="394"/>
      <c r="G160" s="394"/>
      <c r="H160" s="394"/>
      <c r="I160" s="394"/>
      <c r="J160" s="394"/>
      <c r="K160" s="394"/>
    </row>
    <row r="161" spans="1:11" ht="16.5">
      <c r="A161" s="382"/>
      <c r="B161" s="392"/>
      <c r="C161" s="393"/>
      <c r="D161" s="382"/>
      <c r="E161" s="394"/>
      <c r="F161" s="394"/>
      <c r="G161" s="394"/>
      <c r="H161" s="394"/>
      <c r="I161" s="394"/>
      <c r="J161" s="394"/>
      <c r="K161" s="394"/>
    </row>
    <row r="162" spans="1:11" ht="16.5">
      <c r="A162" s="382"/>
      <c r="B162" s="392"/>
      <c r="C162" s="393"/>
      <c r="D162" s="382"/>
      <c r="E162" s="394"/>
      <c r="F162" s="394"/>
      <c r="G162" s="394"/>
      <c r="H162" s="394"/>
      <c r="I162" s="394"/>
      <c r="J162" s="394"/>
      <c r="K162" s="394"/>
    </row>
    <row r="163" spans="1:11" ht="16.5">
      <c r="A163" s="382"/>
      <c r="B163" s="392"/>
      <c r="C163" s="393"/>
      <c r="D163" s="382"/>
      <c r="E163" s="394"/>
      <c r="F163" s="394"/>
      <c r="G163" s="394"/>
      <c r="H163" s="394"/>
      <c r="I163" s="394"/>
      <c r="J163" s="394"/>
      <c r="K163" s="394"/>
    </row>
    <row r="164" spans="1:11" ht="16.5">
      <c r="A164" s="382"/>
      <c r="B164" s="392"/>
      <c r="C164" s="393"/>
      <c r="D164" s="382"/>
      <c r="E164" s="394"/>
      <c r="F164" s="394"/>
      <c r="G164" s="394"/>
      <c r="H164" s="394"/>
      <c r="I164" s="394"/>
      <c r="J164" s="394"/>
      <c r="K164" s="394"/>
    </row>
    <row r="165" spans="1:11" ht="16.5">
      <c r="A165" s="382"/>
      <c r="B165" s="392"/>
      <c r="C165" s="393"/>
      <c r="D165" s="382"/>
      <c r="E165" s="394"/>
      <c r="F165" s="394"/>
      <c r="G165" s="394"/>
      <c r="H165" s="394"/>
      <c r="I165" s="394"/>
      <c r="J165" s="394"/>
      <c r="K165" s="394"/>
    </row>
    <row r="166" spans="1:11" ht="16.5">
      <c r="A166" s="382"/>
      <c r="B166" s="392"/>
      <c r="C166" s="393"/>
      <c r="D166" s="382"/>
      <c r="E166" s="394"/>
      <c r="F166" s="394"/>
      <c r="G166" s="394"/>
      <c r="H166" s="394"/>
      <c r="I166" s="394"/>
      <c r="J166" s="394"/>
      <c r="K166" s="394"/>
    </row>
    <row r="167" spans="1:11" ht="16.5">
      <c r="A167" s="382"/>
      <c r="B167" s="392"/>
      <c r="C167" s="393"/>
      <c r="D167" s="382"/>
      <c r="E167" s="394"/>
      <c r="F167" s="394"/>
      <c r="G167" s="394"/>
      <c r="H167" s="394"/>
      <c r="I167" s="394"/>
      <c r="J167" s="394"/>
      <c r="K167" s="394"/>
    </row>
    <row r="168" spans="1:11" ht="16.5">
      <c r="A168" s="382"/>
      <c r="B168" s="392"/>
      <c r="C168" s="393"/>
      <c r="D168" s="382"/>
      <c r="E168" s="394"/>
      <c r="F168" s="394"/>
      <c r="G168" s="394"/>
      <c r="H168" s="394"/>
      <c r="I168" s="394"/>
      <c r="J168" s="394"/>
      <c r="K168" s="394"/>
    </row>
    <row r="169" spans="1:11" ht="16.5">
      <c r="A169" s="382"/>
      <c r="B169" s="392"/>
      <c r="C169" s="393"/>
      <c r="D169" s="382"/>
      <c r="E169" s="394"/>
      <c r="F169" s="394"/>
      <c r="G169" s="394"/>
      <c r="H169" s="394"/>
      <c r="I169" s="394"/>
      <c r="J169" s="394"/>
      <c r="K169" s="394"/>
    </row>
    <row r="170" spans="1:11" ht="16.5">
      <c r="A170" s="382"/>
      <c r="B170" s="392"/>
      <c r="C170" s="393"/>
      <c r="D170" s="382"/>
      <c r="E170" s="394"/>
      <c r="F170" s="394"/>
      <c r="G170" s="394"/>
      <c r="H170" s="394"/>
      <c r="I170" s="394"/>
      <c r="J170" s="394"/>
      <c r="K170" s="394"/>
    </row>
    <row r="171" spans="1:11" ht="16.5">
      <c r="A171" s="382"/>
      <c r="B171" s="392"/>
      <c r="C171" s="393"/>
      <c r="D171" s="382"/>
      <c r="E171" s="394"/>
      <c r="F171" s="394"/>
      <c r="G171" s="394"/>
      <c r="H171" s="394"/>
      <c r="I171" s="394"/>
      <c r="J171" s="394"/>
      <c r="K171" s="394"/>
    </row>
    <row r="172" spans="1:11" ht="16.5">
      <c r="A172" s="382"/>
      <c r="B172" s="392"/>
      <c r="C172" s="393"/>
      <c r="D172" s="382"/>
      <c r="E172" s="394"/>
      <c r="F172" s="394"/>
      <c r="G172" s="394"/>
      <c r="H172" s="394"/>
      <c r="I172" s="394"/>
      <c r="J172" s="394"/>
      <c r="K172" s="394"/>
    </row>
    <row r="173" spans="1:11" ht="16.5">
      <c r="A173" s="382"/>
      <c r="B173" s="392"/>
      <c r="C173" s="393"/>
      <c r="D173" s="382"/>
      <c r="E173" s="394"/>
      <c r="F173" s="394"/>
      <c r="G173" s="394"/>
      <c r="H173" s="394"/>
      <c r="I173" s="394"/>
      <c r="J173" s="394"/>
      <c r="K173" s="394"/>
    </row>
    <row r="174" spans="1:11" ht="16.5">
      <c r="A174" s="382"/>
      <c r="B174" s="392"/>
      <c r="C174" s="393"/>
      <c r="D174" s="382"/>
      <c r="E174" s="394"/>
      <c r="F174" s="394"/>
      <c r="G174" s="394"/>
      <c r="H174" s="394"/>
      <c r="I174" s="394"/>
      <c r="J174" s="394"/>
      <c r="K174" s="394"/>
    </row>
    <row r="175" spans="1:11" ht="16.5">
      <c r="A175" s="382"/>
      <c r="B175" s="392"/>
      <c r="C175" s="393"/>
      <c r="D175" s="382"/>
      <c r="E175" s="394"/>
      <c r="F175" s="394"/>
      <c r="G175" s="394"/>
      <c r="H175" s="394"/>
      <c r="I175" s="394"/>
      <c r="J175" s="394"/>
      <c r="K175" s="394"/>
    </row>
    <row r="176" spans="1:11" ht="16.5">
      <c r="A176" s="382"/>
      <c r="B176" s="392"/>
      <c r="C176" s="393"/>
      <c r="D176" s="382"/>
      <c r="E176" s="394"/>
      <c r="F176" s="394"/>
      <c r="G176" s="394"/>
      <c r="H176" s="394"/>
      <c r="I176" s="394"/>
      <c r="J176" s="394"/>
      <c r="K176" s="394"/>
    </row>
    <row r="177" spans="1:11" ht="16.5">
      <c r="A177" s="382"/>
      <c r="B177" s="392"/>
      <c r="C177" s="393"/>
      <c r="D177" s="382"/>
      <c r="E177" s="394"/>
      <c r="F177" s="394"/>
      <c r="G177" s="394"/>
      <c r="H177" s="394"/>
      <c r="I177" s="394"/>
      <c r="J177" s="394"/>
      <c r="K177" s="394"/>
    </row>
    <row r="178" spans="1:11" ht="16.5">
      <c r="A178" s="382"/>
      <c r="B178" s="392"/>
      <c r="C178" s="393"/>
      <c r="D178" s="382"/>
      <c r="E178" s="394"/>
      <c r="F178" s="394"/>
      <c r="G178" s="394"/>
      <c r="H178" s="394"/>
      <c r="I178" s="394"/>
      <c r="J178" s="394"/>
      <c r="K178" s="394"/>
    </row>
    <row r="179" spans="1:11" ht="16.5">
      <c r="A179" s="382"/>
      <c r="B179" s="392"/>
      <c r="C179" s="393"/>
      <c r="D179" s="382"/>
      <c r="E179" s="394"/>
      <c r="F179" s="394"/>
      <c r="G179" s="394"/>
      <c r="H179" s="394"/>
      <c r="I179" s="394"/>
      <c r="J179" s="394"/>
      <c r="K179" s="394"/>
    </row>
    <row r="180" spans="1:11" ht="16.5">
      <c r="A180" s="382"/>
      <c r="B180" s="392"/>
      <c r="C180" s="393"/>
      <c r="D180" s="382"/>
      <c r="E180" s="394"/>
      <c r="F180" s="394"/>
      <c r="G180" s="394"/>
      <c r="H180" s="394"/>
      <c r="I180" s="394"/>
      <c r="J180" s="394"/>
      <c r="K180" s="394"/>
    </row>
    <row r="181" spans="1:11" ht="16.5">
      <c r="A181" s="382"/>
      <c r="B181" s="392"/>
      <c r="C181" s="393"/>
      <c r="D181" s="382"/>
      <c r="E181" s="394"/>
      <c r="F181" s="394"/>
      <c r="G181" s="394"/>
      <c r="H181" s="394"/>
      <c r="I181" s="394"/>
      <c r="J181" s="394"/>
      <c r="K181" s="394"/>
    </row>
    <row r="182" spans="1:11" ht="16.5">
      <c r="A182" s="382"/>
      <c r="B182" s="392"/>
      <c r="C182" s="393"/>
      <c r="D182" s="382"/>
      <c r="E182" s="394"/>
      <c r="F182" s="394"/>
      <c r="G182" s="394"/>
      <c r="H182" s="394"/>
      <c r="I182" s="394"/>
      <c r="J182" s="394"/>
      <c r="K182" s="394"/>
    </row>
    <row r="183" spans="1:11" ht="16.5">
      <c r="A183" s="382"/>
      <c r="B183" s="392"/>
      <c r="C183" s="393"/>
      <c r="D183" s="382"/>
      <c r="E183" s="394"/>
      <c r="F183" s="394"/>
      <c r="G183" s="394"/>
      <c r="H183" s="394"/>
      <c r="I183" s="394"/>
      <c r="J183" s="394"/>
      <c r="K183" s="394"/>
    </row>
    <row r="184" spans="1:11" ht="16.5">
      <c r="A184" s="382"/>
      <c r="B184" s="392"/>
      <c r="C184" s="393"/>
      <c r="D184" s="382"/>
      <c r="E184" s="394"/>
      <c r="F184" s="394"/>
      <c r="G184" s="394"/>
      <c r="H184" s="394"/>
      <c r="I184" s="394"/>
      <c r="J184" s="394"/>
      <c r="K184" s="394"/>
    </row>
    <row r="185" spans="1:11" ht="16.5">
      <c r="A185" s="382"/>
      <c r="B185" s="392"/>
      <c r="C185" s="393"/>
      <c r="D185" s="382"/>
      <c r="E185" s="394"/>
      <c r="F185" s="394"/>
      <c r="G185" s="394"/>
      <c r="H185" s="394"/>
      <c r="I185" s="394"/>
      <c r="J185" s="394"/>
      <c r="K185" s="394"/>
    </row>
    <row r="186" spans="1:11" ht="16.5">
      <c r="A186" s="382"/>
      <c r="B186" s="392"/>
      <c r="C186" s="393"/>
      <c r="D186" s="382"/>
      <c r="E186" s="394"/>
      <c r="F186" s="394"/>
      <c r="G186" s="394"/>
      <c r="H186" s="394"/>
      <c r="I186" s="394"/>
      <c r="J186" s="394"/>
      <c r="K186" s="394"/>
    </row>
    <row r="187" spans="1:11" ht="16.5">
      <c r="A187" s="382"/>
      <c r="B187" s="392"/>
      <c r="C187" s="393"/>
      <c r="D187" s="382"/>
      <c r="E187" s="394"/>
      <c r="F187" s="394"/>
      <c r="G187" s="394"/>
      <c r="H187" s="394"/>
      <c r="I187" s="394"/>
      <c r="J187" s="394"/>
      <c r="K187" s="394"/>
    </row>
    <row r="188" spans="1:11" ht="16.5">
      <c r="A188" s="382"/>
      <c r="B188" s="392"/>
      <c r="C188" s="393"/>
      <c r="D188" s="382"/>
      <c r="E188" s="394"/>
      <c r="F188" s="394"/>
      <c r="G188" s="394"/>
      <c r="H188" s="394"/>
      <c r="I188" s="394"/>
      <c r="J188" s="394"/>
      <c r="K188" s="394"/>
    </row>
    <row r="189" spans="1:11" ht="16.5">
      <c r="A189" s="382"/>
      <c r="B189" s="392"/>
      <c r="C189" s="393"/>
      <c r="D189" s="382"/>
      <c r="E189" s="394"/>
      <c r="F189" s="394"/>
      <c r="G189" s="394"/>
      <c r="H189" s="394"/>
      <c r="I189" s="394"/>
      <c r="J189" s="394"/>
      <c r="K189" s="394"/>
    </row>
    <row r="190" spans="1:11" ht="16.5">
      <c r="A190" s="382"/>
      <c r="B190" s="392"/>
      <c r="C190" s="393"/>
      <c r="D190" s="382"/>
      <c r="E190" s="394"/>
      <c r="F190" s="394"/>
      <c r="G190" s="394"/>
      <c r="H190" s="394"/>
      <c r="I190" s="394"/>
      <c r="J190" s="394"/>
      <c r="K190" s="394"/>
    </row>
    <row r="191" spans="1:11" ht="16.5">
      <c r="A191" s="382"/>
      <c r="B191" s="392"/>
      <c r="C191" s="393"/>
      <c r="D191" s="382"/>
      <c r="E191" s="394"/>
      <c r="F191" s="394"/>
      <c r="G191" s="394"/>
      <c r="H191" s="394"/>
      <c r="I191" s="394"/>
      <c r="J191" s="394"/>
      <c r="K191" s="394"/>
    </row>
    <row r="192" spans="1:11" ht="16.5">
      <c r="A192" s="382"/>
      <c r="B192" s="392"/>
      <c r="C192" s="393"/>
      <c r="D192" s="382"/>
      <c r="E192" s="394"/>
      <c r="F192" s="394"/>
      <c r="G192" s="394"/>
      <c r="H192" s="394"/>
      <c r="I192" s="394"/>
      <c r="J192" s="394"/>
      <c r="K192" s="394"/>
    </row>
    <row r="193" spans="1:11" ht="16.5">
      <c r="A193" s="382"/>
      <c r="B193" s="392"/>
      <c r="C193" s="393"/>
      <c r="D193" s="382"/>
      <c r="E193" s="394"/>
      <c r="F193" s="394"/>
      <c r="G193" s="394"/>
      <c r="H193" s="394"/>
      <c r="I193" s="394"/>
      <c r="J193" s="394"/>
      <c r="K193" s="394"/>
    </row>
    <row r="194" spans="1:11" ht="16.5">
      <c r="A194" s="382"/>
      <c r="B194" s="392"/>
      <c r="C194" s="393"/>
      <c r="D194" s="382"/>
      <c r="E194" s="394"/>
      <c r="F194" s="394"/>
      <c r="G194" s="394"/>
      <c r="H194" s="394"/>
      <c r="I194" s="394"/>
      <c r="J194" s="394"/>
      <c r="K194" s="394"/>
    </row>
    <row r="195" spans="1:11" ht="16.5">
      <c r="A195" s="382"/>
      <c r="B195" s="392"/>
      <c r="C195" s="393"/>
      <c r="D195" s="382"/>
      <c r="E195" s="394"/>
      <c r="F195" s="394"/>
      <c r="G195" s="394"/>
      <c r="H195" s="394"/>
      <c r="I195" s="394"/>
      <c r="J195" s="394"/>
      <c r="K195" s="394"/>
    </row>
    <row r="196" spans="1:11" ht="16.5">
      <c r="A196" s="382"/>
      <c r="B196" s="392"/>
      <c r="C196" s="393"/>
      <c r="D196" s="382"/>
      <c r="E196" s="394"/>
      <c r="F196" s="394"/>
      <c r="G196" s="394"/>
      <c r="H196" s="394"/>
      <c r="I196" s="394"/>
      <c r="J196" s="394"/>
      <c r="K196" s="394"/>
    </row>
    <row r="197" spans="1:11" ht="16.5">
      <c r="A197" s="382"/>
      <c r="B197" s="392"/>
      <c r="C197" s="393"/>
      <c r="D197" s="382"/>
      <c r="E197" s="394"/>
      <c r="F197" s="394"/>
      <c r="G197" s="394"/>
      <c r="H197" s="394"/>
      <c r="I197" s="394"/>
      <c r="J197" s="394"/>
      <c r="K197" s="394"/>
    </row>
    <row r="198" spans="1:11" ht="16.5">
      <c r="A198" s="382"/>
      <c r="B198" s="392"/>
      <c r="C198" s="393"/>
      <c r="D198" s="382"/>
      <c r="E198" s="394"/>
      <c r="F198" s="394"/>
      <c r="G198" s="394"/>
      <c r="H198" s="394"/>
      <c r="I198" s="394"/>
      <c r="J198" s="394"/>
      <c r="K198" s="394"/>
    </row>
    <row r="199" spans="1:11" ht="16.5">
      <c r="A199" s="382"/>
      <c r="B199" s="392"/>
      <c r="C199" s="393"/>
      <c r="D199" s="382"/>
      <c r="E199" s="394"/>
      <c r="F199" s="394"/>
      <c r="G199" s="394"/>
      <c r="H199" s="394"/>
      <c r="I199" s="394"/>
      <c r="J199" s="394"/>
      <c r="K199" s="394"/>
    </row>
    <row r="200" spans="1:11" ht="16.5">
      <c r="A200" s="382"/>
      <c r="B200" s="392"/>
      <c r="C200" s="393"/>
      <c r="D200" s="382"/>
      <c r="E200" s="394"/>
      <c r="F200" s="394"/>
      <c r="G200" s="394"/>
      <c r="H200" s="394"/>
      <c r="I200" s="394"/>
      <c r="J200" s="394"/>
      <c r="K200" s="394"/>
    </row>
    <row r="201" spans="1:11" ht="16.5">
      <c r="A201" s="382"/>
      <c r="B201" s="392"/>
      <c r="C201" s="393"/>
      <c r="D201" s="382"/>
      <c r="E201" s="394"/>
      <c r="F201" s="394"/>
      <c r="G201" s="394"/>
      <c r="H201" s="394"/>
      <c r="I201" s="394"/>
      <c r="J201" s="394"/>
      <c r="K201" s="394"/>
    </row>
    <row r="202" spans="1:11" ht="16.5">
      <c r="A202" s="382"/>
      <c r="B202" s="392"/>
      <c r="C202" s="393"/>
      <c r="D202" s="382"/>
      <c r="E202" s="394"/>
      <c r="F202" s="394"/>
      <c r="G202" s="394"/>
      <c r="H202" s="394"/>
      <c r="I202" s="394"/>
      <c r="J202" s="394"/>
      <c r="K202" s="394"/>
    </row>
    <row r="203" spans="1:11" ht="16.5">
      <c r="A203" s="382"/>
      <c r="B203" s="392"/>
      <c r="C203" s="393"/>
      <c r="D203" s="382"/>
      <c r="E203" s="394"/>
      <c r="F203" s="394"/>
      <c r="G203" s="394"/>
      <c r="H203" s="394"/>
      <c r="I203" s="394"/>
      <c r="J203" s="394"/>
      <c r="K203" s="394"/>
    </row>
    <row r="204" spans="1:11" ht="16.5">
      <c r="A204" s="382"/>
      <c r="B204" s="392"/>
      <c r="C204" s="393"/>
      <c r="D204" s="382"/>
      <c r="E204" s="394"/>
      <c r="F204" s="394"/>
      <c r="G204" s="394"/>
      <c r="H204" s="394"/>
      <c r="I204" s="394"/>
      <c r="J204" s="394"/>
      <c r="K204" s="394"/>
    </row>
    <row r="205" spans="1:11" ht="16.5">
      <c r="A205" s="382"/>
      <c r="B205" s="392"/>
      <c r="C205" s="393"/>
      <c r="D205" s="382"/>
      <c r="E205" s="394"/>
      <c r="F205" s="394"/>
      <c r="G205" s="394"/>
      <c r="H205" s="394"/>
      <c r="I205" s="394"/>
      <c r="J205" s="394"/>
      <c r="K205" s="394"/>
    </row>
    <row r="206" spans="1:11" ht="16.5">
      <c r="A206" s="382"/>
      <c r="B206" s="392"/>
      <c r="C206" s="393"/>
      <c r="D206" s="382"/>
      <c r="E206" s="394"/>
      <c r="F206" s="394"/>
      <c r="G206" s="394"/>
      <c r="H206" s="394"/>
      <c r="I206" s="394"/>
      <c r="J206" s="394"/>
      <c r="K206" s="394"/>
    </row>
    <row r="207" spans="1:11" ht="16.5">
      <c r="A207" s="382"/>
      <c r="B207" s="392"/>
      <c r="C207" s="393"/>
      <c r="D207" s="382"/>
      <c r="E207" s="394"/>
      <c r="F207" s="394"/>
      <c r="G207" s="394"/>
      <c r="H207" s="394"/>
      <c r="I207" s="394"/>
      <c r="J207" s="394"/>
      <c r="K207" s="394"/>
    </row>
    <row r="208" spans="1:11" ht="16.5">
      <c r="A208" s="382"/>
      <c r="B208" s="392"/>
      <c r="C208" s="393"/>
      <c r="D208" s="382"/>
      <c r="E208" s="394"/>
      <c r="F208" s="394"/>
      <c r="G208" s="394"/>
      <c r="H208" s="394"/>
      <c r="I208" s="394"/>
      <c r="J208" s="394"/>
      <c r="K208" s="394"/>
    </row>
    <row r="209" spans="1:11" ht="16.5">
      <c r="A209" s="382"/>
      <c r="B209" s="392"/>
      <c r="C209" s="393"/>
      <c r="D209" s="382"/>
      <c r="E209" s="394"/>
      <c r="F209" s="394"/>
      <c r="G209" s="394"/>
      <c r="H209" s="394"/>
      <c r="I209" s="394"/>
      <c r="J209" s="394"/>
      <c r="K209" s="394"/>
    </row>
    <row r="210" spans="1:11" ht="16.5">
      <c r="A210" s="382"/>
      <c r="B210" s="392"/>
      <c r="C210" s="393"/>
      <c r="D210" s="382"/>
      <c r="E210" s="394"/>
      <c r="F210" s="394"/>
      <c r="G210" s="394"/>
      <c r="H210" s="394"/>
      <c r="I210" s="394"/>
      <c r="J210" s="394"/>
      <c r="K210" s="394"/>
    </row>
    <row r="211" spans="1:11" ht="16.5">
      <c r="A211" s="382"/>
      <c r="B211" s="392"/>
      <c r="C211" s="393"/>
      <c r="D211" s="382"/>
      <c r="E211" s="394"/>
      <c r="F211" s="394"/>
      <c r="G211" s="394"/>
      <c r="H211" s="394"/>
      <c r="I211" s="394"/>
      <c r="J211" s="394"/>
      <c r="K211" s="394"/>
    </row>
    <row r="212" spans="1:11" ht="16.5">
      <c r="A212" s="382"/>
      <c r="B212" s="392"/>
      <c r="C212" s="393"/>
      <c r="D212" s="382"/>
      <c r="E212" s="394"/>
      <c r="F212" s="394"/>
      <c r="G212" s="394"/>
      <c r="H212" s="394"/>
      <c r="I212" s="394"/>
      <c r="J212" s="394"/>
      <c r="K212" s="394"/>
    </row>
    <row r="213" spans="1:11" ht="16.5">
      <c r="A213" s="382"/>
      <c r="B213" s="392"/>
      <c r="C213" s="393"/>
      <c r="D213" s="382"/>
      <c r="E213" s="394"/>
      <c r="F213" s="394"/>
      <c r="G213" s="394"/>
      <c r="H213" s="394"/>
      <c r="I213" s="394"/>
      <c r="J213" s="394"/>
      <c r="K213" s="394"/>
    </row>
    <row r="214" spans="1:11" ht="16.5">
      <c r="A214" s="382"/>
      <c r="B214" s="392"/>
      <c r="C214" s="393"/>
      <c r="D214" s="382"/>
      <c r="E214" s="394"/>
      <c r="F214" s="394"/>
      <c r="G214" s="394"/>
      <c r="H214" s="394"/>
      <c r="I214" s="394"/>
      <c r="J214" s="394"/>
      <c r="K214" s="394"/>
    </row>
    <row r="215" spans="1:11" ht="16.5">
      <c r="A215" s="382"/>
      <c r="B215" s="392"/>
      <c r="C215" s="393"/>
      <c r="D215" s="382"/>
      <c r="E215" s="394"/>
      <c r="F215" s="394"/>
      <c r="G215" s="394"/>
      <c r="H215" s="394"/>
      <c r="I215" s="394"/>
      <c r="J215" s="394"/>
      <c r="K215" s="394"/>
    </row>
    <row r="216" spans="1:11" ht="16.5">
      <c r="A216" s="382"/>
      <c r="B216" s="392"/>
      <c r="C216" s="393"/>
      <c r="D216" s="382"/>
      <c r="E216" s="394"/>
      <c r="F216" s="394"/>
      <c r="G216" s="394"/>
      <c r="H216" s="394"/>
      <c r="I216" s="394"/>
      <c r="J216" s="394"/>
      <c r="K216" s="394"/>
    </row>
    <row r="217" spans="1:11" ht="16.5">
      <c r="A217" s="382"/>
      <c r="B217" s="392"/>
      <c r="C217" s="393"/>
      <c r="D217" s="382"/>
      <c r="E217" s="394"/>
      <c r="F217" s="394"/>
      <c r="G217" s="394"/>
      <c r="H217" s="394"/>
      <c r="I217" s="394"/>
      <c r="J217" s="394"/>
      <c r="K217" s="394"/>
    </row>
    <row r="218" spans="1:11" ht="16.5">
      <c r="A218" s="382"/>
      <c r="B218" s="392"/>
      <c r="C218" s="393"/>
      <c r="D218" s="382"/>
      <c r="E218" s="394"/>
      <c r="F218" s="394"/>
      <c r="G218" s="394"/>
      <c r="H218" s="394"/>
      <c r="I218" s="394"/>
      <c r="J218" s="394"/>
      <c r="K218" s="394"/>
    </row>
    <row r="219" spans="1:11" ht="16.5">
      <c r="A219" s="382"/>
      <c r="B219" s="392"/>
      <c r="C219" s="393"/>
      <c r="D219" s="382"/>
      <c r="E219" s="394"/>
      <c r="F219" s="394"/>
      <c r="G219" s="394"/>
      <c r="H219" s="394"/>
      <c r="I219" s="394"/>
      <c r="J219" s="394"/>
      <c r="K219" s="394"/>
    </row>
    <row r="220" spans="1:11" ht="16.5">
      <c r="A220" s="382"/>
      <c r="B220" s="392"/>
      <c r="C220" s="393"/>
      <c r="D220" s="382"/>
      <c r="E220" s="394"/>
      <c r="F220" s="394"/>
      <c r="G220" s="394"/>
      <c r="H220" s="394"/>
      <c r="I220" s="394"/>
      <c r="J220" s="394"/>
      <c r="K220" s="394"/>
    </row>
    <row r="221" spans="1:11" ht="16.5">
      <c r="A221" s="382"/>
      <c r="B221" s="392"/>
      <c r="C221" s="393"/>
      <c r="D221" s="382"/>
      <c r="E221" s="394"/>
      <c r="F221" s="394"/>
      <c r="G221" s="394"/>
      <c r="H221" s="394"/>
      <c r="I221" s="394"/>
      <c r="J221" s="394"/>
      <c r="K221" s="394"/>
    </row>
    <row r="222" spans="1:11" ht="16.5">
      <c r="A222" s="382"/>
      <c r="B222" s="392"/>
      <c r="C222" s="393"/>
      <c r="D222" s="382"/>
      <c r="E222" s="394"/>
      <c r="F222" s="394"/>
      <c r="G222" s="394"/>
      <c r="H222" s="394"/>
      <c r="I222" s="394"/>
      <c r="J222" s="394"/>
      <c r="K222" s="394"/>
    </row>
    <row r="223" spans="1:11" ht="16.5">
      <c r="A223" s="382"/>
      <c r="B223" s="392"/>
      <c r="C223" s="393"/>
      <c r="D223" s="382"/>
      <c r="E223" s="394"/>
      <c r="F223" s="394"/>
      <c r="G223" s="394"/>
      <c r="H223" s="394"/>
      <c r="I223" s="394"/>
      <c r="J223" s="394"/>
      <c r="K223" s="394"/>
    </row>
    <row r="224" spans="1:11" ht="16.5">
      <c r="A224" s="382"/>
      <c r="B224" s="392"/>
      <c r="C224" s="393"/>
      <c r="D224" s="382"/>
      <c r="E224" s="394"/>
      <c r="F224" s="394"/>
      <c r="G224" s="394"/>
      <c r="H224" s="394"/>
      <c r="I224" s="394"/>
      <c r="J224" s="394"/>
      <c r="K224" s="394"/>
    </row>
    <row r="225" spans="1:11" ht="16.5">
      <c r="A225" s="382"/>
      <c r="B225" s="392"/>
      <c r="C225" s="393"/>
      <c r="D225" s="382"/>
      <c r="E225" s="394"/>
      <c r="F225" s="394"/>
      <c r="G225" s="394"/>
      <c r="H225" s="394"/>
      <c r="I225" s="394"/>
      <c r="J225" s="394"/>
      <c r="K225" s="394"/>
    </row>
    <row r="226" spans="1:11" ht="16.5">
      <c r="A226" s="382"/>
      <c r="B226" s="392"/>
      <c r="C226" s="393"/>
      <c r="D226" s="382"/>
      <c r="E226" s="394"/>
      <c r="F226" s="394"/>
      <c r="G226" s="394"/>
      <c r="H226" s="394"/>
      <c r="I226" s="394"/>
      <c r="J226" s="394"/>
      <c r="K226" s="394"/>
    </row>
    <row r="227" spans="1:11" ht="16.5">
      <c r="A227" s="382"/>
      <c r="B227" s="392"/>
      <c r="C227" s="393"/>
      <c r="D227" s="382"/>
      <c r="E227" s="394"/>
      <c r="F227" s="394"/>
      <c r="G227" s="394"/>
      <c r="H227" s="394"/>
      <c r="I227" s="394"/>
      <c r="J227" s="394"/>
      <c r="K227" s="394"/>
    </row>
    <row r="228" spans="1:11" ht="16.5">
      <c r="A228" s="382"/>
      <c r="B228" s="392"/>
      <c r="C228" s="393"/>
      <c r="D228" s="382"/>
      <c r="E228" s="394"/>
      <c r="F228" s="394"/>
      <c r="G228" s="394"/>
      <c r="H228" s="394"/>
      <c r="I228" s="394"/>
      <c r="J228" s="394"/>
      <c r="K228" s="394"/>
    </row>
    <row r="229" spans="1:11" ht="16.5">
      <c r="A229" s="382"/>
      <c r="B229" s="392"/>
      <c r="C229" s="393"/>
      <c r="D229" s="382"/>
      <c r="E229" s="394"/>
      <c r="F229" s="394"/>
      <c r="G229" s="394"/>
      <c r="H229" s="394"/>
      <c r="I229" s="394"/>
      <c r="J229" s="394"/>
      <c r="K229" s="394"/>
    </row>
    <row r="230" spans="1:11" ht="16.5">
      <c r="A230" s="382"/>
      <c r="B230" s="392"/>
      <c r="C230" s="393"/>
      <c r="D230" s="382"/>
      <c r="E230" s="394"/>
      <c r="F230" s="394"/>
      <c r="G230" s="394"/>
      <c r="H230" s="394"/>
      <c r="I230" s="394"/>
      <c r="J230" s="394"/>
      <c r="K230" s="394"/>
    </row>
    <row r="231" spans="1:11" ht="16.5">
      <c r="A231" s="382"/>
      <c r="B231" s="392"/>
      <c r="C231" s="393"/>
      <c r="D231" s="382"/>
      <c r="E231" s="394"/>
      <c r="F231" s="394"/>
      <c r="G231" s="394"/>
      <c r="H231" s="394"/>
      <c r="I231" s="394"/>
      <c r="J231" s="394"/>
      <c r="K231" s="394"/>
    </row>
    <row r="232" spans="1:11" ht="16.5">
      <c r="A232" s="382"/>
      <c r="B232" s="392"/>
      <c r="C232" s="393"/>
      <c r="D232" s="382"/>
      <c r="E232" s="394"/>
      <c r="F232" s="394"/>
      <c r="G232" s="394"/>
      <c r="H232" s="394"/>
      <c r="I232" s="394"/>
      <c r="J232" s="394"/>
      <c r="K232" s="394"/>
    </row>
    <row r="233" spans="1:11" ht="16.5">
      <c r="A233" s="382"/>
      <c r="B233" s="392"/>
      <c r="C233" s="393"/>
      <c r="D233" s="382"/>
      <c r="E233" s="394"/>
      <c r="F233" s="394"/>
      <c r="G233" s="394"/>
      <c r="H233" s="394"/>
      <c r="I233" s="394"/>
      <c r="J233" s="394"/>
      <c r="K233" s="394"/>
    </row>
    <row r="234" spans="1:11" ht="16.5">
      <c r="A234" s="382"/>
      <c r="B234" s="392"/>
      <c r="C234" s="393"/>
      <c r="D234" s="382"/>
      <c r="E234" s="394"/>
      <c r="F234" s="394"/>
      <c r="G234" s="394"/>
      <c r="H234" s="394"/>
      <c r="I234" s="394"/>
      <c r="J234" s="394"/>
      <c r="K234" s="394"/>
    </row>
    <row r="235" spans="1:11" ht="16.5">
      <c r="A235" s="382"/>
      <c r="B235" s="392"/>
      <c r="C235" s="393"/>
      <c r="D235" s="382"/>
      <c r="E235" s="394"/>
      <c r="F235" s="394"/>
      <c r="G235" s="394"/>
      <c r="H235" s="394"/>
      <c r="I235" s="394"/>
      <c r="J235" s="394"/>
      <c r="K235" s="394"/>
    </row>
    <row r="236" spans="1:11" ht="16.5">
      <c r="A236" s="382"/>
      <c r="B236" s="392"/>
      <c r="C236" s="393"/>
      <c r="D236" s="382"/>
      <c r="E236" s="394"/>
      <c r="F236" s="394"/>
      <c r="G236" s="394"/>
      <c r="H236" s="394"/>
      <c r="I236" s="394"/>
      <c r="J236" s="394"/>
      <c r="K236" s="394"/>
    </row>
    <row r="237" spans="1:11" ht="16.5">
      <c r="A237" s="382"/>
      <c r="B237" s="392"/>
      <c r="C237" s="393"/>
      <c r="D237" s="382"/>
      <c r="E237" s="394"/>
      <c r="F237" s="394"/>
      <c r="G237" s="394"/>
      <c r="H237" s="394"/>
      <c r="I237" s="394"/>
      <c r="J237" s="394"/>
      <c r="K237" s="394"/>
    </row>
    <row r="238" spans="1:11" ht="16.5">
      <c r="A238" s="382"/>
      <c r="B238" s="392"/>
      <c r="C238" s="393"/>
      <c r="D238" s="382"/>
      <c r="E238" s="394"/>
      <c r="F238" s="394"/>
      <c r="G238" s="394"/>
      <c r="H238" s="394"/>
      <c r="I238" s="394"/>
      <c r="J238" s="394"/>
      <c r="K238" s="394"/>
    </row>
    <row r="239" spans="1:11" ht="16.5">
      <c r="A239" s="382"/>
      <c r="B239" s="392"/>
      <c r="C239" s="393"/>
      <c r="D239" s="382"/>
      <c r="E239" s="394"/>
      <c r="F239" s="394"/>
      <c r="G239" s="394"/>
      <c r="H239" s="394"/>
      <c r="I239" s="394"/>
      <c r="J239" s="394"/>
      <c r="K239" s="394"/>
    </row>
    <row r="240" spans="1:11" ht="16.5">
      <c r="A240" s="382"/>
      <c r="B240" s="392"/>
      <c r="C240" s="393"/>
      <c r="D240" s="382"/>
      <c r="E240" s="394"/>
      <c r="F240" s="394"/>
      <c r="G240" s="394"/>
      <c r="H240" s="394"/>
      <c r="I240" s="394"/>
      <c r="J240" s="394"/>
      <c r="K240" s="394"/>
    </row>
    <row r="241" spans="1:11" ht="16.5">
      <c r="A241" s="382"/>
      <c r="B241" s="392"/>
      <c r="C241" s="393"/>
      <c r="D241" s="382"/>
      <c r="E241" s="394"/>
      <c r="F241" s="394"/>
      <c r="G241" s="394"/>
      <c r="H241" s="394"/>
      <c r="I241" s="394"/>
      <c r="J241" s="394"/>
      <c r="K241" s="394"/>
    </row>
    <row r="242" spans="1:11" ht="16.5">
      <c r="A242" s="382"/>
      <c r="B242" s="392"/>
      <c r="C242" s="393"/>
      <c r="D242" s="382"/>
      <c r="E242" s="394"/>
      <c r="F242" s="394"/>
      <c r="G242" s="394"/>
      <c r="H242" s="394"/>
      <c r="I242" s="394"/>
      <c r="J242" s="394"/>
      <c r="K242" s="394"/>
    </row>
    <row r="243" spans="1:11" ht="16.5">
      <c r="A243" s="382"/>
      <c r="B243" s="392"/>
      <c r="C243" s="393"/>
      <c r="D243" s="382"/>
      <c r="E243" s="394"/>
      <c r="F243" s="394"/>
      <c r="G243" s="394"/>
      <c r="H243" s="394"/>
      <c r="I243" s="394"/>
      <c r="J243" s="394"/>
      <c r="K243" s="394"/>
    </row>
    <row r="244" spans="1:11" ht="16.5">
      <c r="A244" s="382"/>
      <c r="B244" s="392"/>
      <c r="C244" s="393"/>
      <c r="D244" s="382"/>
      <c r="E244" s="394"/>
      <c r="F244" s="394"/>
      <c r="G244" s="394"/>
      <c r="H244" s="394"/>
      <c r="I244" s="394"/>
      <c r="J244" s="394"/>
      <c r="K244" s="394"/>
    </row>
    <row r="245" spans="1:11" ht="16.5">
      <c r="A245" s="382"/>
      <c r="B245" s="392"/>
      <c r="C245" s="393"/>
      <c r="D245" s="382"/>
      <c r="E245" s="394"/>
      <c r="F245" s="394"/>
      <c r="G245" s="394"/>
      <c r="H245" s="394"/>
      <c r="I245" s="394"/>
      <c r="J245" s="394"/>
      <c r="K245" s="394"/>
    </row>
    <row r="246" spans="1:11" ht="16.5">
      <c r="A246" s="382"/>
      <c r="B246" s="392"/>
      <c r="C246" s="393"/>
      <c r="D246" s="382"/>
      <c r="E246" s="394"/>
      <c r="F246" s="394"/>
      <c r="G246" s="394"/>
      <c r="H246" s="394"/>
      <c r="I246" s="394"/>
      <c r="J246" s="394"/>
      <c r="K246" s="394"/>
    </row>
  </sheetData>
  <sheetProtection/>
  <mergeCells count="2">
    <mergeCell ref="A1:K1"/>
    <mergeCell ref="A2:I2"/>
  </mergeCells>
  <printOptions horizontalCentered="1"/>
  <pageMargins left="0.5" right="0.25" top="0.75" bottom="0.5" header="0" footer="0"/>
  <pageSetup fitToHeight="0" fitToWidth="1" horizontalDpi="600" verticalDpi="600" orientation="landscape" paperSize="9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4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.57421875" style="369" customWidth="1"/>
    <col min="2" max="2" width="40.140625" style="365" customWidth="1"/>
    <col min="3" max="3" width="15.00390625" style="365" customWidth="1"/>
    <col min="4" max="4" width="14.421875" style="366" customWidth="1"/>
    <col min="5" max="9" width="12.421875" style="364" customWidth="1"/>
    <col min="10" max="10" width="15.7109375" style="364" hidden="1" customWidth="1"/>
    <col min="11" max="11" width="20.7109375" style="364" hidden="1" customWidth="1"/>
    <col min="12" max="16384" width="9.140625" style="364" customWidth="1"/>
  </cols>
  <sheetData>
    <row r="1" spans="1:11" ht="29.25" customHeight="1">
      <c r="A1" s="564" t="s">
        <v>478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25.5" customHeight="1">
      <c r="A2" s="565" t="s">
        <v>468</v>
      </c>
      <c r="B2" s="565"/>
      <c r="C2" s="565"/>
      <c r="D2" s="565"/>
      <c r="E2" s="565"/>
      <c r="F2" s="565"/>
      <c r="G2" s="565"/>
      <c r="H2" s="565"/>
      <c r="I2" s="565"/>
      <c r="J2" s="492"/>
      <c r="K2" s="492"/>
    </row>
    <row r="3" spans="1:11" ht="12" customHeight="1">
      <c r="A3" s="382"/>
      <c r="B3" s="392"/>
      <c r="C3" s="392"/>
      <c r="D3" s="393"/>
      <c r="E3" s="394"/>
      <c r="F3" s="394"/>
      <c r="G3" s="394"/>
      <c r="H3" s="394"/>
      <c r="I3" s="394"/>
      <c r="J3" s="394"/>
      <c r="K3" s="394"/>
    </row>
    <row r="4" spans="1:11" s="376" customFormat="1" ht="66">
      <c r="A4" s="402" t="s">
        <v>0</v>
      </c>
      <c r="B4" s="402" t="s">
        <v>287</v>
      </c>
      <c r="C4" s="402" t="s">
        <v>185</v>
      </c>
      <c r="D4" s="383" t="s">
        <v>456</v>
      </c>
      <c r="E4" s="383" t="s">
        <v>457</v>
      </c>
      <c r="F4" s="383" t="s">
        <v>458</v>
      </c>
      <c r="G4" s="383" t="s">
        <v>459</v>
      </c>
      <c r="H4" s="383" t="s">
        <v>460</v>
      </c>
      <c r="I4" s="383" t="s">
        <v>461</v>
      </c>
      <c r="J4" s="383" t="s">
        <v>358</v>
      </c>
      <c r="K4" s="383" t="s">
        <v>360</v>
      </c>
    </row>
    <row r="5" spans="1:11" s="377" customFormat="1" ht="29.25" customHeight="1" hidden="1">
      <c r="A5" s="386" t="s">
        <v>102</v>
      </c>
      <c r="B5" s="384" t="s">
        <v>310</v>
      </c>
      <c r="C5" s="383"/>
      <c r="D5" s="514"/>
      <c r="E5" s="414"/>
      <c r="F5" s="414"/>
      <c r="G5" s="414"/>
      <c r="H5" s="414"/>
      <c r="I5" s="414"/>
      <c r="J5" s="415"/>
      <c r="K5" s="385"/>
    </row>
    <row r="6" spans="1:22" s="363" customFormat="1" ht="29.25" customHeight="1">
      <c r="A6" s="386">
        <v>1</v>
      </c>
      <c r="B6" s="387" t="s">
        <v>300</v>
      </c>
      <c r="C6" s="383"/>
      <c r="D6" s="514"/>
      <c r="E6" s="414"/>
      <c r="F6" s="512"/>
      <c r="G6" s="512"/>
      <c r="H6" s="512"/>
      <c r="I6" s="512"/>
      <c r="J6" s="415"/>
      <c r="K6" s="385"/>
      <c r="M6" s="374"/>
      <c r="N6" s="373"/>
      <c r="P6" s="374"/>
      <c r="Q6" s="373"/>
      <c r="S6" s="374"/>
      <c r="T6" s="373"/>
      <c r="V6" s="374"/>
    </row>
    <row r="7" spans="1:22" s="363" customFormat="1" ht="29.25" customHeight="1">
      <c r="A7" s="388"/>
      <c r="B7" s="390" t="s">
        <v>339</v>
      </c>
      <c r="C7" s="404" t="s">
        <v>415</v>
      </c>
      <c r="D7" s="476">
        <f aca="true" t="shared" si="0" ref="D7:I7">D8+D9</f>
        <v>28209</v>
      </c>
      <c r="E7" s="476">
        <f t="shared" si="0"/>
        <v>5512</v>
      </c>
      <c r="F7" s="476">
        <f t="shared" si="0"/>
        <v>5439</v>
      </c>
      <c r="G7" s="476">
        <f t="shared" si="0"/>
        <v>5431</v>
      </c>
      <c r="H7" s="476">
        <f t="shared" si="0"/>
        <v>5628</v>
      </c>
      <c r="I7" s="476">
        <f t="shared" si="0"/>
        <v>6199</v>
      </c>
      <c r="J7" s="472"/>
      <c r="K7" s="388"/>
      <c r="M7" s="374"/>
      <c r="N7" s="373"/>
      <c r="P7" s="374"/>
      <c r="Q7" s="373"/>
      <c r="S7" s="374"/>
      <c r="T7" s="373"/>
      <c r="V7" s="374"/>
    </row>
    <row r="8" spans="1:11" s="363" customFormat="1" ht="29.25" customHeight="1">
      <c r="A8" s="386">
        <v>2</v>
      </c>
      <c r="B8" s="384" t="s">
        <v>301</v>
      </c>
      <c r="C8" s="383"/>
      <c r="D8" s="476">
        <f>E8+F8+G8+H8+I8</f>
        <v>7420</v>
      </c>
      <c r="E8" s="414">
        <v>911</v>
      </c>
      <c r="F8" s="512">
        <v>1222</v>
      </c>
      <c r="G8" s="512">
        <v>1464</v>
      </c>
      <c r="H8" s="512">
        <v>1699</v>
      </c>
      <c r="I8" s="512">
        <v>2124</v>
      </c>
      <c r="J8" s="479"/>
      <c r="K8" s="385"/>
    </row>
    <row r="9" spans="1:11" ht="29.25" customHeight="1">
      <c r="A9" s="388"/>
      <c r="B9" s="422" t="s">
        <v>340</v>
      </c>
      <c r="C9" s="404" t="s">
        <v>415</v>
      </c>
      <c r="D9" s="468">
        <f>E9+F9+G9+H9+I9</f>
        <v>20789</v>
      </c>
      <c r="E9" s="419">
        <v>4601</v>
      </c>
      <c r="F9" s="476">
        <v>4217</v>
      </c>
      <c r="G9" s="476">
        <v>3967</v>
      </c>
      <c r="H9" s="476">
        <v>3929</v>
      </c>
      <c r="I9" s="476">
        <v>4075</v>
      </c>
      <c r="J9" s="472"/>
      <c r="K9" s="388"/>
    </row>
    <row r="10" spans="1:22" s="363" customFormat="1" ht="29.25" customHeight="1">
      <c r="A10" s="386">
        <v>3</v>
      </c>
      <c r="B10" s="387" t="s">
        <v>302</v>
      </c>
      <c r="C10" s="383"/>
      <c r="D10" s="468"/>
      <c r="E10" s="414"/>
      <c r="F10" s="512"/>
      <c r="G10" s="512"/>
      <c r="H10" s="512"/>
      <c r="I10" s="512"/>
      <c r="J10" s="480"/>
      <c r="K10" s="385"/>
      <c r="M10" s="374"/>
      <c r="N10" s="373"/>
      <c r="P10" s="374"/>
      <c r="Q10" s="373"/>
      <c r="S10" s="374"/>
      <c r="T10" s="373"/>
      <c r="V10" s="374"/>
    </row>
    <row r="11" spans="1:11" ht="29.25" customHeight="1">
      <c r="A11" s="388"/>
      <c r="B11" s="422" t="s">
        <v>341</v>
      </c>
      <c r="C11" s="404" t="s">
        <v>415</v>
      </c>
      <c r="D11" s="468">
        <f>E11+F11+G11+H11+I11</f>
        <v>40591</v>
      </c>
      <c r="E11" s="419">
        <v>8230</v>
      </c>
      <c r="F11" s="476">
        <v>8442</v>
      </c>
      <c r="G11" s="476">
        <v>8313</v>
      </c>
      <c r="H11" s="476">
        <v>8026</v>
      </c>
      <c r="I11" s="476">
        <v>7580</v>
      </c>
      <c r="J11" s="472"/>
      <c r="K11" s="388"/>
    </row>
    <row r="12" spans="1:11" s="363" customFormat="1" ht="29.25" customHeight="1">
      <c r="A12" s="386">
        <v>4</v>
      </c>
      <c r="B12" s="384" t="s">
        <v>303</v>
      </c>
      <c r="C12" s="383"/>
      <c r="D12" s="515"/>
      <c r="E12" s="414"/>
      <c r="F12" s="512"/>
      <c r="G12" s="512"/>
      <c r="H12" s="512"/>
      <c r="I12" s="512"/>
      <c r="J12" s="479"/>
      <c r="K12" s="385"/>
    </row>
    <row r="13" spans="1:11" ht="29.25" customHeight="1">
      <c r="A13" s="388"/>
      <c r="B13" s="422" t="s">
        <v>342</v>
      </c>
      <c r="C13" s="404" t="s">
        <v>415</v>
      </c>
      <c r="D13" s="541">
        <f>I13</f>
        <v>7868</v>
      </c>
      <c r="E13" s="540">
        <v>5743</v>
      </c>
      <c r="F13" s="540">
        <v>6200</v>
      </c>
      <c r="G13" s="540">
        <v>6850</v>
      </c>
      <c r="H13" s="540">
        <v>7320</v>
      </c>
      <c r="I13" s="540">
        <v>7868</v>
      </c>
      <c r="J13" s="472"/>
      <c r="K13" s="388"/>
    </row>
    <row r="14" spans="1:11" s="377" customFormat="1" ht="29.25" customHeight="1" hidden="1">
      <c r="A14" s="386" t="s">
        <v>103</v>
      </c>
      <c r="B14" s="384" t="s">
        <v>312</v>
      </c>
      <c r="C14" s="383"/>
      <c r="D14" s="414"/>
      <c r="E14" s="414"/>
      <c r="F14" s="512"/>
      <c r="G14" s="539"/>
      <c r="H14" s="512"/>
      <c r="I14" s="539"/>
      <c r="J14" s="417"/>
      <c r="K14" s="385"/>
    </row>
    <row r="15" spans="1:11" s="363" customFormat="1" ht="29.25" customHeight="1" hidden="1">
      <c r="A15" s="386">
        <v>1</v>
      </c>
      <c r="B15" s="384" t="s">
        <v>304</v>
      </c>
      <c r="C15" s="383"/>
      <c r="D15" s="468">
        <f>I15</f>
        <v>1901</v>
      </c>
      <c r="E15" s="476">
        <v>1464</v>
      </c>
      <c r="F15" s="476">
        <v>1588</v>
      </c>
      <c r="G15" s="476">
        <v>1652</v>
      </c>
      <c r="H15" s="476">
        <v>1693</v>
      </c>
      <c r="I15" s="476">
        <v>1901</v>
      </c>
      <c r="J15" s="417"/>
      <c r="K15" s="385"/>
    </row>
    <row r="16" spans="1:11" s="363" customFormat="1" ht="46.5" customHeight="1" hidden="1">
      <c r="A16" s="386"/>
      <c r="B16" s="499" t="s">
        <v>305</v>
      </c>
      <c r="C16" s="404" t="s">
        <v>345</v>
      </c>
      <c r="D16" s="514"/>
      <c r="E16" s="417"/>
      <c r="F16" s="417"/>
      <c r="G16" s="417"/>
      <c r="H16" s="417"/>
      <c r="I16" s="417"/>
      <c r="J16" s="409"/>
      <c r="K16" s="385"/>
    </row>
    <row r="17" spans="1:11" s="363" customFormat="1" ht="49.5" customHeight="1" hidden="1">
      <c r="A17" s="386"/>
      <c r="B17" s="411" t="s">
        <v>348</v>
      </c>
      <c r="C17" s="391" t="s">
        <v>313</v>
      </c>
      <c r="D17" s="516"/>
      <c r="E17" s="409"/>
      <c r="F17" s="409"/>
      <c r="G17" s="407"/>
      <c r="H17" s="407"/>
      <c r="I17" s="407"/>
      <c r="J17" s="407"/>
      <c r="K17" s="385"/>
    </row>
    <row r="18" spans="1:11" s="363" customFormat="1" ht="29.25" customHeight="1" hidden="1">
      <c r="A18" s="386">
        <v>2</v>
      </c>
      <c r="B18" s="384" t="s">
        <v>306</v>
      </c>
      <c r="C18" s="383"/>
      <c r="D18" s="501"/>
      <c r="E18" s="502"/>
      <c r="F18" s="417"/>
      <c r="G18" s="417"/>
      <c r="H18" s="385"/>
      <c r="I18" s="385"/>
      <c r="J18" s="385"/>
      <c r="K18" s="385"/>
    </row>
    <row r="19" spans="1:11" ht="29.25" customHeight="1" hidden="1">
      <c r="A19" s="388"/>
      <c r="B19" s="422" t="s">
        <v>343</v>
      </c>
      <c r="C19" s="404" t="s">
        <v>345</v>
      </c>
      <c r="D19" s="503"/>
      <c r="E19" s="504"/>
      <c r="F19" s="409"/>
      <c r="G19" s="409"/>
      <c r="H19" s="409"/>
      <c r="I19" s="409"/>
      <c r="J19" s="409"/>
      <c r="K19" s="388"/>
    </row>
    <row r="20" spans="1:11" s="368" customFormat="1" ht="47.25" customHeight="1" hidden="1">
      <c r="A20" s="410"/>
      <c r="B20" s="411" t="s">
        <v>74</v>
      </c>
      <c r="C20" s="391" t="s">
        <v>289</v>
      </c>
      <c r="D20" s="505"/>
      <c r="E20" s="506"/>
      <c r="F20" s="413"/>
      <c r="G20" s="413"/>
      <c r="H20" s="413"/>
      <c r="I20" s="413"/>
      <c r="J20" s="413"/>
      <c r="K20" s="410"/>
    </row>
    <row r="21" spans="1:11" ht="43.5" customHeight="1" hidden="1">
      <c r="A21" s="388"/>
      <c r="B21" s="422" t="s">
        <v>347</v>
      </c>
      <c r="C21" s="404" t="s">
        <v>345</v>
      </c>
      <c r="D21" s="503"/>
      <c r="E21" s="507"/>
      <c r="F21" s="409"/>
      <c r="G21" s="409"/>
      <c r="H21" s="409"/>
      <c r="I21" s="409"/>
      <c r="J21" s="407"/>
      <c r="K21" s="388"/>
    </row>
    <row r="22" spans="1:11" s="368" customFormat="1" ht="44.25" customHeight="1" hidden="1">
      <c r="A22" s="410"/>
      <c r="B22" s="411" t="s">
        <v>349</v>
      </c>
      <c r="C22" s="391" t="s">
        <v>289</v>
      </c>
      <c r="D22" s="505"/>
      <c r="E22" s="506"/>
      <c r="F22" s="413"/>
      <c r="G22" s="413"/>
      <c r="H22" s="413"/>
      <c r="I22" s="413"/>
      <c r="J22" s="413"/>
      <c r="K22" s="410"/>
    </row>
    <row r="23" spans="1:11" ht="29.25" customHeight="1" hidden="1">
      <c r="A23" s="388"/>
      <c r="B23" s="422" t="s">
        <v>344</v>
      </c>
      <c r="C23" s="391" t="s">
        <v>289</v>
      </c>
      <c r="D23" s="503"/>
      <c r="E23" s="507"/>
      <c r="F23" s="409"/>
      <c r="G23" s="409"/>
      <c r="H23" s="409"/>
      <c r="I23" s="409"/>
      <c r="J23" s="418"/>
      <c r="K23" s="388"/>
    </row>
    <row r="24" spans="1:11" s="363" customFormat="1" ht="29.25" customHeight="1" hidden="1">
      <c r="A24" s="386" t="s">
        <v>116</v>
      </c>
      <c r="B24" s="384" t="s">
        <v>311</v>
      </c>
      <c r="C24" s="383"/>
      <c r="D24" s="503"/>
      <c r="E24" s="504"/>
      <c r="F24" s="409"/>
      <c r="G24" s="409"/>
      <c r="H24" s="409"/>
      <c r="I24" s="409"/>
      <c r="J24" s="409"/>
      <c r="K24" s="385"/>
    </row>
    <row r="25" spans="1:11" ht="29.25" customHeight="1" hidden="1">
      <c r="A25" s="391">
        <v>1</v>
      </c>
      <c r="B25" s="405" t="s">
        <v>307</v>
      </c>
      <c r="C25" s="404" t="s">
        <v>6</v>
      </c>
      <c r="D25" s="508"/>
      <c r="E25" s="509"/>
      <c r="F25" s="426"/>
      <c r="G25" s="426"/>
      <c r="H25" s="426"/>
      <c r="I25" s="426"/>
      <c r="J25" s="426"/>
      <c r="K25" s="427"/>
    </row>
    <row r="26" spans="1:11" ht="29.25" customHeight="1" hidden="1">
      <c r="A26" s="391">
        <v>2</v>
      </c>
      <c r="B26" s="405" t="s">
        <v>308</v>
      </c>
      <c r="C26" s="404" t="s">
        <v>6</v>
      </c>
      <c r="D26" s="508"/>
      <c r="E26" s="509"/>
      <c r="F26" s="426"/>
      <c r="G26" s="426"/>
      <c r="H26" s="426"/>
      <c r="I26" s="426"/>
      <c r="J26" s="426"/>
      <c r="K26" s="426"/>
    </row>
    <row r="27" spans="1:11" ht="29.25" customHeight="1" hidden="1">
      <c r="A27" s="391">
        <v>3</v>
      </c>
      <c r="B27" s="405" t="s">
        <v>309</v>
      </c>
      <c r="C27" s="404" t="s">
        <v>6</v>
      </c>
      <c r="D27" s="508"/>
      <c r="E27" s="509"/>
      <c r="F27" s="426"/>
      <c r="G27" s="426"/>
      <c r="H27" s="426"/>
      <c r="I27" s="426"/>
      <c r="J27" s="426"/>
      <c r="K27" s="427"/>
    </row>
    <row r="28" spans="1:11" ht="16.5">
      <c r="A28" s="382"/>
      <c r="B28" s="392"/>
      <c r="C28" s="392"/>
      <c r="D28" s="510"/>
      <c r="E28" s="511"/>
      <c r="F28" s="428"/>
      <c r="G28" s="428"/>
      <c r="H28" s="428"/>
      <c r="I28" s="428"/>
      <c r="J28" s="428"/>
      <c r="K28" s="394"/>
    </row>
    <row r="29" spans="1:11" ht="16.5">
      <c r="A29" s="382"/>
      <c r="B29" s="392"/>
      <c r="C29" s="392"/>
      <c r="D29" s="393"/>
      <c r="E29" s="394"/>
      <c r="F29" s="394"/>
      <c r="G29" s="394"/>
      <c r="H29" s="394"/>
      <c r="I29" s="394"/>
      <c r="J29" s="394"/>
      <c r="K29" s="394"/>
    </row>
    <row r="30" spans="1:11" ht="16.5">
      <c r="A30" s="382"/>
      <c r="B30" s="392"/>
      <c r="C30" s="392"/>
      <c r="D30" s="393"/>
      <c r="E30" s="394"/>
      <c r="F30" s="394"/>
      <c r="G30" s="394"/>
      <c r="H30" s="394"/>
      <c r="I30" s="394"/>
      <c r="J30" s="394"/>
      <c r="K30" s="394"/>
    </row>
    <row r="31" spans="1:11" ht="16.5">
      <c r="A31" s="382"/>
      <c r="B31" s="392"/>
      <c r="C31" s="392"/>
      <c r="D31" s="393"/>
      <c r="E31" s="394"/>
      <c r="F31" s="394"/>
      <c r="G31" s="394"/>
      <c r="H31" s="394"/>
      <c r="I31" s="394"/>
      <c r="J31" s="394"/>
      <c r="K31" s="394"/>
    </row>
    <row r="32" spans="1:11" ht="16.5">
      <c r="A32" s="382"/>
      <c r="B32" s="392"/>
      <c r="C32" s="392"/>
      <c r="D32" s="393"/>
      <c r="E32" s="394"/>
      <c r="F32" s="394"/>
      <c r="G32" s="394"/>
      <c r="H32" s="394"/>
      <c r="I32" s="394"/>
      <c r="J32" s="394"/>
      <c r="K32" s="394"/>
    </row>
    <row r="33" spans="1:11" ht="16.5">
      <c r="A33" s="382"/>
      <c r="B33" s="392"/>
      <c r="C33" s="392"/>
      <c r="D33" s="393"/>
      <c r="E33" s="394"/>
      <c r="F33" s="394"/>
      <c r="G33" s="394"/>
      <c r="H33" s="394"/>
      <c r="I33" s="394"/>
      <c r="J33" s="394"/>
      <c r="K33" s="394"/>
    </row>
    <row r="34" spans="1:11" ht="16.5">
      <c r="A34" s="382"/>
      <c r="B34" s="392"/>
      <c r="C34" s="392"/>
      <c r="D34" s="393"/>
      <c r="E34" s="394"/>
      <c r="F34" s="394"/>
      <c r="G34" s="394"/>
      <c r="H34" s="394"/>
      <c r="I34" s="394"/>
      <c r="J34" s="394"/>
      <c r="K34" s="394"/>
    </row>
    <row r="35" spans="1:11" ht="16.5">
      <c r="A35" s="382"/>
      <c r="B35" s="392"/>
      <c r="C35" s="392"/>
      <c r="D35" s="393"/>
      <c r="E35" s="394"/>
      <c r="F35" s="394"/>
      <c r="G35" s="394"/>
      <c r="H35" s="394"/>
      <c r="I35" s="394"/>
      <c r="J35" s="394"/>
      <c r="K35" s="394"/>
    </row>
    <row r="36" spans="1:11" ht="16.5">
      <c r="A36" s="382"/>
      <c r="B36" s="392"/>
      <c r="C36" s="392"/>
      <c r="D36" s="393"/>
      <c r="E36" s="394"/>
      <c r="F36" s="394"/>
      <c r="G36" s="394"/>
      <c r="H36" s="394"/>
      <c r="I36" s="394"/>
      <c r="J36" s="394"/>
      <c r="K36" s="394"/>
    </row>
    <row r="37" spans="1:11" ht="16.5">
      <c r="A37" s="382"/>
      <c r="B37" s="392"/>
      <c r="C37" s="392"/>
      <c r="D37" s="393"/>
      <c r="E37" s="394"/>
      <c r="F37" s="394"/>
      <c r="G37" s="394"/>
      <c r="H37" s="394"/>
      <c r="I37" s="394"/>
      <c r="J37" s="394"/>
      <c r="K37" s="394"/>
    </row>
    <row r="38" spans="1:11" ht="16.5">
      <c r="A38" s="382"/>
      <c r="B38" s="392"/>
      <c r="C38" s="392"/>
      <c r="D38" s="393"/>
      <c r="E38" s="394"/>
      <c r="F38" s="394"/>
      <c r="G38" s="394"/>
      <c r="H38" s="394"/>
      <c r="I38" s="394"/>
      <c r="J38" s="394"/>
      <c r="K38" s="394"/>
    </row>
    <row r="39" spans="1:11" ht="16.5">
      <c r="A39" s="382"/>
      <c r="B39" s="392"/>
      <c r="C39" s="392"/>
      <c r="D39" s="393"/>
      <c r="E39" s="394"/>
      <c r="F39" s="394"/>
      <c r="G39" s="394"/>
      <c r="H39" s="394"/>
      <c r="I39" s="394"/>
      <c r="J39" s="394"/>
      <c r="K39" s="394"/>
    </row>
    <row r="40" spans="1:11" ht="16.5">
      <c r="A40" s="382"/>
      <c r="B40" s="392"/>
      <c r="C40" s="392"/>
      <c r="D40" s="393"/>
      <c r="E40" s="394"/>
      <c r="F40" s="394"/>
      <c r="G40" s="394"/>
      <c r="H40" s="394"/>
      <c r="I40" s="394"/>
      <c r="J40" s="394"/>
      <c r="K40" s="394"/>
    </row>
    <row r="41" spans="1:11" ht="16.5">
      <c r="A41" s="382"/>
      <c r="B41" s="392"/>
      <c r="C41" s="392"/>
      <c r="D41" s="393"/>
      <c r="E41" s="394"/>
      <c r="F41" s="394"/>
      <c r="G41" s="394"/>
      <c r="H41" s="394"/>
      <c r="I41" s="394"/>
      <c r="J41" s="394"/>
      <c r="K41" s="394"/>
    </row>
    <row r="42" spans="1:11" ht="16.5">
      <c r="A42" s="382"/>
      <c r="B42" s="392"/>
      <c r="C42" s="392"/>
      <c r="D42" s="393"/>
      <c r="E42" s="394"/>
      <c r="F42" s="394"/>
      <c r="G42" s="394"/>
      <c r="H42" s="394"/>
      <c r="I42" s="394"/>
      <c r="J42" s="394"/>
      <c r="K42" s="394"/>
    </row>
    <row r="43" spans="1:11" ht="16.5">
      <c r="A43" s="382"/>
      <c r="B43" s="392"/>
      <c r="C43" s="392"/>
      <c r="D43" s="393"/>
      <c r="E43" s="394"/>
      <c r="F43" s="394"/>
      <c r="G43" s="394"/>
      <c r="H43" s="394"/>
      <c r="I43" s="394"/>
      <c r="J43" s="394"/>
      <c r="K43" s="394"/>
    </row>
    <row r="44" spans="1:11" ht="16.5">
      <c r="A44" s="382"/>
      <c r="B44" s="392"/>
      <c r="C44" s="392"/>
      <c r="D44" s="393"/>
      <c r="E44" s="394"/>
      <c r="F44" s="394"/>
      <c r="G44" s="394"/>
      <c r="H44" s="394"/>
      <c r="I44" s="394"/>
      <c r="J44" s="394"/>
      <c r="K44" s="394"/>
    </row>
    <row r="45" spans="1:11" ht="16.5">
      <c r="A45" s="382"/>
      <c r="B45" s="392"/>
      <c r="C45" s="392"/>
      <c r="D45" s="393"/>
      <c r="E45" s="394"/>
      <c r="F45" s="394"/>
      <c r="G45" s="394"/>
      <c r="H45" s="394"/>
      <c r="I45" s="394"/>
      <c r="J45" s="394"/>
      <c r="K45" s="394"/>
    </row>
    <row r="46" spans="1:11" ht="16.5">
      <c r="A46" s="382"/>
      <c r="B46" s="392"/>
      <c r="C46" s="392"/>
      <c r="D46" s="393"/>
      <c r="E46" s="394"/>
      <c r="F46" s="394"/>
      <c r="G46" s="394"/>
      <c r="H46" s="394"/>
      <c r="I46" s="394"/>
      <c r="J46" s="394"/>
      <c r="K46" s="394"/>
    </row>
    <row r="47" spans="1:11" ht="16.5">
      <c r="A47" s="382"/>
      <c r="B47" s="392"/>
      <c r="C47" s="392"/>
      <c r="D47" s="393"/>
      <c r="E47" s="394"/>
      <c r="F47" s="394"/>
      <c r="G47" s="394"/>
      <c r="H47" s="394"/>
      <c r="I47" s="394"/>
      <c r="J47" s="394"/>
      <c r="K47" s="394"/>
    </row>
    <row r="48" spans="1:11" ht="16.5">
      <c r="A48" s="382"/>
      <c r="B48" s="392"/>
      <c r="C48" s="392"/>
      <c r="D48" s="393"/>
      <c r="E48" s="394"/>
      <c r="F48" s="394"/>
      <c r="G48" s="394"/>
      <c r="H48" s="394"/>
      <c r="I48" s="394"/>
      <c r="J48" s="394"/>
      <c r="K48" s="394"/>
    </row>
    <row r="49" spans="1:11" ht="16.5">
      <c r="A49" s="382"/>
      <c r="B49" s="392"/>
      <c r="C49" s="392"/>
      <c r="D49" s="393"/>
      <c r="E49" s="394"/>
      <c r="F49" s="394"/>
      <c r="G49" s="394"/>
      <c r="H49" s="394"/>
      <c r="I49" s="394"/>
      <c r="J49" s="394"/>
      <c r="K49" s="394"/>
    </row>
    <row r="50" spans="1:11" ht="16.5">
      <c r="A50" s="382"/>
      <c r="B50" s="392"/>
      <c r="C50" s="392"/>
      <c r="D50" s="393"/>
      <c r="E50" s="394"/>
      <c r="F50" s="394"/>
      <c r="G50" s="394"/>
      <c r="H50" s="394"/>
      <c r="I50" s="394"/>
      <c r="J50" s="394"/>
      <c r="K50" s="394"/>
    </row>
    <row r="51" spans="1:11" ht="16.5">
      <c r="A51" s="382"/>
      <c r="B51" s="392"/>
      <c r="C51" s="392"/>
      <c r="D51" s="393"/>
      <c r="E51" s="394"/>
      <c r="F51" s="394"/>
      <c r="G51" s="394"/>
      <c r="H51" s="394"/>
      <c r="I51" s="394"/>
      <c r="J51" s="394"/>
      <c r="K51" s="394"/>
    </row>
    <row r="52" spans="1:11" ht="16.5">
      <c r="A52" s="382"/>
      <c r="B52" s="392"/>
      <c r="C52" s="392"/>
      <c r="D52" s="393"/>
      <c r="E52" s="394"/>
      <c r="F52" s="394"/>
      <c r="G52" s="394"/>
      <c r="H52" s="394"/>
      <c r="I52" s="394"/>
      <c r="J52" s="394"/>
      <c r="K52" s="394"/>
    </row>
    <row r="53" spans="1:11" ht="16.5">
      <c r="A53" s="382"/>
      <c r="B53" s="392"/>
      <c r="C53" s="392"/>
      <c r="D53" s="393"/>
      <c r="E53" s="394"/>
      <c r="F53" s="394"/>
      <c r="G53" s="394"/>
      <c r="H53" s="394"/>
      <c r="I53" s="394"/>
      <c r="J53" s="394"/>
      <c r="K53" s="394"/>
    </row>
    <row r="54" spans="1:11" ht="16.5">
      <c r="A54" s="382"/>
      <c r="B54" s="392"/>
      <c r="C54" s="392"/>
      <c r="D54" s="393"/>
      <c r="E54" s="394"/>
      <c r="F54" s="394"/>
      <c r="G54" s="394"/>
      <c r="H54" s="394"/>
      <c r="I54" s="394"/>
      <c r="J54" s="394"/>
      <c r="K54" s="394"/>
    </row>
    <row r="55" spans="1:11" ht="16.5">
      <c r="A55" s="382"/>
      <c r="B55" s="392"/>
      <c r="C55" s="392"/>
      <c r="D55" s="393"/>
      <c r="E55" s="394"/>
      <c r="F55" s="394"/>
      <c r="G55" s="394"/>
      <c r="H55" s="394"/>
      <c r="I55" s="394"/>
      <c r="J55" s="394"/>
      <c r="K55" s="394"/>
    </row>
    <row r="56" spans="1:11" ht="16.5">
      <c r="A56" s="382"/>
      <c r="B56" s="392"/>
      <c r="C56" s="392"/>
      <c r="D56" s="393"/>
      <c r="E56" s="394"/>
      <c r="F56" s="394"/>
      <c r="G56" s="394"/>
      <c r="H56" s="394"/>
      <c r="I56" s="394"/>
      <c r="J56" s="394"/>
      <c r="K56" s="394"/>
    </row>
    <row r="57" spans="1:11" ht="16.5">
      <c r="A57" s="382"/>
      <c r="B57" s="392"/>
      <c r="C57" s="392"/>
      <c r="D57" s="393"/>
      <c r="E57" s="394"/>
      <c r="F57" s="394"/>
      <c r="G57" s="394"/>
      <c r="H57" s="394"/>
      <c r="I57" s="394"/>
      <c r="J57" s="394"/>
      <c r="K57" s="394"/>
    </row>
    <row r="58" spans="1:11" ht="16.5">
      <c r="A58" s="382"/>
      <c r="B58" s="392"/>
      <c r="C58" s="392"/>
      <c r="D58" s="393"/>
      <c r="E58" s="394"/>
      <c r="F58" s="394"/>
      <c r="G58" s="394"/>
      <c r="H58" s="394"/>
      <c r="I58" s="394"/>
      <c r="J58" s="394"/>
      <c r="K58" s="394"/>
    </row>
    <row r="59" spans="1:11" ht="16.5">
      <c r="A59" s="382"/>
      <c r="B59" s="392"/>
      <c r="C59" s="392"/>
      <c r="D59" s="393"/>
      <c r="E59" s="394"/>
      <c r="F59" s="394"/>
      <c r="G59" s="394"/>
      <c r="H59" s="394"/>
      <c r="I59" s="394"/>
      <c r="J59" s="394"/>
      <c r="K59" s="394"/>
    </row>
    <row r="60" spans="1:11" ht="16.5">
      <c r="A60" s="382"/>
      <c r="B60" s="392"/>
      <c r="C60" s="392"/>
      <c r="D60" s="393"/>
      <c r="E60" s="394"/>
      <c r="F60" s="394"/>
      <c r="G60" s="394"/>
      <c r="H60" s="394"/>
      <c r="I60" s="394"/>
      <c r="J60" s="394"/>
      <c r="K60" s="394"/>
    </row>
    <row r="61" spans="1:11" ht="16.5">
      <c r="A61" s="382"/>
      <c r="B61" s="392"/>
      <c r="C61" s="392"/>
      <c r="D61" s="393"/>
      <c r="E61" s="394"/>
      <c r="F61" s="394"/>
      <c r="G61" s="394"/>
      <c r="H61" s="394"/>
      <c r="I61" s="394"/>
      <c r="J61" s="394"/>
      <c r="K61" s="394"/>
    </row>
    <row r="62" spans="1:11" ht="16.5">
      <c r="A62" s="382"/>
      <c r="B62" s="392"/>
      <c r="C62" s="392"/>
      <c r="D62" s="393"/>
      <c r="E62" s="394"/>
      <c r="F62" s="394"/>
      <c r="G62" s="394"/>
      <c r="H62" s="394"/>
      <c r="I62" s="394"/>
      <c r="J62" s="394"/>
      <c r="K62" s="394"/>
    </row>
    <row r="63" spans="1:11" ht="16.5">
      <c r="A63" s="382"/>
      <c r="B63" s="392"/>
      <c r="C63" s="392"/>
      <c r="D63" s="393"/>
      <c r="E63" s="394"/>
      <c r="F63" s="394"/>
      <c r="G63" s="394"/>
      <c r="H63" s="394"/>
      <c r="I63" s="394"/>
      <c r="J63" s="394"/>
      <c r="K63" s="394"/>
    </row>
    <row r="64" spans="1:11" ht="16.5">
      <c r="A64" s="382"/>
      <c r="B64" s="392"/>
      <c r="C64" s="392"/>
      <c r="D64" s="393"/>
      <c r="E64" s="394"/>
      <c r="F64" s="394"/>
      <c r="G64" s="394"/>
      <c r="H64" s="394"/>
      <c r="I64" s="394"/>
      <c r="J64" s="394"/>
      <c r="K64" s="394"/>
    </row>
    <row r="65" spans="1:11" ht="16.5">
      <c r="A65" s="382"/>
      <c r="B65" s="392"/>
      <c r="C65" s="392"/>
      <c r="D65" s="393"/>
      <c r="E65" s="394"/>
      <c r="F65" s="394"/>
      <c r="G65" s="394"/>
      <c r="H65" s="394"/>
      <c r="I65" s="394"/>
      <c r="J65" s="394"/>
      <c r="K65" s="394"/>
    </row>
    <row r="66" spans="1:11" ht="16.5">
      <c r="A66" s="382"/>
      <c r="B66" s="392"/>
      <c r="C66" s="392"/>
      <c r="D66" s="393"/>
      <c r="E66" s="394"/>
      <c r="F66" s="394"/>
      <c r="G66" s="394"/>
      <c r="H66" s="394"/>
      <c r="I66" s="394"/>
      <c r="J66" s="394"/>
      <c r="K66" s="394"/>
    </row>
    <row r="67" spans="1:11" ht="16.5">
      <c r="A67" s="382"/>
      <c r="B67" s="392"/>
      <c r="C67" s="392"/>
      <c r="D67" s="393"/>
      <c r="E67" s="394"/>
      <c r="F67" s="394"/>
      <c r="G67" s="394"/>
      <c r="H67" s="394"/>
      <c r="I67" s="394"/>
      <c r="J67" s="394"/>
      <c r="K67" s="394"/>
    </row>
    <row r="68" spans="1:11" ht="16.5">
      <c r="A68" s="382"/>
      <c r="B68" s="392"/>
      <c r="C68" s="392"/>
      <c r="D68" s="393"/>
      <c r="E68" s="394"/>
      <c r="F68" s="394"/>
      <c r="G68" s="394"/>
      <c r="H68" s="394"/>
      <c r="I68" s="394"/>
      <c r="J68" s="394"/>
      <c r="K68" s="394"/>
    </row>
    <row r="69" spans="1:11" ht="16.5">
      <c r="A69" s="382"/>
      <c r="B69" s="392"/>
      <c r="C69" s="392"/>
      <c r="D69" s="393"/>
      <c r="E69" s="394"/>
      <c r="F69" s="394"/>
      <c r="G69" s="394"/>
      <c r="H69" s="394"/>
      <c r="I69" s="394"/>
      <c r="J69" s="394"/>
      <c r="K69" s="394"/>
    </row>
    <row r="70" spans="1:11" ht="16.5">
      <c r="A70" s="382"/>
      <c r="B70" s="392"/>
      <c r="C70" s="392"/>
      <c r="D70" s="393"/>
      <c r="E70" s="394"/>
      <c r="F70" s="394"/>
      <c r="G70" s="394"/>
      <c r="H70" s="394"/>
      <c r="I70" s="394"/>
      <c r="J70" s="394"/>
      <c r="K70" s="394"/>
    </row>
    <row r="71" spans="1:11" ht="16.5">
      <c r="A71" s="382"/>
      <c r="B71" s="392"/>
      <c r="C71" s="392"/>
      <c r="D71" s="393"/>
      <c r="E71" s="394"/>
      <c r="F71" s="394"/>
      <c r="G71" s="394"/>
      <c r="H71" s="394"/>
      <c r="I71" s="394"/>
      <c r="J71" s="394"/>
      <c r="K71" s="394"/>
    </row>
    <row r="72" spans="1:11" ht="16.5">
      <c r="A72" s="382"/>
      <c r="B72" s="392"/>
      <c r="C72" s="392"/>
      <c r="D72" s="393"/>
      <c r="E72" s="394"/>
      <c r="F72" s="394"/>
      <c r="G72" s="394"/>
      <c r="H72" s="394"/>
      <c r="I72" s="394"/>
      <c r="J72" s="394"/>
      <c r="K72" s="394"/>
    </row>
    <row r="73" spans="1:11" ht="16.5">
      <c r="A73" s="382"/>
      <c r="B73" s="392"/>
      <c r="C73" s="392"/>
      <c r="D73" s="393"/>
      <c r="E73" s="394"/>
      <c r="F73" s="394"/>
      <c r="G73" s="394"/>
      <c r="H73" s="394"/>
      <c r="I73" s="394"/>
      <c r="J73" s="394"/>
      <c r="K73" s="394"/>
    </row>
    <row r="74" spans="1:11" ht="16.5">
      <c r="A74" s="382"/>
      <c r="B74" s="392"/>
      <c r="C74" s="392"/>
      <c r="D74" s="393"/>
      <c r="E74" s="394"/>
      <c r="F74" s="394"/>
      <c r="G74" s="394"/>
      <c r="H74" s="394"/>
      <c r="I74" s="394"/>
      <c r="J74" s="394"/>
      <c r="K74" s="394"/>
    </row>
    <row r="75" spans="1:11" ht="16.5">
      <c r="A75" s="382"/>
      <c r="B75" s="392"/>
      <c r="C75" s="392"/>
      <c r="D75" s="393"/>
      <c r="E75" s="394"/>
      <c r="F75" s="394"/>
      <c r="G75" s="394"/>
      <c r="H75" s="394"/>
      <c r="I75" s="394"/>
      <c r="J75" s="394"/>
      <c r="K75" s="394"/>
    </row>
    <row r="76" spans="1:11" ht="16.5">
      <c r="A76" s="382"/>
      <c r="B76" s="392"/>
      <c r="C76" s="392"/>
      <c r="D76" s="393"/>
      <c r="E76" s="394"/>
      <c r="F76" s="394"/>
      <c r="G76" s="394"/>
      <c r="H76" s="394"/>
      <c r="I76" s="394"/>
      <c r="J76" s="394"/>
      <c r="K76" s="394"/>
    </row>
    <row r="77" spans="1:11" ht="16.5">
      <c r="A77" s="382"/>
      <c r="B77" s="392"/>
      <c r="C77" s="392"/>
      <c r="D77" s="393"/>
      <c r="E77" s="394"/>
      <c r="F77" s="394"/>
      <c r="G77" s="394"/>
      <c r="H77" s="394"/>
      <c r="I77" s="394"/>
      <c r="J77" s="394"/>
      <c r="K77" s="394"/>
    </row>
    <row r="78" spans="1:11" ht="16.5">
      <c r="A78" s="382"/>
      <c r="B78" s="392"/>
      <c r="C78" s="392"/>
      <c r="D78" s="393"/>
      <c r="E78" s="394"/>
      <c r="F78" s="394"/>
      <c r="G78" s="394"/>
      <c r="H78" s="394"/>
      <c r="I78" s="394"/>
      <c r="J78" s="394"/>
      <c r="K78" s="394"/>
    </row>
    <row r="79" spans="1:11" ht="16.5">
      <c r="A79" s="382"/>
      <c r="B79" s="392"/>
      <c r="C79" s="392"/>
      <c r="D79" s="393"/>
      <c r="E79" s="394"/>
      <c r="F79" s="394"/>
      <c r="G79" s="394"/>
      <c r="H79" s="394"/>
      <c r="I79" s="394"/>
      <c r="J79" s="394"/>
      <c r="K79" s="394"/>
    </row>
    <row r="80" spans="1:11" ht="16.5">
      <c r="A80" s="382"/>
      <c r="B80" s="392"/>
      <c r="C80" s="392"/>
      <c r="D80" s="393"/>
      <c r="E80" s="394"/>
      <c r="F80" s="394"/>
      <c r="G80" s="394"/>
      <c r="H80" s="394"/>
      <c r="I80" s="394"/>
      <c r="J80" s="394"/>
      <c r="K80" s="394"/>
    </row>
    <row r="81" spans="1:11" ht="16.5">
      <c r="A81" s="382"/>
      <c r="B81" s="392"/>
      <c r="C81" s="392"/>
      <c r="D81" s="393"/>
      <c r="E81" s="394"/>
      <c r="F81" s="394"/>
      <c r="G81" s="394"/>
      <c r="H81" s="394"/>
      <c r="I81" s="394"/>
      <c r="J81" s="394"/>
      <c r="K81" s="394"/>
    </row>
    <row r="82" spans="1:11" ht="16.5">
      <c r="A82" s="382"/>
      <c r="B82" s="392"/>
      <c r="C82" s="392"/>
      <c r="D82" s="393"/>
      <c r="E82" s="394"/>
      <c r="F82" s="394"/>
      <c r="G82" s="394"/>
      <c r="H82" s="394"/>
      <c r="I82" s="394"/>
      <c r="J82" s="394"/>
      <c r="K82" s="394"/>
    </row>
    <row r="83" spans="1:11" ht="16.5">
      <c r="A83" s="382"/>
      <c r="B83" s="392"/>
      <c r="C83" s="392"/>
      <c r="D83" s="393"/>
      <c r="E83" s="394"/>
      <c r="F83" s="394"/>
      <c r="G83" s="394"/>
      <c r="H83" s="394"/>
      <c r="I83" s="394"/>
      <c r="J83" s="394"/>
      <c r="K83" s="394"/>
    </row>
    <row r="84" spans="1:11" ht="16.5">
      <c r="A84" s="382"/>
      <c r="B84" s="392"/>
      <c r="C84" s="392"/>
      <c r="D84" s="393"/>
      <c r="E84" s="394"/>
      <c r="F84" s="394"/>
      <c r="G84" s="394"/>
      <c r="H84" s="394"/>
      <c r="I84" s="394"/>
      <c r="J84" s="394"/>
      <c r="K84" s="394"/>
    </row>
    <row r="85" spans="1:11" ht="16.5">
      <c r="A85" s="382"/>
      <c r="B85" s="392"/>
      <c r="C85" s="392"/>
      <c r="D85" s="393"/>
      <c r="E85" s="394"/>
      <c r="F85" s="394"/>
      <c r="G85" s="394"/>
      <c r="H85" s="394"/>
      <c r="I85" s="394"/>
      <c r="J85" s="394"/>
      <c r="K85" s="394"/>
    </row>
    <row r="86" spans="1:11" ht="16.5">
      <c r="A86" s="382"/>
      <c r="B86" s="392"/>
      <c r="C86" s="392"/>
      <c r="D86" s="393"/>
      <c r="E86" s="394"/>
      <c r="F86" s="394"/>
      <c r="G86" s="394"/>
      <c r="H86" s="394"/>
      <c r="I86" s="394"/>
      <c r="J86" s="394"/>
      <c r="K86" s="394"/>
    </row>
    <row r="87" spans="1:11" ht="16.5">
      <c r="A87" s="382"/>
      <c r="B87" s="392"/>
      <c r="C87" s="392"/>
      <c r="D87" s="393"/>
      <c r="E87" s="394"/>
      <c r="F87" s="394"/>
      <c r="G87" s="394"/>
      <c r="H87" s="394"/>
      <c r="I87" s="394"/>
      <c r="J87" s="394"/>
      <c r="K87" s="394"/>
    </row>
    <row r="88" spans="1:11" ht="16.5">
      <c r="A88" s="382"/>
      <c r="B88" s="392"/>
      <c r="C88" s="392"/>
      <c r="D88" s="393"/>
      <c r="E88" s="394"/>
      <c r="F88" s="394"/>
      <c r="G88" s="394"/>
      <c r="H88" s="394"/>
      <c r="I88" s="394"/>
      <c r="J88" s="394"/>
      <c r="K88" s="394"/>
    </row>
    <row r="89" spans="1:11" ht="16.5">
      <c r="A89" s="382"/>
      <c r="B89" s="392"/>
      <c r="C89" s="392"/>
      <c r="D89" s="393"/>
      <c r="E89" s="394"/>
      <c r="F89" s="394"/>
      <c r="G89" s="394"/>
      <c r="H89" s="394"/>
      <c r="I89" s="394"/>
      <c r="J89" s="394"/>
      <c r="K89" s="394"/>
    </row>
    <row r="90" spans="1:11" ht="16.5">
      <c r="A90" s="382"/>
      <c r="B90" s="392"/>
      <c r="C90" s="392"/>
      <c r="D90" s="393"/>
      <c r="E90" s="394"/>
      <c r="F90" s="394"/>
      <c r="G90" s="394"/>
      <c r="H90" s="394"/>
      <c r="I90" s="394"/>
      <c r="J90" s="394"/>
      <c r="K90" s="394"/>
    </row>
    <row r="91" spans="1:11" ht="16.5">
      <c r="A91" s="382"/>
      <c r="B91" s="392"/>
      <c r="C91" s="392"/>
      <c r="D91" s="393"/>
      <c r="E91" s="394"/>
      <c r="F91" s="394"/>
      <c r="G91" s="394"/>
      <c r="H91" s="394"/>
      <c r="I91" s="394"/>
      <c r="J91" s="394"/>
      <c r="K91" s="394"/>
    </row>
    <row r="92" spans="1:11" ht="16.5">
      <c r="A92" s="382"/>
      <c r="B92" s="392"/>
      <c r="C92" s="392"/>
      <c r="D92" s="393"/>
      <c r="E92" s="394"/>
      <c r="F92" s="394"/>
      <c r="G92" s="394"/>
      <c r="H92" s="394"/>
      <c r="I92" s="394"/>
      <c r="J92" s="394"/>
      <c r="K92" s="394"/>
    </row>
    <row r="93" spans="1:11" ht="16.5">
      <c r="A93" s="382"/>
      <c r="B93" s="392"/>
      <c r="C93" s="392"/>
      <c r="D93" s="393"/>
      <c r="E93" s="394"/>
      <c r="F93" s="394"/>
      <c r="G93" s="394"/>
      <c r="H93" s="394"/>
      <c r="I93" s="394"/>
      <c r="J93" s="394"/>
      <c r="K93" s="394"/>
    </row>
    <row r="94" spans="1:11" ht="16.5">
      <c r="A94" s="382"/>
      <c r="B94" s="392"/>
      <c r="C94" s="392"/>
      <c r="D94" s="393"/>
      <c r="E94" s="394"/>
      <c r="F94" s="394"/>
      <c r="G94" s="394"/>
      <c r="H94" s="394"/>
      <c r="I94" s="394"/>
      <c r="J94" s="394"/>
      <c r="K94" s="394"/>
    </row>
    <row r="95" spans="1:11" ht="16.5">
      <c r="A95" s="382"/>
      <c r="B95" s="392"/>
      <c r="C95" s="392"/>
      <c r="D95" s="393"/>
      <c r="E95" s="394"/>
      <c r="F95" s="394"/>
      <c r="G95" s="394"/>
      <c r="H95" s="394"/>
      <c r="I95" s="394"/>
      <c r="J95" s="394"/>
      <c r="K95" s="394"/>
    </row>
    <row r="96" spans="1:11" ht="16.5">
      <c r="A96" s="382"/>
      <c r="B96" s="392"/>
      <c r="C96" s="392"/>
      <c r="D96" s="393"/>
      <c r="E96" s="394"/>
      <c r="F96" s="394"/>
      <c r="G96" s="394"/>
      <c r="H96" s="394"/>
      <c r="I96" s="394"/>
      <c r="J96" s="394"/>
      <c r="K96" s="394"/>
    </row>
    <row r="97" spans="1:11" ht="16.5">
      <c r="A97" s="382"/>
      <c r="B97" s="392"/>
      <c r="C97" s="392"/>
      <c r="D97" s="393"/>
      <c r="E97" s="394"/>
      <c r="F97" s="394"/>
      <c r="G97" s="394"/>
      <c r="H97" s="394"/>
      <c r="I97" s="394"/>
      <c r="J97" s="394"/>
      <c r="K97" s="394"/>
    </row>
    <row r="98" spans="1:11" ht="16.5">
      <c r="A98" s="382"/>
      <c r="B98" s="392"/>
      <c r="C98" s="392"/>
      <c r="D98" s="393"/>
      <c r="E98" s="394"/>
      <c r="F98" s="394"/>
      <c r="G98" s="394"/>
      <c r="H98" s="394"/>
      <c r="I98" s="394"/>
      <c r="J98" s="394"/>
      <c r="K98" s="394"/>
    </row>
    <row r="99" spans="1:11" ht="16.5">
      <c r="A99" s="382"/>
      <c r="B99" s="392"/>
      <c r="C99" s="392"/>
      <c r="D99" s="393"/>
      <c r="E99" s="394"/>
      <c r="F99" s="394"/>
      <c r="G99" s="394"/>
      <c r="H99" s="394"/>
      <c r="I99" s="394"/>
      <c r="J99" s="394"/>
      <c r="K99" s="394"/>
    </row>
    <row r="100" spans="1:11" ht="16.5">
      <c r="A100" s="382"/>
      <c r="B100" s="392"/>
      <c r="C100" s="392"/>
      <c r="D100" s="393"/>
      <c r="E100" s="394"/>
      <c r="F100" s="394"/>
      <c r="G100" s="394"/>
      <c r="H100" s="394"/>
      <c r="I100" s="394"/>
      <c r="J100" s="394"/>
      <c r="K100" s="394"/>
    </row>
    <row r="101" spans="1:11" ht="16.5">
      <c r="A101" s="382"/>
      <c r="B101" s="392"/>
      <c r="C101" s="392"/>
      <c r="D101" s="393"/>
      <c r="E101" s="394"/>
      <c r="F101" s="394"/>
      <c r="G101" s="394"/>
      <c r="H101" s="394"/>
      <c r="I101" s="394"/>
      <c r="J101" s="394"/>
      <c r="K101" s="394"/>
    </row>
    <row r="102" spans="1:11" ht="16.5">
      <c r="A102" s="382"/>
      <c r="B102" s="392"/>
      <c r="C102" s="392"/>
      <c r="D102" s="393"/>
      <c r="E102" s="394"/>
      <c r="F102" s="394"/>
      <c r="G102" s="394"/>
      <c r="H102" s="394"/>
      <c r="I102" s="394"/>
      <c r="J102" s="394"/>
      <c r="K102" s="394"/>
    </row>
    <row r="103" spans="1:11" ht="16.5">
      <c r="A103" s="382"/>
      <c r="B103" s="392"/>
      <c r="C103" s="392"/>
      <c r="D103" s="393"/>
      <c r="E103" s="394"/>
      <c r="F103" s="394"/>
      <c r="G103" s="394"/>
      <c r="H103" s="394"/>
      <c r="I103" s="394"/>
      <c r="J103" s="394"/>
      <c r="K103" s="394"/>
    </row>
    <row r="104" spans="1:11" ht="16.5">
      <c r="A104" s="382"/>
      <c r="B104" s="392"/>
      <c r="C104" s="392"/>
      <c r="D104" s="393"/>
      <c r="E104" s="394"/>
      <c r="F104" s="394"/>
      <c r="G104" s="394"/>
      <c r="H104" s="394"/>
      <c r="I104" s="394"/>
      <c r="J104" s="394"/>
      <c r="K104" s="394"/>
    </row>
    <row r="105" spans="1:11" ht="16.5">
      <c r="A105" s="382"/>
      <c r="B105" s="392"/>
      <c r="C105" s="392"/>
      <c r="D105" s="393"/>
      <c r="E105" s="394"/>
      <c r="F105" s="394"/>
      <c r="G105" s="394"/>
      <c r="H105" s="394"/>
      <c r="I105" s="394"/>
      <c r="J105" s="394"/>
      <c r="K105" s="394"/>
    </row>
    <row r="106" spans="1:11" ht="16.5">
      <c r="A106" s="382"/>
      <c r="B106" s="392"/>
      <c r="C106" s="392"/>
      <c r="D106" s="393"/>
      <c r="E106" s="394"/>
      <c r="F106" s="394"/>
      <c r="G106" s="394"/>
      <c r="H106" s="394"/>
      <c r="I106" s="394"/>
      <c r="J106" s="394"/>
      <c r="K106" s="394"/>
    </row>
    <row r="107" spans="1:11" ht="16.5">
      <c r="A107" s="382"/>
      <c r="B107" s="392"/>
      <c r="C107" s="392"/>
      <c r="D107" s="393"/>
      <c r="E107" s="394"/>
      <c r="F107" s="394"/>
      <c r="G107" s="394"/>
      <c r="H107" s="394"/>
      <c r="I107" s="394"/>
      <c r="J107" s="394"/>
      <c r="K107" s="394"/>
    </row>
    <row r="108" spans="1:11" ht="16.5">
      <c r="A108" s="382"/>
      <c r="B108" s="392"/>
      <c r="C108" s="392"/>
      <c r="D108" s="393"/>
      <c r="E108" s="394"/>
      <c r="F108" s="394"/>
      <c r="G108" s="394"/>
      <c r="H108" s="394"/>
      <c r="I108" s="394"/>
      <c r="J108" s="394"/>
      <c r="K108" s="394"/>
    </row>
    <row r="109" spans="1:11" ht="16.5">
      <c r="A109" s="382"/>
      <c r="B109" s="392"/>
      <c r="C109" s="392"/>
      <c r="D109" s="393"/>
      <c r="E109" s="394"/>
      <c r="F109" s="394"/>
      <c r="G109" s="394"/>
      <c r="H109" s="394"/>
      <c r="I109" s="394"/>
      <c r="J109" s="394"/>
      <c r="K109" s="394"/>
    </row>
    <row r="110" spans="1:11" ht="16.5">
      <c r="A110" s="382"/>
      <c r="B110" s="392"/>
      <c r="C110" s="392"/>
      <c r="D110" s="393"/>
      <c r="E110" s="394"/>
      <c r="F110" s="394"/>
      <c r="G110" s="394"/>
      <c r="H110" s="394"/>
      <c r="I110" s="394"/>
      <c r="J110" s="394"/>
      <c r="K110" s="394"/>
    </row>
    <row r="111" spans="1:11" ht="16.5">
      <c r="A111" s="382"/>
      <c r="B111" s="392"/>
      <c r="C111" s="392"/>
      <c r="D111" s="393"/>
      <c r="E111" s="394"/>
      <c r="F111" s="394"/>
      <c r="G111" s="394"/>
      <c r="H111" s="394"/>
      <c r="I111" s="394"/>
      <c r="J111" s="394"/>
      <c r="K111" s="394"/>
    </row>
    <row r="112" spans="1:11" ht="16.5">
      <c r="A112" s="382"/>
      <c r="B112" s="392"/>
      <c r="C112" s="392"/>
      <c r="D112" s="393"/>
      <c r="E112" s="394"/>
      <c r="F112" s="394"/>
      <c r="G112" s="394"/>
      <c r="H112" s="394"/>
      <c r="I112" s="394"/>
      <c r="J112" s="394"/>
      <c r="K112" s="394"/>
    </row>
    <row r="113" spans="1:11" ht="16.5">
      <c r="A113" s="382"/>
      <c r="B113" s="392"/>
      <c r="C113" s="392"/>
      <c r="D113" s="393"/>
      <c r="E113" s="394"/>
      <c r="F113" s="394"/>
      <c r="G113" s="394"/>
      <c r="H113" s="394"/>
      <c r="I113" s="394"/>
      <c r="J113" s="394"/>
      <c r="K113" s="394"/>
    </row>
    <row r="114" spans="1:11" ht="16.5">
      <c r="A114" s="382"/>
      <c r="B114" s="392"/>
      <c r="C114" s="392"/>
      <c r="D114" s="393"/>
      <c r="E114" s="394"/>
      <c r="F114" s="394"/>
      <c r="G114" s="394"/>
      <c r="H114" s="394"/>
      <c r="I114" s="394"/>
      <c r="J114" s="394"/>
      <c r="K114" s="394"/>
    </row>
    <row r="115" spans="1:11" ht="16.5">
      <c r="A115" s="382"/>
      <c r="B115" s="392"/>
      <c r="C115" s="392"/>
      <c r="D115" s="393"/>
      <c r="E115" s="394"/>
      <c r="F115" s="394"/>
      <c r="G115" s="394"/>
      <c r="H115" s="394"/>
      <c r="I115" s="394"/>
      <c r="J115" s="394"/>
      <c r="K115" s="394"/>
    </row>
    <row r="116" spans="1:11" ht="16.5">
      <c r="A116" s="382"/>
      <c r="B116" s="392"/>
      <c r="C116" s="392"/>
      <c r="D116" s="393"/>
      <c r="E116" s="394"/>
      <c r="F116" s="394"/>
      <c r="G116" s="394"/>
      <c r="H116" s="394"/>
      <c r="I116" s="394"/>
      <c r="J116" s="394"/>
      <c r="K116" s="394"/>
    </row>
    <row r="117" spans="1:11" ht="16.5">
      <c r="A117" s="382"/>
      <c r="B117" s="392"/>
      <c r="C117" s="392"/>
      <c r="D117" s="393"/>
      <c r="E117" s="394"/>
      <c r="F117" s="394"/>
      <c r="G117" s="394"/>
      <c r="H117" s="394"/>
      <c r="I117" s="394"/>
      <c r="J117" s="394"/>
      <c r="K117" s="394"/>
    </row>
    <row r="118" spans="1:11" ht="16.5">
      <c r="A118" s="382"/>
      <c r="B118" s="392"/>
      <c r="C118" s="392"/>
      <c r="D118" s="393"/>
      <c r="E118" s="394"/>
      <c r="F118" s="394"/>
      <c r="G118" s="394"/>
      <c r="H118" s="394"/>
      <c r="I118" s="394"/>
      <c r="J118" s="394"/>
      <c r="K118" s="394"/>
    </row>
    <row r="119" spans="1:11" ht="16.5">
      <c r="A119" s="382"/>
      <c r="B119" s="392"/>
      <c r="C119" s="392"/>
      <c r="D119" s="393"/>
      <c r="E119" s="394"/>
      <c r="F119" s="394"/>
      <c r="G119" s="394"/>
      <c r="H119" s="394"/>
      <c r="I119" s="394"/>
      <c r="J119" s="394"/>
      <c r="K119" s="394"/>
    </row>
    <row r="120" spans="1:11" ht="16.5">
      <c r="A120" s="382"/>
      <c r="B120" s="392"/>
      <c r="C120" s="392"/>
      <c r="D120" s="393"/>
      <c r="E120" s="394"/>
      <c r="F120" s="394"/>
      <c r="G120" s="394"/>
      <c r="H120" s="394"/>
      <c r="I120" s="394"/>
      <c r="J120" s="394"/>
      <c r="K120" s="394"/>
    </row>
    <row r="121" spans="1:11" ht="16.5">
      <c r="A121" s="382"/>
      <c r="B121" s="392"/>
      <c r="C121" s="392"/>
      <c r="D121" s="393"/>
      <c r="E121" s="394"/>
      <c r="F121" s="394"/>
      <c r="G121" s="394"/>
      <c r="H121" s="394"/>
      <c r="I121" s="394"/>
      <c r="J121" s="394"/>
      <c r="K121" s="394"/>
    </row>
    <row r="122" spans="1:11" ht="16.5">
      <c r="A122" s="382"/>
      <c r="B122" s="392"/>
      <c r="C122" s="392"/>
      <c r="D122" s="393"/>
      <c r="E122" s="394"/>
      <c r="F122" s="394"/>
      <c r="G122" s="394"/>
      <c r="H122" s="394"/>
      <c r="I122" s="394"/>
      <c r="J122" s="394"/>
      <c r="K122" s="394"/>
    </row>
    <row r="123" spans="1:11" ht="16.5">
      <c r="A123" s="382"/>
      <c r="B123" s="392"/>
      <c r="C123" s="392"/>
      <c r="D123" s="393"/>
      <c r="E123" s="394"/>
      <c r="F123" s="394"/>
      <c r="G123" s="394"/>
      <c r="H123" s="394"/>
      <c r="I123" s="394"/>
      <c r="J123" s="394"/>
      <c r="K123" s="394"/>
    </row>
    <row r="124" spans="1:11" ht="16.5">
      <c r="A124" s="382"/>
      <c r="B124" s="392"/>
      <c r="C124" s="392"/>
      <c r="D124" s="393"/>
      <c r="E124" s="394"/>
      <c r="F124" s="394"/>
      <c r="G124" s="394"/>
      <c r="H124" s="394"/>
      <c r="I124" s="394"/>
      <c r="J124" s="394"/>
      <c r="K124" s="394"/>
    </row>
    <row r="125" spans="1:11" ht="16.5">
      <c r="A125" s="382"/>
      <c r="B125" s="392"/>
      <c r="C125" s="392"/>
      <c r="D125" s="393"/>
      <c r="E125" s="394"/>
      <c r="F125" s="394"/>
      <c r="G125" s="394"/>
      <c r="H125" s="394"/>
      <c r="I125" s="394"/>
      <c r="J125" s="394"/>
      <c r="K125" s="394"/>
    </row>
    <row r="126" spans="1:11" ht="16.5">
      <c r="A126" s="382"/>
      <c r="B126" s="392"/>
      <c r="C126" s="392"/>
      <c r="D126" s="393"/>
      <c r="E126" s="394"/>
      <c r="F126" s="394"/>
      <c r="G126" s="394"/>
      <c r="H126" s="394"/>
      <c r="I126" s="394"/>
      <c r="J126" s="394"/>
      <c r="K126" s="394"/>
    </row>
    <row r="127" spans="1:11" ht="16.5">
      <c r="A127" s="382"/>
      <c r="B127" s="392"/>
      <c r="C127" s="392"/>
      <c r="D127" s="393"/>
      <c r="E127" s="394"/>
      <c r="F127" s="394"/>
      <c r="G127" s="394"/>
      <c r="H127" s="394"/>
      <c r="I127" s="394"/>
      <c r="J127" s="394"/>
      <c r="K127" s="394"/>
    </row>
    <row r="128" spans="1:11" ht="16.5">
      <c r="A128" s="382"/>
      <c r="B128" s="392"/>
      <c r="C128" s="392"/>
      <c r="D128" s="393"/>
      <c r="E128" s="394"/>
      <c r="F128" s="394"/>
      <c r="G128" s="394"/>
      <c r="H128" s="394"/>
      <c r="I128" s="394"/>
      <c r="J128" s="394"/>
      <c r="K128" s="394"/>
    </row>
    <row r="129" spans="1:11" ht="16.5">
      <c r="A129" s="382"/>
      <c r="B129" s="392"/>
      <c r="C129" s="392"/>
      <c r="D129" s="393"/>
      <c r="E129" s="394"/>
      <c r="F129" s="394"/>
      <c r="G129" s="394"/>
      <c r="H129" s="394"/>
      <c r="I129" s="394"/>
      <c r="J129" s="394"/>
      <c r="K129" s="394"/>
    </row>
    <row r="130" spans="1:11" ht="16.5">
      <c r="A130" s="382"/>
      <c r="B130" s="392"/>
      <c r="C130" s="392"/>
      <c r="D130" s="393"/>
      <c r="E130" s="394"/>
      <c r="F130" s="394"/>
      <c r="G130" s="394"/>
      <c r="H130" s="394"/>
      <c r="I130" s="394"/>
      <c r="J130" s="394"/>
      <c r="K130" s="394"/>
    </row>
    <row r="131" spans="1:11" ht="16.5">
      <c r="A131" s="382"/>
      <c r="B131" s="392"/>
      <c r="C131" s="392"/>
      <c r="D131" s="393"/>
      <c r="E131" s="394"/>
      <c r="F131" s="394"/>
      <c r="G131" s="394"/>
      <c r="H131" s="394"/>
      <c r="I131" s="394"/>
      <c r="J131" s="394"/>
      <c r="K131" s="394"/>
    </row>
    <row r="132" spans="1:11" ht="16.5">
      <c r="A132" s="382"/>
      <c r="B132" s="392"/>
      <c r="C132" s="392"/>
      <c r="D132" s="393"/>
      <c r="E132" s="394"/>
      <c r="F132" s="394"/>
      <c r="G132" s="394"/>
      <c r="H132" s="394"/>
      <c r="I132" s="394"/>
      <c r="J132" s="394"/>
      <c r="K132" s="394"/>
    </row>
    <row r="133" spans="1:11" ht="16.5">
      <c r="A133" s="382"/>
      <c r="B133" s="392"/>
      <c r="C133" s="392"/>
      <c r="D133" s="393"/>
      <c r="E133" s="394"/>
      <c r="F133" s="394"/>
      <c r="G133" s="394"/>
      <c r="H133" s="394"/>
      <c r="I133" s="394"/>
      <c r="J133" s="394"/>
      <c r="K133" s="394"/>
    </row>
    <row r="134" spans="1:11" ht="16.5">
      <c r="A134" s="382"/>
      <c r="B134" s="392"/>
      <c r="C134" s="392"/>
      <c r="D134" s="393"/>
      <c r="E134" s="394"/>
      <c r="F134" s="394"/>
      <c r="G134" s="394"/>
      <c r="H134" s="394"/>
      <c r="I134" s="394"/>
      <c r="J134" s="394"/>
      <c r="K134" s="394"/>
    </row>
    <row r="135" spans="1:11" ht="16.5">
      <c r="A135" s="382"/>
      <c r="B135" s="392"/>
      <c r="C135" s="392"/>
      <c r="D135" s="393"/>
      <c r="E135" s="394"/>
      <c r="F135" s="394"/>
      <c r="G135" s="394"/>
      <c r="H135" s="394"/>
      <c r="I135" s="394"/>
      <c r="J135" s="394"/>
      <c r="K135" s="394"/>
    </row>
    <row r="136" spans="1:11" ht="16.5">
      <c r="A136" s="382"/>
      <c r="B136" s="392"/>
      <c r="C136" s="392"/>
      <c r="D136" s="393"/>
      <c r="E136" s="394"/>
      <c r="F136" s="394"/>
      <c r="G136" s="394"/>
      <c r="H136" s="394"/>
      <c r="I136" s="394"/>
      <c r="J136" s="394"/>
      <c r="K136" s="394"/>
    </row>
    <row r="137" spans="1:11" ht="16.5">
      <c r="A137" s="382"/>
      <c r="B137" s="392"/>
      <c r="C137" s="392"/>
      <c r="D137" s="393"/>
      <c r="E137" s="394"/>
      <c r="F137" s="394"/>
      <c r="G137" s="394"/>
      <c r="H137" s="394"/>
      <c r="I137" s="394"/>
      <c r="J137" s="394"/>
      <c r="K137" s="394"/>
    </row>
    <row r="138" spans="1:11" ht="16.5">
      <c r="A138" s="382"/>
      <c r="B138" s="392"/>
      <c r="C138" s="392"/>
      <c r="D138" s="393"/>
      <c r="E138" s="394"/>
      <c r="F138" s="394"/>
      <c r="G138" s="394"/>
      <c r="H138" s="394"/>
      <c r="I138" s="394"/>
      <c r="J138" s="394"/>
      <c r="K138" s="394"/>
    </row>
    <row r="139" spans="1:11" ht="16.5">
      <c r="A139" s="382"/>
      <c r="B139" s="392"/>
      <c r="C139" s="392"/>
      <c r="D139" s="393"/>
      <c r="E139" s="394"/>
      <c r="F139" s="394"/>
      <c r="G139" s="394"/>
      <c r="H139" s="394"/>
      <c r="I139" s="394"/>
      <c r="J139" s="394"/>
      <c r="K139" s="394"/>
    </row>
    <row r="140" spans="1:11" ht="16.5">
      <c r="A140" s="382"/>
      <c r="B140" s="392"/>
      <c r="C140" s="392"/>
      <c r="D140" s="393"/>
      <c r="E140" s="394"/>
      <c r="F140" s="394"/>
      <c r="G140" s="394"/>
      <c r="H140" s="394"/>
      <c r="I140" s="394"/>
      <c r="J140" s="394"/>
      <c r="K140" s="394"/>
    </row>
    <row r="141" spans="1:11" ht="16.5">
      <c r="A141" s="382"/>
      <c r="B141" s="392"/>
      <c r="C141" s="392"/>
      <c r="D141" s="393"/>
      <c r="E141" s="394"/>
      <c r="F141" s="394"/>
      <c r="G141" s="394"/>
      <c r="H141" s="394"/>
      <c r="I141" s="394"/>
      <c r="J141" s="394"/>
      <c r="K141" s="394"/>
    </row>
    <row r="142" spans="1:11" ht="16.5">
      <c r="A142" s="382"/>
      <c r="B142" s="392"/>
      <c r="C142" s="392"/>
      <c r="D142" s="393"/>
      <c r="E142" s="394"/>
      <c r="F142" s="394"/>
      <c r="G142" s="394"/>
      <c r="H142" s="394"/>
      <c r="I142" s="394"/>
      <c r="J142" s="394"/>
      <c r="K142" s="394"/>
    </row>
    <row r="143" spans="1:11" ht="16.5">
      <c r="A143" s="382"/>
      <c r="B143" s="392"/>
      <c r="C143" s="392"/>
      <c r="D143" s="393"/>
      <c r="E143" s="394"/>
      <c r="F143" s="394"/>
      <c r="G143" s="394"/>
      <c r="H143" s="394"/>
      <c r="I143" s="394"/>
      <c r="J143" s="394"/>
      <c r="K143" s="394"/>
    </row>
    <row r="144" spans="1:11" ht="16.5">
      <c r="A144" s="382"/>
      <c r="B144" s="392"/>
      <c r="C144" s="392"/>
      <c r="D144" s="393"/>
      <c r="E144" s="394"/>
      <c r="F144" s="394"/>
      <c r="G144" s="394"/>
      <c r="H144" s="394"/>
      <c r="I144" s="394"/>
      <c r="J144" s="394"/>
      <c r="K144" s="394"/>
    </row>
    <row r="145" spans="1:11" ht="16.5">
      <c r="A145" s="382"/>
      <c r="B145" s="392"/>
      <c r="C145" s="392"/>
      <c r="D145" s="393"/>
      <c r="E145" s="394"/>
      <c r="F145" s="394"/>
      <c r="G145" s="394"/>
      <c r="H145" s="394"/>
      <c r="I145" s="394"/>
      <c r="J145" s="394"/>
      <c r="K145" s="394"/>
    </row>
    <row r="146" spans="1:11" ht="16.5">
      <c r="A146" s="382"/>
      <c r="B146" s="392"/>
      <c r="C146" s="392"/>
      <c r="D146" s="393"/>
      <c r="E146" s="394"/>
      <c r="F146" s="394"/>
      <c r="G146" s="394"/>
      <c r="H146" s="394"/>
      <c r="I146" s="394"/>
      <c r="J146" s="394"/>
      <c r="K146" s="394"/>
    </row>
    <row r="147" spans="1:11" ht="16.5">
      <c r="A147" s="382"/>
      <c r="B147" s="392"/>
      <c r="C147" s="392"/>
      <c r="D147" s="393"/>
      <c r="E147" s="394"/>
      <c r="F147" s="394"/>
      <c r="G147" s="394"/>
      <c r="H147" s="394"/>
      <c r="I147" s="394"/>
      <c r="J147" s="394"/>
      <c r="K147" s="394"/>
    </row>
    <row r="148" spans="1:11" ht="16.5">
      <c r="A148" s="382"/>
      <c r="B148" s="392"/>
      <c r="C148" s="392"/>
      <c r="D148" s="393"/>
      <c r="E148" s="394"/>
      <c r="F148" s="394"/>
      <c r="G148" s="394"/>
      <c r="H148" s="394"/>
      <c r="I148" s="394"/>
      <c r="J148" s="394"/>
      <c r="K148" s="394"/>
    </row>
    <row r="149" spans="1:11" ht="16.5">
      <c r="A149" s="382"/>
      <c r="B149" s="392"/>
      <c r="C149" s="392"/>
      <c r="D149" s="393"/>
      <c r="E149" s="394"/>
      <c r="F149" s="394"/>
      <c r="G149" s="394"/>
      <c r="H149" s="394"/>
      <c r="I149" s="394"/>
      <c r="J149" s="394"/>
      <c r="K149" s="394"/>
    </row>
    <row r="150" spans="1:11" ht="16.5">
      <c r="A150" s="382"/>
      <c r="B150" s="392"/>
      <c r="C150" s="392"/>
      <c r="D150" s="393"/>
      <c r="E150" s="394"/>
      <c r="F150" s="394"/>
      <c r="G150" s="394"/>
      <c r="H150" s="394"/>
      <c r="I150" s="394"/>
      <c r="J150" s="394"/>
      <c r="K150" s="394"/>
    </row>
    <row r="151" spans="1:11" ht="16.5">
      <c r="A151" s="382"/>
      <c r="B151" s="392"/>
      <c r="C151" s="392"/>
      <c r="D151" s="393"/>
      <c r="E151" s="394"/>
      <c r="F151" s="394"/>
      <c r="G151" s="394"/>
      <c r="H151" s="394"/>
      <c r="I151" s="394"/>
      <c r="J151" s="394"/>
      <c r="K151" s="394"/>
    </row>
    <row r="152" spans="1:11" ht="16.5">
      <c r="A152" s="382"/>
      <c r="B152" s="392"/>
      <c r="C152" s="392"/>
      <c r="D152" s="393"/>
      <c r="E152" s="394"/>
      <c r="F152" s="394"/>
      <c r="G152" s="394"/>
      <c r="H152" s="394"/>
      <c r="I152" s="394"/>
      <c r="J152" s="394"/>
      <c r="K152" s="394"/>
    </row>
    <row r="153" spans="1:11" ht="16.5">
      <c r="A153" s="382"/>
      <c r="B153" s="392"/>
      <c r="C153" s="392"/>
      <c r="D153" s="393"/>
      <c r="E153" s="394"/>
      <c r="F153" s="394"/>
      <c r="G153" s="394"/>
      <c r="H153" s="394"/>
      <c r="I153" s="394"/>
      <c r="J153" s="394"/>
      <c r="K153" s="394"/>
    </row>
    <row r="154" spans="1:11" ht="16.5">
      <c r="A154" s="382"/>
      <c r="B154" s="392"/>
      <c r="C154" s="392"/>
      <c r="D154" s="393"/>
      <c r="E154" s="394"/>
      <c r="F154" s="394"/>
      <c r="G154" s="394"/>
      <c r="H154" s="394"/>
      <c r="I154" s="394"/>
      <c r="J154" s="394"/>
      <c r="K154" s="394"/>
    </row>
    <row r="155" spans="1:11" ht="16.5">
      <c r="A155" s="382"/>
      <c r="B155" s="392"/>
      <c r="C155" s="392"/>
      <c r="D155" s="393"/>
      <c r="E155" s="394"/>
      <c r="F155" s="394"/>
      <c r="G155" s="394"/>
      <c r="H155" s="394"/>
      <c r="I155" s="394"/>
      <c r="J155" s="394"/>
      <c r="K155" s="394"/>
    </row>
    <row r="156" spans="1:11" ht="16.5">
      <c r="A156" s="382"/>
      <c r="B156" s="392"/>
      <c r="C156" s="392"/>
      <c r="D156" s="393"/>
      <c r="E156" s="394"/>
      <c r="F156" s="394"/>
      <c r="G156" s="394"/>
      <c r="H156" s="394"/>
      <c r="I156" s="394"/>
      <c r="J156" s="394"/>
      <c r="K156" s="394"/>
    </row>
    <row r="157" spans="1:11" ht="16.5">
      <c r="A157" s="382"/>
      <c r="B157" s="392"/>
      <c r="C157" s="392"/>
      <c r="D157" s="393"/>
      <c r="E157" s="394"/>
      <c r="F157" s="394"/>
      <c r="G157" s="394"/>
      <c r="H157" s="394"/>
      <c r="I157" s="394"/>
      <c r="J157" s="394"/>
      <c r="K157" s="394"/>
    </row>
    <row r="158" spans="1:11" ht="16.5">
      <c r="A158" s="382"/>
      <c r="B158" s="392"/>
      <c r="C158" s="392"/>
      <c r="D158" s="393"/>
      <c r="E158" s="394"/>
      <c r="F158" s="394"/>
      <c r="G158" s="394"/>
      <c r="H158" s="394"/>
      <c r="I158" s="394"/>
      <c r="J158" s="394"/>
      <c r="K158" s="394"/>
    </row>
    <row r="159" spans="1:11" ht="16.5">
      <c r="A159" s="382"/>
      <c r="B159" s="392"/>
      <c r="C159" s="392"/>
      <c r="D159" s="393"/>
      <c r="E159" s="394"/>
      <c r="F159" s="394"/>
      <c r="G159" s="394"/>
      <c r="H159" s="394"/>
      <c r="I159" s="394"/>
      <c r="J159" s="394"/>
      <c r="K159" s="394"/>
    </row>
    <row r="160" spans="1:11" ht="16.5">
      <c r="A160" s="382"/>
      <c r="B160" s="392"/>
      <c r="C160" s="392"/>
      <c r="D160" s="393"/>
      <c r="E160" s="394"/>
      <c r="F160" s="394"/>
      <c r="G160" s="394"/>
      <c r="H160" s="394"/>
      <c r="I160" s="394"/>
      <c r="J160" s="394"/>
      <c r="K160" s="394"/>
    </row>
    <row r="161" spans="1:11" ht="16.5">
      <c r="A161" s="382"/>
      <c r="B161" s="392"/>
      <c r="C161" s="392"/>
      <c r="D161" s="393"/>
      <c r="E161" s="394"/>
      <c r="F161" s="394"/>
      <c r="G161" s="394"/>
      <c r="H161" s="394"/>
      <c r="I161" s="394"/>
      <c r="J161" s="394"/>
      <c r="K161" s="394"/>
    </row>
    <row r="162" spans="1:11" ht="16.5">
      <c r="A162" s="382"/>
      <c r="B162" s="392"/>
      <c r="C162" s="392"/>
      <c r="D162" s="393"/>
      <c r="E162" s="394"/>
      <c r="F162" s="394"/>
      <c r="G162" s="394"/>
      <c r="H162" s="394"/>
      <c r="I162" s="394"/>
      <c r="J162" s="394"/>
      <c r="K162" s="394"/>
    </row>
    <row r="163" spans="1:11" ht="16.5">
      <c r="A163" s="382"/>
      <c r="B163" s="392"/>
      <c r="C163" s="392"/>
      <c r="D163" s="393"/>
      <c r="E163" s="394"/>
      <c r="F163" s="394"/>
      <c r="G163" s="394"/>
      <c r="H163" s="394"/>
      <c r="I163" s="394"/>
      <c r="J163" s="394"/>
      <c r="K163" s="394"/>
    </row>
    <row r="164" spans="1:11" ht="16.5">
      <c r="A164" s="382"/>
      <c r="B164" s="392"/>
      <c r="C164" s="392"/>
      <c r="D164" s="393"/>
      <c r="E164" s="394"/>
      <c r="F164" s="394"/>
      <c r="G164" s="394"/>
      <c r="H164" s="394"/>
      <c r="I164" s="394"/>
      <c r="J164" s="394"/>
      <c r="K164" s="394"/>
    </row>
    <row r="165" spans="1:11" ht="16.5">
      <c r="A165" s="382"/>
      <c r="B165" s="392"/>
      <c r="C165" s="392"/>
      <c r="D165" s="393"/>
      <c r="E165" s="394"/>
      <c r="F165" s="394"/>
      <c r="G165" s="394"/>
      <c r="H165" s="394"/>
      <c r="I165" s="394"/>
      <c r="J165" s="394"/>
      <c r="K165" s="394"/>
    </row>
    <row r="166" spans="1:11" ht="16.5">
      <c r="A166" s="382"/>
      <c r="B166" s="392"/>
      <c r="C166" s="392"/>
      <c r="D166" s="393"/>
      <c r="E166" s="394"/>
      <c r="F166" s="394"/>
      <c r="G166" s="394"/>
      <c r="H166" s="394"/>
      <c r="I166" s="394"/>
      <c r="J166" s="394"/>
      <c r="K166" s="394"/>
    </row>
    <row r="167" spans="1:11" ht="16.5">
      <c r="A167" s="382"/>
      <c r="B167" s="392"/>
      <c r="C167" s="392"/>
      <c r="D167" s="393"/>
      <c r="E167" s="394"/>
      <c r="F167" s="394"/>
      <c r="G167" s="394"/>
      <c r="H167" s="394"/>
      <c r="I167" s="394"/>
      <c r="J167" s="394"/>
      <c r="K167" s="394"/>
    </row>
    <row r="168" spans="1:11" ht="16.5">
      <c r="A168" s="382"/>
      <c r="B168" s="392"/>
      <c r="C168" s="392"/>
      <c r="D168" s="393"/>
      <c r="E168" s="394"/>
      <c r="F168" s="394"/>
      <c r="G168" s="394"/>
      <c r="H168" s="394"/>
      <c r="I168" s="394"/>
      <c r="J168" s="394"/>
      <c r="K168" s="394"/>
    </row>
    <row r="169" spans="1:11" ht="16.5">
      <c r="A169" s="382"/>
      <c r="B169" s="392"/>
      <c r="C169" s="392"/>
      <c r="D169" s="393"/>
      <c r="E169" s="394"/>
      <c r="F169" s="394"/>
      <c r="G169" s="394"/>
      <c r="H169" s="394"/>
      <c r="I169" s="394"/>
      <c r="J169" s="394"/>
      <c r="K169" s="394"/>
    </row>
    <row r="170" spans="1:11" ht="16.5">
      <c r="A170" s="382"/>
      <c r="B170" s="392"/>
      <c r="C170" s="392"/>
      <c r="D170" s="393"/>
      <c r="E170" s="394"/>
      <c r="F170" s="394"/>
      <c r="G170" s="394"/>
      <c r="H170" s="394"/>
      <c r="I170" s="394"/>
      <c r="J170" s="394"/>
      <c r="K170" s="394"/>
    </row>
    <row r="171" spans="1:11" ht="16.5">
      <c r="A171" s="382"/>
      <c r="B171" s="392"/>
      <c r="C171" s="392"/>
      <c r="D171" s="393"/>
      <c r="E171" s="394"/>
      <c r="F171" s="394"/>
      <c r="G171" s="394"/>
      <c r="H171" s="394"/>
      <c r="I171" s="394"/>
      <c r="J171" s="394"/>
      <c r="K171" s="394"/>
    </row>
    <row r="172" spans="1:11" ht="16.5">
      <c r="A172" s="382"/>
      <c r="B172" s="392"/>
      <c r="C172" s="392"/>
      <c r="D172" s="393"/>
      <c r="E172" s="394"/>
      <c r="F172" s="394"/>
      <c r="G172" s="394"/>
      <c r="H172" s="394"/>
      <c r="I172" s="394"/>
      <c r="J172" s="394"/>
      <c r="K172" s="394"/>
    </row>
    <row r="173" spans="1:11" ht="16.5">
      <c r="A173" s="382"/>
      <c r="B173" s="392"/>
      <c r="C173" s="392"/>
      <c r="D173" s="393"/>
      <c r="E173" s="394"/>
      <c r="F173" s="394"/>
      <c r="G173" s="394"/>
      <c r="H173" s="394"/>
      <c r="I173" s="394"/>
      <c r="J173" s="394"/>
      <c r="K173" s="394"/>
    </row>
    <row r="174" spans="1:11" ht="16.5">
      <c r="A174" s="382"/>
      <c r="B174" s="392"/>
      <c r="C174" s="392"/>
      <c r="D174" s="393"/>
      <c r="E174" s="394"/>
      <c r="F174" s="394"/>
      <c r="G174" s="394"/>
      <c r="H174" s="394"/>
      <c r="I174" s="394"/>
      <c r="J174" s="394"/>
      <c r="K174" s="394"/>
    </row>
    <row r="175" spans="1:11" ht="16.5">
      <c r="A175" s="382"/>
      <c r="B175" s="392"/>
      <c r="C175" s="392"/>
      <c r="D175" s="393"/>
      <c r="E175" s="394"/>
      <c r="F175" s="394"/>
      <c r="G175" s="394"/>
      <c r="H175" s="394"/>
      <c r="I175" s="394"/>
      <c r="J175" s="394"/>
      <c r="K175" s="394"/>
    </row>
    <row r="176" spans="1:11" ht="16.5">
      <c r="A176" s="382"/>
      <c r="B176" s="392"/>
      <c r="C176" s="392"/>
      <c r="D176" s="393"/>
      <c r="E176" s="394"/>
      <c r="F176" s="394"/>
      <c r="G176" s="394"/>
      <c r="H176" s="394"/>
      <c r="I176" s="394"/>
      <c r="J176" s="394"/>
      <c r="K176" s="394"/>
    </row>
    <row r="177" spans="1:11" ht="16.5">
      <c r="A177" s="382"/>
      <c r="B177" s="392"/>
      <c r="C177" s="392"/>
      <c r="D177" s="393"/>
      <c r="E177" s="394"/>
      <c r="F177" s="394"/>
      <c r="G177" s="394"/>
      <c r="H177" s="394"/>
      <c r="I177" s="394"/>
      <c r="J177" s="394"/>
      <c r="K177" s="394"/>
    </row>
    <row r="178" spans="1:11" ht="16.5">
      <c r="A178" s="382"/>
      <c r="B178" s="392"/>
      <c r="C178" s="392"/>
      <c r="D178" s="393"/>
      <c r="E178" s="394"/>
      <c r="F178" s="394"/>
      <c r="G178" s="394"/>
      <c r="H178" s="394"/>
      <c r="I178" s="394"/>
      <c r="J178" s="394"/>
      <c r="K178" s="394"/>
    </row>
    <row r="179" spans="1:11" ht="16.5">
      <c r="A179" s="382"/>
      <c r="B179" s="392"/>
      <c r="C179" s="392"/>
      <c r="D179" s="393"/>
      <c r="E179" s="394"/>
      <c r="F179" s="394"/>
      <c r="G179" s="394"/>
      <c r="H179" s="394"/>
      <c r="I179" s="394"/>
      <c r="J179" s="394"/>
      <c r="K179" s="394"/>
    </row>
    <row r="180" spans="1:11" ht="16.5">
      <c r="A180" s="382"/>
      <c r="B180" s="392"/>
      <c r="C180" s="392"/>
      <c r="D180" s="393"/>
      <c r="E180" s="394"/>
      <c r="F180" s="394"/>
      <c r="G180" s="394"/>
      <c r="H180" s="394"/>
      <c r="I180" s="394"/>
      <c r="J180" s="394"/>
      <c r="K180" s="394"/>
    </row>
    <row r="181" spans="1:11" ht="16.5">
      <c r="A181" s="382"/>
      <c r="B181" s="392"/>
      <c r="C181" s="392"/>
      <c r="D181" s="393"/>
      <c r="E181" s="394"/>
      <c r="F181" s="394"/>
      <c r="G181" s="394"/>
      <c r="H181" s="394"/>
      <c r="I181" s="394"/>
      <c r="J181" s="394"/>
      <c r="K181" s="394"/>
    </row>
    <row r="182" spans="1:11" ht="16.5">
      <c r="A182" s="382"/>
      <c r="B182" s="392"/>
      <c r="C182" s="392"/>
      <c r="D182" s="393"/>
      <c r="E182" s="394"/>
      <c r="F182" s="394"/>
      <c r="G182" s="394"/>
      <c r="H182" s="394"/>
      <c r="I182" s="394"/>
      <c r="J182" s="394"/>
      <c r="K182" s="394"/>
    </row>
    <row r="183" spans="1:11" ht="16.5">
      <c r="A183" s="382"/>
      <c r="B183" s="392"/>
      <c r="C183" s="392"/>
      <c r="D183" s="393"/>
      <c r="E183" s="394"/>
      <c r="F183" s="394"/>
      <c r="G183" s="394"/>
      <c r="H183" s="394"/>
      <c r="I183" s="394"/>
      <c r="J183" s="394"/>
      <c r="K183" s="394"/>
    </row>
    <row r="184" spans="1:11" ht="16.5">
      <c r="A184" s="382"/>
      <c r="B184" s="392"/>
      <c r="C184" s="392"/>
      <c r="D184" s="393"/>
      <c r="E184" s="394"/>
      <c r="F184" s="394"/>
      <c r="G184" s="394"/>
      <c r="H184" s="394"/>
      <c r="I184" s="394"/>
      <c r="J184" s="394"/>
      <c r="K184" s="394"/>
    </row>
    <row r="185" spans="1:11" ht="16.5">
      <c r="A185" s="382"/>
      <c r="B185" s="392"/>
      <c r="C185" s="392"/>
      <c r="D185" s="393"/>
      <c r="E185" s="394"/>
      <c r="F185" s="394"/>
      <c r="G185" s="394"/>
      <c r="H185" s="394"/>
      <c r="I185" s="394"/>
      <c r="J185" s="394"/>
      <c r="K185" s="394"/>
    </row>
    <row r="186" spans="1:11" ht="16.5">
      <c r="A186" s="382"/>
      <c r="B186" s="392"/>
      <c r="C186" s="392"/>
      <c r="D186" s="393"/>
      <c r="E186" s="394"/>
      <c r="F186" s="394"/>
      <c r="G186" s="394"/>
      <c r="H186" s="394"/>
      <c r="I186" s="394"/>
      <c r="J186" s="394"/>
      <c r="K186" s="394"/>
    </row>
    <row r="187" spans="1:11" ht="16.5">
      <c r="A187" s="382"/>
      <c r="B187" s="392"/>
      <c r="C187" s="392"/>
      <c r="D187" s="393"/>
      <c r="E187" s="394"/>
      <c r="F187" s="394"/>
      <c r="G187" s="394"/>
      <c r="H187" s="394"/>
      <c r="I187" s="394"/>
      <c r="J187" s="394"/>
      <c r="K187" s="394"/>
    </row>
    <row r="188" spans="1:11" ht="16.5">
      <c r="A188" s="382"/>
      <c r="B188" s="392"/>
      <c r="C188" s="392"/>
      <c r="D188" s="393"/>
      <c r="E188" s="394"/>
      <c r="F188" s="394"/>
      <c r="G188" s="394"/>
      <c r="H188" s="394"/>
      <c r="I188" s="394"/>
      <c r="J188" s="394"/>
      <c r="K188" s="394"/>
    </row>
    <row r="189" spans="1:11" ht="16.5">
      <c r="A189" s="382"/>
      <c r="B189" s="392"/>
      <c r="C189" s="392"/>
      <c r="D189" s="393"/>
      <c r="E189" s="394"/>
      <c r="F189" s="394"/>
      <c r="G189" s="394"/>
      <c r="H189" s="394"/>
      <c r="I189" s="394"/>
      <c r="J189" s="394"/>
      <c r="K189" s="394"/>
    </row>
    <row r="190" spans="1:11" ht="16.5">
      <c r="A190" s="382"/>
      <c r="B190" s="392"/>
      <c r="C190" s="392"/>
      <c r="D190" s="393"/>
      <c r="E190" s="394"/>
      <c r="F190" s="394"/>
      <c r="G190" s="394"/>
      <c r="H190" s="394"/>
      <c r="I190" s="394"/>
      <c r="J190" s="394"/>
      <c r="K190" s="394"/>
    </row>
    <row r="191" spans="1:11" ht="16.5">
      <c r="A191" s="382"/>
      <c r="B191" s="392"/>
      <c r="C191" s="392"/>
      <c r="D191" s="393"/>
      <c r="E191" s="394"/>
      <c r="F191" s="394"/>
      <c r="G191" s="394"/>
      <c r="H191" s="394"/>
      <c r="I191" s="394"/>
      <c r="J191" s="394"/>
      <c r="K191" s="394"/>
    </row>
    <row r="192" spans="1:11" ht="16.5">
      <c r="A192" s="382"/>
      <c r="B192" s="392"/>
      <c r="C192" s="392"/>
      <c r="D192" s="393"/>
      <c r="E192" s="394"/>
      <c r="F192" s="394"/>
      <c r="G192" s="394"/>
      <c r="H192" s="394"/>
      <c r="I192" s="394"/>
      <c r="J192" s="394"/>
      <c r="K192" s="394"/>
    </row>
    <row r="193" spans="1:11" ht="16.5">
      <c r="A193" s="382"/>
      <c r="B193" s="392"/>
      <c r="C193" s="392"/>
      <c r="D193" s="393"/>
      <c r="E193" s="394"/>
      <c r="F193" s="394"/>
      <c r="G193" s="394"/>
      <c r="H193" s="394"/>
      <c r="I193" s="394"/>
      <c r="J193" s="394"/>
      <c r="K193" s="394"/>
    </row>
    <row r="194" spans="1:11" ht="16.5">
      <c r="A194" s="382"/>
      <c r="B194" s="392"/>
      <c r="C194" s="392"/>
      <c r="D194" s="393"/>
      <c r="E194" s="394"/>
      <c r="F194" s="394"/>
      <c r="G194" s="394"/>
      <c r="H194" s="394"/>
      <c r="I194" s="394"/>
      <c r="J194" s="394"/>
      <c r="K194" s="394"/>
    </row>
    <row r="195" spans="1:11" ht="16.5">
      <c r="A195" s="382"/>
      <c r="B195" s="392"/>
      <c r="C195" s="392"/>
      <c r="D195" s="393"/>
      <c r="E195" s="394"/>
      <c r="F195" s="394"/>
      <c r="G195" s="394"/>
      <c r="H195" s="394"/>
      <c r="I195" s="394"/>
      <c r="J195" s="394"/>
      <c r="K195" s="394"/>
    </row>
    <row r="196" spans="1:11" ht="16.5">
      <c r="A196" s="382"/>
      <c r="B196" s="392"/>
      <c r="C196" s="392"/>
      <c r="D196" s="393"/>
      <c r="E196" s="394"/>
      <c r="F196" s="394"/>
      <c r="G196" s="394"/>
      <c r="H196" s="394"/>
      <c r="I196" s="394"/>
      <c r="J196" s="394"/>
      <c r="K196" s="394"/>
    </row>
    <row r="197" spans="1:11" ht="16.5">
      <c r="A197" s="382"/>
      <c r="B197" s="392"/>
      <c r="C197" s="392"/>
      <c r="D197" s="393"/>
      <c r="E197" s="394"/>
      <c r="F197" s="394"/>
      <c r="G197" s="394"/>
      <c r="H197" s="394"/>
      <c r="I197" s="394"/>
      <c r="J197" s="394"/>
      <c r="K197" s="394"/>
    </row>
    <row r="198" spans="1:11" ht="16.5">
      <c r="A198" s="382"/>
      <c r="B198" s="392"/>
      <c r="C198" s="392"/>
      <c r="D198" s="393"/>
      <c r="E198" s="394"/>
      <c r="F198" s="394"/>
      <c r="G198" s="394"/>
      <c r="H198" s="394"/>
      <c r="I198" s="394"/>
      <c r="J198" s="394"/>
      <c r="K198" s="394"/>
    </row>
    <row r="199" spans="1:11" ht="16.5">
      <c r="A199" s="382"/>
      <c r="B199" s="392"/>
      <c r="C199" s="392"/>
      <c r="D199" s="393"/>
      <c r="E199" s="394"/>
      <c r="F199" s="394"/>
      <c r="G199" s="394"/>
      <c r="H199" s="394"/>
      <c r="I199" s="394"/>
      <c r="J199" s="394"/>
      <c r="K199" s="394"/>
    </row>
    <row r="200" spans="1:11" ht="16.5">
      <c r="A200" s="382"/>
      <c r="B200" s="392"/>
      <c r="C200" s="392"/>
      <c r="D200" s="393"/>
      <c r="E200" s="394"/>
      <c r="F200" s="394"/>
      <c r="G200" s="394"/>
      <c r="H200" s="394"/>
      <c r="I200" s="394"/>
      <c r="J200" s="394"/>
      <c r="K200" s="394"/>
    </row>
    <row r="201" spans="1:11" ht="16.5">
      <c r="A201" s="382"/>
      <c r="B201" s="392"/>
      <c r="C201" s="392"/>
      <c r="D201" s="393"/>
      <c r="E201" s="394"/>
      <c r="F201" s="394"/>
      <c r="G201" s="394"/>
      <c r="H201" s="394"/>
      <c r="I201" s="394"/>
      <c r="J201" s="394"/>
      <c r="K201" s="394"/>
    </row>
    <row r="202" spans="1:11" ht="16.5">
      <c r="A202" s="382"/>
      <c r="B202" s="392"/>
      <c r="C202" s="392"/>
      <c r="D202" s="393"/>
      <c r="E202" s="394"/>
      <c r="F202" s="394"/>
      <c r="G202" s="394"/>
      <c r="H202" s="394"/>
      <c r="I202" s="394"/>
      <c r="J202" s="394"/>
      <c r="K202" s="394"/>
    </row>
    <row r="203" spans="1:11" ht="16.5">
      <c r="A203" s="382"/>
      <c r="B203" s="392"/>
      <c r="C203" s="392"/>
      <c r="D203" s="393"/>
      <c r="E203" s="394"/>
      <c r="F203" s="394"/>
      <c r="G203" s="394"/>
      <c r="H203" s="394"/>
      <c r="I203" s="394"/>
      <c r="J203" s="394"/>
      <c r="K203" s="394"/>
    </row>
    <row r="204" spans="1:11" ht="16.5">
      <c r="A204" s="382"/>
      <c r="B204" s="392"/>
      <c r="C204" s="392"/>
      <c r="D204" s="393"/>
      <c r="E204" s="394"/>
      <c r="F204" s="394"/>
      <c r="G204" s="394"/>
      <c r="H204" s="394"/>
      <c r="I204" s="394"/>
      <c r="J204" s="394"/>
      <c r="K204" s="394"/>
    </row>
    <row r="205" spans="1:11" ht="16.5">
      <c r="A205" s="382"/>
      <c r="B205" s="392"/>
      <c r="C205" s="392"/>
      <c r="D205" s="393"/>
      <c r="E205" s="394"/>
      <c r="F205" s="394"/>
      <c r="G205" s="394"/>
      <c r="H205" s="394"/>
      <c r="I205" s="394"/>
      <c r="J205" s="394"/>
      <c r="K205" s="394"/>
    </row>
    <row r="206" spans="1:11" ht="16.5">
      <c r="A206" s="382"/>
      <c r="B206" s="392"/>
      <c r="C206" s="392"/>
      <c r="D206" s="393"/>
      <c r="E206" s="394"/>
      <c r="F206" s="394"/>
      <c r="G206" s="394"/>
      <c r="H206" s="394"/>
      <c r="I206" s="394"/>
      <c r="J206" s="394"/>
      <c r="K206" s="394"/>
    </row>
    <row r="207" spans="1:11" ht="16.5">
      <c r="A207" s="382"/>
      <c r="B207" s="392"/>
      <c r="C207" s="392"/>
      <c r="D207" s="393"/>
      <c r="E207" s="394"/>
      <c r="F207" s="394"/>
      <c r="G207" s="394"/>
      <c r="H207" s="394"/>
      <c r="I207" s="394"/>
      <c r="J207" s="394"/>
      <c r="K207" s="394"/>
    </row>
    <row r="208" spans="1:11" ht="16.5">
      <c r="A208" s="382"/>
      <c r="B208" s="392"/>
      <c r="C208" s="392"/>
      <c r="D208" s="393"/>
      <c r="E208" s="394"/>
      <c r="F208" s="394"/>
      <c r="G208" s="394"/>
      <c r="H208" s="394"/>
      <c r="I208" s="394"/>
      <c r="J208" s="394"/>
      <c r="K208" s="394"/>
    </row>
    <row r="209" spans="1:11" ht="16.5">
      <c r="A209" s="382"/>
      <c r="B209" s="392"/>
      <c r="C209" s="392"/>
      <c r="D209" s="393"/>
      <c r="E209" s="394"/>
      <c r="F209" s="394"/>
      <c r="G209" s="394"/>
      <c r="H209" s="394"/>
      <c r="I209" s="394"/>
      <c r="J209" s="394"/>
      <c r="K209" s="394"/>
    </row>
    <row r="210" spans="1:11" ht="16.5">
      <c r="A210" s="382"/>
      <c r="B210" s="392"/>
      <c r="C210" s="392"/>
      <c r="D210" s="393"/>
      <c r="E210" s="394"/>
      <c r="F210" s="394"/>
      <c r="G210" s="394"/>
      <c r="H210" s="394"/>
      <c r="I210" s="394"/>
      <c r="J210" s="394"/>
      <c r="K210" s="394"/>
    </row>
    <row r="211" spans="1:11" ht="16.5">
      <c r="A211" s="382"/>
      <c r="B211" s="392"/>
      <c r="C211" s="392"/>
      <c r="D211" s="393"/>
      <c r="E211" s="394"/>
      <c r="F211" s="394"/>
      <c r="G211" s="394"/>
      <c r="H211" s="394"/>
      <c r="I211" s="394"/>
      <c r="J211" s="394"/>
      <c r="K211" s="394"/>
    </row>
    <row r="212" spans="1:11" ht="16.5">
      <c r="A212" s="382"/>
      <c r="B212" s="392"/>
      <c r="C212" s="392"/>
      <c r="D212" s="393"/>
      <c r="E212" s="394"/>
      <c r="F212" s="394"/>
      <c r="G212" s="394"/>
      <c r="H212" s="394"/>
      <c r="I212" s="394"/>
      <c r="J212" s="394"/>
      <c r="K212" s="394"/>
    </row>
    <row r="213" spans="1:11" ht="16.5">
      <c r="A213" s="382"/>
      <c r="B213" s="392"/>
      <c r="C213" s="392"/>
      <c r="D213" s="393"/>
      <c r="E213" s="394"/>
      <c r="F213" s="394"/>
      <c r="G213" s="394"/>
      <c r="H213" s="394"/>
      <c r="I213" s="394"/>
      <c r="J213" s="394"/>
      <c r="K213" s="394"/>
    </row>
    <row r="214" spans="1:11" ht="16.5">
      <c r="A214" s="382"/>
      <c r="B214" s="392"/>
      <c r="C214" s="392"/>
      <c r="D214" s="393"/>
      <c r="E214" s="394"/>
      <c r="F214" s="394"/>
      <c r="G214" s="394"/>
      <c r="H214" s="394"/>
      <c r="I214" s="394"/>
      <c r="J214" s="394"/>
      <c r="K214" s="394"/>
    </row>
    <row r="215" spans="1:11" ht="16.5">
      <c r="A215" s="382"/>
      <c r="B215" s="392"/>
      <c r="C215" s="392"/>
      <c r="D215" s="393"/>
      <c r="E215" s="394"/>
      <c r="F215" s="394"/>
      <c r="G215" s="394"/>
      <c r="H215" s="394"/>
      <c r="I215" s="394"/>
      <c r="J215" s="394"/>
      <c r="K215" s="394"/>
    </row>
    <row r="216" spans="1:11" ht="16.5">
      <c r="A216" s="382"/>
      <c r="B216" s="392"/>
      <c r="C216" s="392"/>
      <c r="D216" s="393"/>
      <c r="E216" s="394"/>
      <c r="F216" s="394"/>
      <c r="G216" s="394"/>
      <c r="H216" s="394"/>
      <c r="I216" s="394"/>
      <c r="J216" s="394"/>
      <c r="K216" s="394"/>
    </row>
    <row r="217" spans="1:11" ht="16.5">
      <c r="A217" s="382"/>
      <c r="B217" s="392"/>
      <c r="C217" s="392"/>
      <c r="D217" s="393"/>
      <c r="E217" s="394"/>
      <c r="F217" s="394"/>
      <c r="G217" s="394"/>
      <c r="H217" s="394"/>
      <c r="I217" s="394"/>
      <c r="J217" s="394"/>
      <c r="K217" s="394"/>
    </row>
    <row r="218" spans="1:11" ht="16.5">
      <c r="A218" s="382"/>
      <c r="B218" s="392"/>
      <c r="C218" s="392"/>
      <c r="D218" s="393"/>
      <c r="E218" s="394"/>
      <c r="F218" s="394"/>
      <c r="G218" s="394"/>
      <c r="H218" s="394"/>
      <c r="I218" s="394"/>
      <c r="J218" s="394"/>
      <c r="K218" s="394"/>
    </row>
    <row r="219" spans="1:11" ht="16.5">
      <c r="A219" s="382"/>
      <c r="B219" s="392"/>
      <c r="C219" s="392"/>
      <c r="D219" s="393"/>
      <c r="E219" s="394"/>
      <c r="F219" s="394"/>
      <c r="G219" s="394"/>
      <c r="H219" s="394"/>
      <c r="I219" s="394"/>
      <c r="J219" s="394"/>
      <c r="K219" s="394"/>
    </row>
    <row r="220" spans="1:11" ht="16.5">
      <c r="A220" s="382"/>
      <c r="B220" s="392"/>
      <c r="C220" s="392"/>
      <c r="D220" s="393"/>
      <c r="E220" s="394"/>
      <c r="F220" s="394"/>
      <c r="G220" s="394"/>
      <c r="H220" s="394"/>
      <c r="I220" s="394"/>
      <c r="J220" s="394"/>
      <c r="K220" s="394"/>
    </row>
    <row r="221" spans="1:11" ht="16.5">
      <c r="A221" s="382"/>
      <c r="B221" s="392"/>
      <c r="C221" s="392"/>
      <c r="D221" s="393"/>
      <c r="E221" s="394"/>
      <c r="F221" s="394"/>
      <c r="G221" s="394"/>
      <c r="H221" s="394"/>
      <c r="I221" s="394"/>
      <c r="J221" s="394"/>
      <c r="K221" s="394"/>
    </row>
    <row r="222" spans="1:11" ht="16.5">
      <c r="A222" s="382"/>
      <c r="B222" s="392"/>
      <c r="C222" s="392"/>
      <c r="D222" s="393"/>
      <c r="E222" s="394"/>
      <c r="F222" s="394"/>
      <c r="G222" s="394"/>
      <c r="H222" s="394"/>
      <c r="I222" s="394"/>
      <c r="J222" s="394"/>
      <c r="K222" s="394"/>
    </row>
    <row r="223" spans="1:11" ht="16.5">
      <c r="A223" s="382"/>
      <c r="B223" s="392"/>
      <c r="C223" s="392"/>
      <c r="D223" s="393"/>
      <c r="E223" s="394"/>
      <c r="F223" s="394"/>
      <c r="G223" s="394"/>
      <c r="H223" s="394"/>
      <c r="I223" s="394"/>
      <c r="J223" s="394"/>
      <c r="K223" s="394"/>
    </row>
    <row r="224" spans="1:11" ht="16.5">
      <c r="A224" s="382"/>
      <c r="B224" s="392"/>
      <c r="C224" s="392"/>
      <c r="D224" s="393"/>
      <c r="E224" s="394"/>
      <c r="F224" s="394"/>
      <c r="G224" s="394"/>
      <c r="H224" s="394"/>
      <c r="I224" s="394"/>
      <c r="J224" s="394"/>
      <c r="K224" s="394"/>
    </row>
    <row r="225" spans="1:11" ht="16.5">
      <c r="A225" s="382"/>
      <c r="B225" s="392"/>
      <c r="C225" s="392"/>
      <c r="D225" s="393"/>
      <c r="E225" s="394"/>
      <c r="F225" s="394"/>
      <c r="G225" s="394"/>
      <c r="H225" s="394"/>
      <c r="I225" s="394"/>
      <c r="J225" s="394"/>
      <c r="K225" s="394"/>
    </row>
    <row r="226" spans="1:11" ht="16.5">
      <c r="A226" s="382"/>
      <c r="B226" s="392"/>
      <c r="C226" s="392"/>
      <c r="D226" s="393"/>
      <c r="E226" s="394"/>
      <c r="F226" s="394"/>
      <c r="G226" s="394"/>
      <c r="H226" s="394"/>
      <c r="I226" s="394"/>
      <c r="J226" s="394"/>
      <c r="K226" s="394"/>
    </row>
    <row r="227" spans="1:11" ht="16.5">
      <c r="A227" s="382"/>
      <c r="B227" s="392"/>
      <c r="C227" s="392"/>
      <c r="D227" s="393"/>
      <c r="E227" s="394"/>
      <c r="F227" s="394"/>
      <c r="G227" s="394"/>
      <c r="H227" s="394"/>
      <c r="I227" s="394"/>
      <c r="J227" s="394"/>
      <c r="K227" s="394"/>
    </row>
    <row r="228" spans="1:11" ht="16.5">
      <c r="A228" s="382"/>
      <c r="B228" s="392"/>
      <c r="C228" s="392"/>
      <c r="D228" s="393"/>
      <c r="E228" s="394"/>
      <c r="F228" s="394"/>
      <c r="G228" s="394"/>
      <c r="H228" s="394"/>
      <c r="I228" s="394"/>
      <c r="J228" s="394"/>
      <c r="K228" s="394"/>
    </row>
    <row r="229" spans="1:11" ht="16.5">
      <c r="A229" s="382"/>
      <c r="B229" s="392"/>
      <c r="C229" s="392"/>
      <c r="D229" s="393"/>
      <c r="E229" s="394"/>
      <c r="F229" s="394"/>
      <c r="G229" s="394"/>
      <c r="H229" s="394"/>
      <c r="I229" s="394"/>
      <c r="J229" s="394"/>
      <c r="K229" s="394"/>
    </row>
    <row r="230" spans="1:11" ht="16.5">
      <c r="A230" s="382"/>
      <c r="B230" s="392"/>
      <c r="C230" s="392"/>
      <c r="D230" s="393"/>
      <c r="E230" s="394"/>
      <c r="F230" s="394"/>
      <c r="G230" s="394"/>
      <c r="H230" s="394"/>
      <c r="I230" s="394"/>
      <c r="J230" s="394"/>
      <c r="K230" s="394"/>
    </row>
    <row r="231" spans="1:11" ht="16.5">
      <c r="A231" s="382"/>
      <c r="B231" s="392"/>
      <c r="C231" s="392"/>
      <c r="D231" s="393"/>
      <c r="E231" s="394"/>
      <c r="F231" s="394"/>
      <c r="G231" s="394"/>
      <c r="H231" s="394"/>
      <c r="I231" s="394"/>
      <c r="J231" s="394"/>
      <c r="K231" s="394"/>
    </row>
    <row r="232" spans="1:11" ht="16.5">
      <c r="A232" s="382"/>
      <c r="B232" s="392"/>
      <c r="C232" s="392"/>
      <c r="D232" s="393"/>
      <c r="E232" s="394"/>
      <c r="F232" s="394"/>
      <c r="G232" s="394"/>
      <c r="H232" s="394"/>
      <c r="I232" s="394"/>
      <c r="J232" s="394"/>
      <c r="K232" s="394"/>
    </row>
    <row r="233" spans="1:11" ht="16.5">
      <c r="A233" s="382"/>
      <c r="B233" s="392"/>
      <c r="C233" s="392"/>
      <c r="D233" s="393"/>
      <c r="E233" s="394"/>
      <c r="F233" s="394"/>
      <c r="G233" s="394"/>
      <c r="H233" s="394"/>
      <c r="I233" s="394"/>
      <c r="J233" s="394"/>
      <c r="K233" s="394"/>
    </row>
    <row r="234" spans="1:11" ht="16.5">
      <c r="A234" s="382"/>
      <c r="B234" s="392"/>
      <c r="C234" s="392"/>
      <c r="D234" s="393"/>
      <c r="E234" s="394"/>
      <c r="F234" s="394"/>
      <c r="G234" s="394"/>
      <c r="H234" s="394"/>
      <c r="I234" s="394"/>
      <c r="J234" s="394"/>
      <c r="K234" s="394"/>
    </row>
    <row r="235" spans="1:11" ht="16.5">
      <c r="A235" s="382"/>
      <c r="B235" s="392"/>
      <c r="C235" s="392"/>
      <c r="D235" s="393"/>
      <c r="E235" s="394"/>
      <c r="F235" s="394"/>
      <c r="G235" s="394"/>
      <c r="H235" s="394"/>
      <c r="I235" s="394"/>
      <c r="J235" s="394"/>
      <c r="K235" s="394"/>
    </row>
    <row r="236" spans="1:11" ht="16.5">
      <c r="A236" s="382"/>
      <c r="B236" s="392"/>
      <c r="C236" s="392"/>
      <c r="D236" s="393"/>
      <c r="E236" s="394"/>
      <c r="F236" s="394"/>
      <c r="G236" s="394"/>
      <c r="H236" s="394"/>
      <c r="I236" s="394"/>
      <c r="J236" s="394"/>
      <c r="K236" s="394"/>
    </row>
    <row r="237" spans="1:11" ht="16.5">
      <c r="A237" s="382"/>
      <c r="B237" s="392"/>
      <c r="C237" s="392"/>
      <c r="D237" s="393"/>
      <c r="E237" s="394"/>
      <c r="F237" s="394"/>
      <c r="G237" s="394"/>
      <c r="H237" s="394"/>
      <c r="I237" s="394"/>
      <c r="J237" s="394"/>
      <c r="K237" s="394"/>
    </row>
    <row r="238" spans="1:11" ht="16.5">
      <c r="A238" s="382"/>
      <c r="B238" s="392"/>
      <c r="C238" s="392"/>
      <c r="D238" s="393"/>
      <c r="E238" s="394"/>
      <c r="F238" s="394"/>
      <c r="G238" s="394"/>
      <c r="H238" s="394"/>
      <c r="I238" s="394"/>
      <c r="J238" s="394"/>
      <c r="K238" s="394"/>
    </row>
    <row r="239" spans="1:11" ht="16.5">
      <c r="A239" s="382"/>
      <c r="B239" s="392"/>
      <c r="C239" s="392"/>
      <c r="D239" s="393"/>
      <c r="E239" s="394"/>
      <c r="F239" s="394"/>
      <c r="G239" s="394"/>
      <c r="H239" s="394"/>
      <c r="I239" s="394"/>
      <c r="J239" s="394"/>
      <c r="K239" s="394"/>
    </row>
    <row r="240" spans="1:11" ht="16.5">
      <c r="A240" s="382"/>
      <c r="B240" s="392"/>
      <c r="C240" s="392"/>
      <c r="D240" s="393"/>
      <c r="E240" s="394"/>
      <c r="F240" s="394"/>
      <c r="G240" s="394"/>
      <c r="H240" s="394"/>
      <c r="I240" s="394"/>
      <c r="J240" s="394"/>
      <c r="K240" s="394"/>
    </row>
    <row r="241" spans="1:11" ht="16.5">
      <c r="A241" s="382"/>
      <c r="B241" s="392"/>
      <c r="C241" s="392"/>
      <c r="D241" s="393"/>
      <c r="E241" s="394"/>
      <c r="F241" s="394"/>
      <c r="G241" s="394"/>
      <c r="H241" s="394"/>
      <c r="I241" s="394"/>
      <c r="J241" s="394"/>
      <c r="K241" s="394"/>
    </row>
    <row r="242" spans="1:11" ht="16.5">
      <c r="A242" s="382"/>
      <c r="B242" s="392"/>
      <c r="C242" s="392"/>
      <c r="D242" s="393"/>
      <c r="E242" s="394"/>
      <c r="F242" s="394"/>
      <c r="G242" s="394"/>
      <c r="H242" s="394"/>
      <c r="I242" s="394"/>
      <c r="J242" s="394"/>
      <c r="K242" s="394"/>
    </row>
    <row r="243" spans="1:11" ht="16.5">
      <c r="A243" s="382"/>
      <c r="B243" s="392"/>
      <c r="C243" s="392"/>
      <c r="D243" s="393"/>
      <c r="E243" s="394"/>
      <c r="F243" s="394"/>
      <c r="G243" s="394"/>
      <c r="H243" s="394"/>
      <c r="I243" s="394"/>
      <c r="J243" s="394"/>
      <c r="K243" s="394"/>
    </row>
    <row r="244" spans="1:11" ht="16.5">
      <c r="A244" s="382"/>
      <c r="B244" s="392"/>
      <c r="C244" s="392"/>
      <c r="D244" s="393"/>
      <c r="E244" s="394"/>
      <c r="F244" s="394"/>
      <c r="G244" s="394"/>
      <c r="H244" s="394"/>
      <c r="I244" s="394"/>
      <c r="J244" s="394"/>
      <c r="K244" s="394"/>
    </row>
  </sheetData>
  <sheetProtection/>
  <mergeCells count="2">
    <mergeCell ref="A1:K1"/>
    <mergeCell ref="A2:I2"/>
  </mergeCells>
  <printOptions horizontalCentered="1"/>
  <pageMargins left="0.5" right="0.5" top="1" bottom="0.75" header="0" footer="0"/>
  <pageSetup fitToHeight="0" fitToWidth="1" horizontalDpi="600" verticalDpi="600" orientation="landscape" paperSize="9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view="pageBreakPreview" zoomScaleSheetLayoutView="100" zoomScalePageLayoutView="0" workbookViewId="0" topLeftCell="A22">
      <selection activeCell="C35" sqref="C35"/>
    </sheetView>
  </sheetViews>
  <sheetFormatPr defaultColWidth="9.140625" defaultRowHeight="12.75"/>
  <cols>
    <col min="1" max="1" width="5.8515625" style="369" customWidth="1"/>
    <col min="2" max="2" width="38.57421875" style="365" customWidth="1"/>
    <col min="3" max="3" width="14.57421875" style="366" customWidth="1"/>
    <col min="4" max="4" width="16.00390625" style="366" customWidth="1"/>
    <col min="5" max="5" width="15.00390625" style="364" customWidth="1"/>
    <col min="6" max="6" width="15.28125" style="364" customWidth="1"/>
    <col min="7" max="7" width="13.421875" style="364" customWidth="1"/>
    <col min="8" max="8" width="14.57421875" style="364" customWidth="1"/>
    <col min="9" max="9" width="15.00390625" style="364" customWidth="1"/>
    <col min="10" max="10" width="14.00390625" style="364" customWidth="1"/>
    <col min="11" max="16384" width="9.140625" style="364" customWidth="1"/>
  </cols>
  <sheetData>
    <row r="1" spans="1:9" ht="29.25" customHeight="1">
      <c r="A1" s="566" t="s">
        <v>477</v>
      </c>
      <c r="B1" s="564"/>
      <c r="C1" s="564"/>
      <c r="D1" s="564"/>
      <c r="E1" s="564"/>
      <c r="F1" s="564"/>
      <c r="G1" s="564"/>
      <c r="H1" s="564"/>
      <c r="I1" s="564"/>
    </row>
    <row r="2" spans="1:9" ht="18" customHeight="1">
      <c r="A2" s="565" t="s">
        <v>468</v>
      </c>
      <c r="B2" s="565"/>
      <c r="C2" s="565"/>
      <c r="D2" s="565"/>
      <c r="E2" s="565"/>
      <c r="F2" s="565"/>
      <c r="G2" s="565"/>
      <c r="H2" s="565"/>
      <c r="I2" s="565"/>
    </row>
    <row r="3" spans="1:9" ht="16.5">
      <c r="A3" s="382"/>
      <c r="B3" s="392"/>
      <c r="C3" s="393"/>
      <c r="D3" s="393"/>
      <c r="E3" s="394"/>
      <c r="F3" s="394"/>
      <c r="G3" s="394"/>
      <c r="H3" s="394"/>
      <c r="I3" s="394"/>
    </row>
    <row r="4" spans="1:9" s="367" customFormat="1" ht="33">
      <c r="A4" s="402" t="s">
        <v>0</v>
      </c>
      <c r="B4" s="402" t="s">
        <v>287</v>
      </c>
      <c r="C4" s="402" t="s">
        <v>185</v>
      </c>
      <c r="D4" s="383" t="s">
        <v>456</v>
      </c>
      <c r="E4" s="383" t="s">
        <v>457</v>
      </c>
      <c r="F4" s="383" t="s">
        <v>458</v>
      </c>
      <c r="G4" s="383" t="s">
        <v>459</v>
      </c>
      <c r="H4" s="383" t="s">
        <v>460</v>
      </c>
      <c r="I4" s="383" t="s">
        <v>461</v>
      </c>
    </row>
    <row r="5" spans="1:11" s="363" customFormat="1" ht="36.75" customHeight="1">
      <c r="A5" s="386" t="s">
        <v>3</v>
      </c>
      <c r="B5" s="387" t="s">
        <v>332</v>
      </c>
      <c r="C5" s="383"/>
      <c r="D5" s="423"/>
      <c r="E5" s="416"/>
      <c r="F5" s="415"/>
      <c r="G5" s="415"/>
      <c r="H5" s="415"/>
      <c r="I5" s="415"/>
      <c r="K5" s="374"/>
    </row>
    <row r="6" spans="1:11" ht="35.25" customHeight="1">
      <c r="A6" s="388"/>
      <c r="B6" s="389" t="s">
        <v>314</v>
      </c>
      <c r="C6" s="404" t="s">
        <v>345</v>
      </c>
      <c r="D6" s="486"/>
      <c r="E6" s="472">
        <v>59407</v>
      </c>
      <c r="F6" s="472">
        <f>E6+1200</f>
        <v>60607</v>
      </c>
      <c r="G6" s="472">
        <v>62759</v>
      </c>
      <c r="H6" s="472">
        <v>63843</v>
      </c>
      <c r="I6" s="472">
        <v>64877</v>
      </c>
      <c r="K6" s="370"/>
    </row>
    <row r="7" spans="1:11" s="368" customFormat="1" ht="29.25" customHeight="1">
      <c r="A7" s="410"/>
      <c r="B7" s="389" t="s">
        <v>315</v>
      </c>
      <c r="C7" s="404" t="s">
        <v>345</v>
      </c>
      <c r="D7" s="486"/>
      <c r="E7" s="472">
        <v>50493</v>
      </c>
      <c r="F7" s="472">
        <f>F6*85%</f>
        <v>51515.95</v>
      </c>
      <c r="G7" s="472">
        <f>G6*85%</f>
        <v>53345.15</v>
      </c>
      <c r="H7" s="472">
        <f>H6*85%</f>
        <v>54266.549999999996</v>
      </c>
      <c r="I7" s="472">
        <f>I6*85%</f>
        <v>55145.45</v>
      </c>
      <c r="J7" s="378"/>
      <c r="K7" s="375"/>
    </row>
    <row r="8" spans="1:9" s="368" customFormat="1" ht="33" customHeight="1">
      <c r="A8" s="410"/>
      <c r="B8" s="422" t="s">
        <v>331</v>
      </c>
      <c r="C8" s="391" t="s">
        <v>350</v>
      </c>
      <c r="D8" s="513"/>
      <c r="E8" s="421">
        <v>4.1</v>
      </c>
      <c r="F8" s="421">
        <v>4.2</v>
      </c>
      <c r="G8" s="421">
        <v>4.4</v>
      </c>
      <c r="H8" s="421">
        <v>4.5</v>
      </c>
      <c r="I8" s="421">
        <v>4.7</v>
      </c>
    </row>
    <row r="9" spans="1:9" s="368" customFormat="1" ht="39" customHeight="1">
      <c r="A9" s="410"/>
      <c r="B9" s="422" t="s">
        <v>353</v>
      </c>
      <c r="C9" s="391" t="s">
        <v>350</v>
      </c>
      <c r="D9" s="486"/>
      <c r="E9" s="472">
        <v>19</v>
      </c>
      <c r="F9" s="421">
        <v>17</v>
      </c>
      <c r="G9" s="421">
        <v>16.4</v>
      </c>
      <c r="H9" s="421">
        <v>15.8</v>
      </c>
      <c r="I9" s="472">
        <v>15</v>
      </c>
    </row>
    <row r="10" spans="1:9" s="363" customFormat="1" ht="32.25" customHeight="1">
      <c r="A10" s="386" t="s">
        <v>12</v>
      </c>
      <c r="B10" s="384" t="s">
        <v>333</v>
      </c>
      <c r="C10" s="383"/>
      <c r="D10" s="487"/>
      <c r="E10" s="475"/>
      <c r="F10" s="475"/>
      <c r="G10" s="475"/>
      <c r="H10" s="475"/>
      <c r="I10" s="475"/>
    </row>
    <row r="11" spans="1:9" ht="36.75" customHeight="1">
      <c r="A11" s="388">
        <v>1</v>
      </c>
      <c r="B11" s="405" t="s">
        <v>316</v>
      </c>
      <c r="C11" s="404" t="s">
        <v>345</v>
      </c>
      <c r="D11" s="549">
        <v>176534</v>
      </c>
      <c r="E11" s="550">
        <v>34014</v>
      </c>
      <c r="F11" s="550">
        <v>34730</v>
      </c>
      <c r="G11" s="550">
        <v>35330</v>
      </c>
      <c r="H11" s="550">
        <v>35930</v>
      </c>
      <c r="I11" s="550">
        <v>36530</v>
      </c>
    </row>
    <row r="12" spans="1:9" ht="44.25" customHeight="1">
      <c r="A12" s="388">
        <v>2</v>
      </c>
      <c r="B12" s="405" t="s">
        <v>317</v>
      </c>
      <c r="C12" s="404" t="s">
        <v>345</v>
      </c>
      <c r="D12" s="549">
        <v>174520.84000000003</v>
      </c>
      <c r="E12" s="550">
        <v>33141</v>
      </c>
      <c r="F12" s="550">
        <v>34452.16</v>
      </c>
      <c r="G12" s="550">
        <v>35047.36</v>
      </c>
      <c r="H12" s="550">
        <v>35642.56</v>
      </c>
      <c r="I12" s="550">
        <v>36237.76</v>
      </c>
    </row>
    <row r="13" spans="1:9" s="368" customFormat="1" ht="29.25" customHeight="1">
      <c r="A13" s="410"/>
      <c r="B13" s="405" t="s">
        <v>318</v>
      </c>
      <c r="C13" s="412"/>
      <c r="D13" s="551"/>
      <c r="E13" s="552"/>
      <c r="F13" s="552"/>
      <c r="G13" s="552"/>
      <c r="H13" s="552"/>
      <c r="I13" s="552"/>
    </row>
    <row r="14" spans="1:9" ht="38.25" customHeight="1">
      <c r="A14" s="388"/>
      <c r="B14" s="422" t="s">
        <v>319</v>
      </c>
      <c r="C14" s="391" t="s">
        <v>289</v>
      </c>
      <c r="D14" s="551">
        <v>54</v>
      </c>
      <c r="E14" s="552">
        <v>60</v>
      </c>
      <c r="F14" s="552">
        <v>58</v>
      </c>
      <c r="G14" s="552">
        <v>56</v>
      </c>
      <c r="H14" s="552">
        <v>55</v>
      </c>
      <c r="I14" s="552">
        <v>54</v>
      </c>
    </row>
    <row r="15" spans="1:9" ht="35.25" customHeight="1">
      <c r="A15" s="388"/>
      <c r="B15" s="422" t="s">
        <v>44</v>
      </c>
      <c r="C15" s="391" t="s">
        <v>289</v>
      </c>
      <c r="D15" s="551">
        <v>29</v>
      </c>
      <c r="E15" s="552">
        <v>26</v>
      </c>
      <c r="F15" s="552">
        <v>27</v>
      </c>
      <c r="G15" s="552">
        <v>28</v>
      </c>
      <c r="H15" s="552">
        <v>28.8</v>
      </c>
      <c r="I15" s="552">
        <v>29</v>
      </c>
    </row>
    <row r="16" spans="1:9" ht="20.25" customHeight="1">
      <c r="A16" s="388"/>
      <c r="B16" s="422" t="s">
        <v>45</v>
      </c>
      <c r="C16" s="391" t="s">
        <v>289</v>
      </c>
      <c r="D16" s="551">
        <v>17</v>
      </c>
      <c r="E16" s="552">
        <v>14</v>
      </c>
      <c r="F16" s="552">
        <v>15</v>
      </c>
      <c r="G16" s="552">
        <v>15.6</v>
      </c>
      <c r="H16" s="552">
        <v>16</v>
      </c>
      <c r="I16" s="552">
        <v>17</v>
      </c>
    </row>
    <row r="17" spans="1:9" ht="32.25" customHeight="1">
      <c r="A17" s="388">
        <v>3</v>
      </c>
      <c r="B17" s="405" t="s">
        <v>455</v>
      </c>
      <c r="C17" s="404" t="s">
        <v>345</v>
      </c>
      <c r="D17" s="549">
        <v>4450</v>
      </c>
      <c r="E17" s="550">
        <v>800</v>
      </c>
      <c r="F17" s="550">
        <v>850</v>
      </c>
      <c r="G17" s="550">
        <v>900</v>
      </c>
      <c r="H17" s="550">
        <v>950</v>
      </c>
      <c r="I17" s="550">
        <v>950</v>
      </c>
    </row>
    <row r="18" spans="1:9" s="363" customFormat="1" ht="36" customHeight="1">
      <c r="A18" s="386" t="s">
        <v>16</v>
      </c>
      <c r="B18" s="384" t="s">
        <v>334</v>
      </c>
      <c r="C18" s="383"/>
      <c r="D18" s="487"/>
      <c r="E18" s="475"/>
      <c r="F18" s="475"/>
      <c r="G18" s="475"/>
      <c r="H18" s="475"/>
      <c r="I18" s="475"/>
    </row>
    <row r="19" spans="1:9" ht="29.25" customHeight="1">
      <c r="A19" s="388"/>
      <c r="B19" s="405" t="s">
        <v>320</v>
      </c>
      <c r="C19" s="404" t="s">
        <v>327</v>
      </c>
      <c r="D19" s="489"/>
      <c r="E19" s="421"/>
      <c r="F19" s="421"/>
      <c r="G19" s="472">
        <v>1</v>
      </c>
      <c r="H19" s="472">
        <v>1</v>
      </c>
      <c r="I19" s="472">
        <v>1</v>
      </c>
    </row>
    <row r="20" spans="1:10" s="363" customFormat="1" ht="31.5" customHeight="1">
      <c r="A20" s="386" t="s">
        <v>19</v>
      </c>
      <c r="B20" s="384" t="s">
        <v>335</v>
      </c>
      <c r="C20" s="383"/>
      <c r="D20" s="487"/>
      <c r="E20" s="475"/>
      <c r="F20" s="475"/>
      <c r="G20" s="475"/>
      <c r="H20" s="475"/>
      <c r="I20" s="475"/>
      <c r="J20" s="379"/>
    </row>
    <row r="21" spans="1:10" ht="38.25" customHeight="1">
      <c r="A21" s="388">
        <v>1</v>
      </c>
      <c r="B21" s="424" t="s">
        <v>321</v>
      </c>
      <c r="C21" s="404" t="s">
        <v>328</v>
      </c>
      <c r="D21" s="488"/>
      <c r="E21" s="421"/>
      <c r="F21" s="421"/>
      <c r="G21" s="421"/>
      <c r="H21" s="421"/>
      <c r="I21" s="472"/>
      <c r="J21" s="371"/>
    </row>
    <row r="22" spans="1:10" ht="29.25" customHeight="1">
      <c r="A22" s="388"/>
      <c r="B22" s="425" t="s">
        <v>355</v>
      </c>
      <c r="C22" s="391" t="s">
        <v>328</v>
      </c>
      <c r="D22" s="488"/>
      <c r="E22" s="472">
        <v>160</v>
      </c>
      <c r="F22" s="472">
        <v>170</v>
      </c>
      <c r="G22" s="472">
        <v>180</v>
      </c>
      <c r="H22" s="472">
        <v>180</v>
      </c>
      <c r="I22" s="472">
        <v>180</v>
      </c>
      <c r="J22" s="371"/>
    </row>
    <row r="23" spans="1:10" ht="29.25" customHeight="1">
      <c r="A23" s="388"/>
      <c r="B23" s="425" t="s">
        <v>356</v>
      </c>
      <c r="C23" s="391" t="s">
        <v>328</v>
      </c>
      <c r="D23" s="489"/>
      <c r="E23" s="421"/>
      <c r="F23" s="421"/>
      <c r="G23" s="421"/>
      <c r="H23" s="421"/>
      <c r="I23" s="421"/>
      <c r="J23" s="371"/>
    </row>
    <row r="24" spans="1:10" ht="30" customHeight="1">
      <c r="A24" s="388">
        <v>2</v>
      </c>
      <c r="B24" s="424" t="s">
        <v>322</v>
      </c>
      <c r="C24" s="404" t="s">
        <v>329</v>
      </c>
      <c r="D24" s="489"/>
      <c r="E24" s="472">
        <v>57</v>
      </c>
      <c r="F24" s="472">
        <v>59</v>
      </c>
      <c r="G24" s="472">
        <v>61</v>
      </c>
      <c r="H24" s="472">
        <v>62</v>
      </c>
      <c r="I24" s="472">
        <v>63</v>
      </c>
      <c r="J24" s="371"/>
    </row>
    <row r="25" spans="1:10" ht="54.75" customHeight="1">
      <c r="A25" s="388">
        <v>3</v>
      </c>
      <c r="B25" s="424" t="s">
        <v>354</v>
      </c>
      <c r="C25" s="404" t="s">
        <v>330</v>
      </c>
      <c r="D25" s="489"/>
      <c r="E25" s="421"/>
      <c r="F25" s="421"/>
      <c r="G25" s="421"/>
      <c r="H25" s="421"/>
      <c r="I25" s="421"/>
      <c r="J25" s="371"/>
    </row>
    <row r="26" spans="1:10" ht="27.75" customHeight="1">
      <c r="A26" s="388">
        <v>4</v>
      </c>
      <c r="B26" s="424" t="s">
        <v>323</v>
      </c>
      <c r="C26" s="404" t="s">
        <v>350</v>
      </c>
      <c r="D26" s="472"/>
      <c r="E26" s="421">
        <v>21.5</v>
      </c>
      <c r="F26" s="421">
        <v>21.5</v>
      </c>
      <c r="G26" s="421">
        <v>21.5</v>
      </c>
      <c r="H26" s="421">
        <v>21.5</v>
      </c>
      <c r="I26" s="421">
        <v>21.5</v>
      </c>
      <c r="J26" s="371"/>
    </row>
    <row r="27" spans="1:10" ht="26.25" customHeight="1">
      <c r="A27" s="388">
        <v>5</v>
      </c>
      <c r="B27" s="424" t="s">
        <v>324</v>
      </c>
      <c r="C27" s="404" t="s">
        <v>350</v>
      </c>
      <c r="D27" s="421"/>
      <c r="E27" s="472">
        <v>30</v>
      </c>
      <c r="F27" s="472">
        <v>30</v>
      </c>
      <c r="G27" s="472">
        <v>30</v>
      </c>
      <c r="H27" s="472">
        <v>30</v>
      </c>
      <c r="I27" s="472">
        <v>30</v>
      </c>
      <c r="J27" s="371"/>
    </row>
    <row r="28" spans="1:10" ht="45" customHeight="1">
      <c r="A28" s="388">
        <v>6</v>
      </c>
      <c r="B28" s="424" t="s">
        <v>325</v>
      </c>
      <c r="C28" s="404" t="s">
        <v>289</v>
      </c>
      <c r="D28" s="421"/>
      <c r="E28" s="421">
        <v>16.5</v>
      </c>
      <c r="F28" s="421">
        <v>16.3</v>
      </c>
      <c r="G28" s="421">
        <v>16.2</v>
      </c>
      <c r="H28" s="472">
        <v>16</v>
      </c>
      <c r="I28" s="421">
        <v>15.9</v>
      </c>
      <c r="J28" s="371"/>
    </row>
    <row r="29" spans="1:10" ht="29.25" customHeight="1">
      <c r="A29" s="388">
        <v>7</v>
      </c>
      <c r="B29" s="405" t="s">
        <v>445</v>
      </c>
      <c r="C29" s="404" t="s">
        <v>444</v>
      </c>
      <c r="D29" s="472"/>
      <c r="E29" s="472">
        <v>11</v>
      </c>
      <c r="F29" s="472">
        <v>11</v>
      </c>
      <c r="G29" s="472">
        <v>11</v>
      </c>
      <c r="H29" s="472">
        <v>11</v>
      </c>
      <c r="I29" s="472">
        <v>11</v>
      </c>
      <c r="J29" s="371"/>
    </row>
    <row r="30" spans="1:10" ht="33.75" customHeight="1">
      <c r="A30" s="388">
        <v>8</v>
      </c>
      <c r="B30" s="405" t="s">
        <v>450</v>
      </c>
      <c r="C30" s="404" t="s">
        <v>289</v>
      </c>
      <c r="D30" s="421"/>
      <c r="E30" s="472">
        <v>95</v>
      </c>
      <c r="F30" s="472">
        <v>95</v>
      </c>
      <c r="G30" s="472">
        <v>95</v>
      </c>
      <c r="H30" s="472">
        <v>95</v>
      </c>
      <c r="I30" s="472">
        <v>95</v>
      </c>
      <c r="J30" s="379"/>
    </row>
    <row r="31" spans="1:10" ht="25.5" customHeight="1">
      <c r="A31" s="388">
        <v>9</v>
      </c>
      <c r="B31" s="405" t="s">
        <v>326</v>
      </c>
      <c r="C31" s="404" t="s">
        <v>289</v>
      </c>
      <c r="D31" s="472"/>
      <c r="E31" s="472">
        <v>100</v>
      </c>
      <c r="F31" s="472">
        <v>100</v>
      </c>
      <c r="G31" s="472">
        <v>100</v>
      </c>
      <c r="H31" s="472">
        <v>100</v>
      </c>
      <c r="I31" s="472">
        <v>100</v>
      </c>
      <c r="J31" s="371"/>
    </row>
    <row r="32" spans="1:10" ht="35.25" customHeight="1">
      <c r="A32" s="388">
        <v>10</v>
      </c>
      <c r="B32" s="405" t="s">
        <v>346</v>
      </c>
      <c r="C32" s="404" t="s">
        <v>289</v>
      </c>
      <c r="D32" s="472"/>
      <c r="E32" s="472">
        <v>100</v>
      </c>
      <c r="F32" s="472">
        <v>100</v>
      </c>
      <c r="G32" s="472">
        <v>100</v>
      </c>
      <c r="H32" s="472">
        <v>100</v>
      </c>
      <c r="I32" s="472">
        <v>100</v>
      </c>
      <c r="J32" s="371"/>
    </row>
    <row r="33" spans="1:9" ht="16.5">
      <c r="A33" s="382"/>
      <c r="B33" s="392"/>
      <c r="C33" s="393"/>
      <c r="D33" s="392"/>
      <c r="E33" s="394"/>
      <c r="F33" s="394"/>
      <c r="G33" s="394"/>
      <c r="H33" s="394"/>
      <c r="I33" s="394"/>
    </row>
    <row r="34" spans="1:9" ht="16.5">
      <c r="A34" s="382"/>
      <c r="B34" s="392"/>
      <c r="C34" s="393"/>
      <c r="D34" s="393"/>
      <c r="E34" s="394"/>
      <c r="F34" s="394"/>
      <c r="G34" s="394"/>
      <c r="H34" s="394"/>
      <c r="I34" s="394"/>
    </row>
    <row r="35" spans="1:9" ht="16.5">
      <c r="A35" s="382"/>
      <c r="B35" s="392"/>
      <c r="C35" s="393"/>
      <c r="D35" s="393"/>
      <c r="E35" s="394"/>
      <c r="F35" s="394"/>
      <c r="G35" s="394"/>
      <c r="H35" s="394"/>
      <c r="I35" s="394"/>
    </row>
    <row r="36" spans="1:9" ht="16.5">
      <c r="A36" s="382"/>
      <c r="B36" s="392"/>
      <c r="C36" s="393"/>
      <c r="D36" s="393"/>
      <c r="E36" s="394"/>
      <c r="F36" s="394"/>
      <c r="G36" s="394"/>
      <c r="H36" s="394"/>
      <c r="I36" s="394"/>
    </row>
    <row r="37" spans="1:9" ht="16.5">
      <c r="A37" s="382"/>
      <c r="B37" s="392"/>
      <c r="C37" s="393"/>
      <c r="D37" s="393"/>
      <c r="E37" s="394"/>
      <c r="F37" s="394"/>
      <c r="G37" s="394"/>
      <c r="H37" s="394"/>
      <c r="I37" s="394"/>
    </row>
    <row r="38" spans="1:9" ht="16.5">
      <c r="A38" s="382"/>
      <c r="B38" s="392"/>
      <c r="C38" s="393"/>
      <c r="D38" s="393"/>
      <c r="E38" s="394"/>
      <c r="F38" s="394"/>
      <c r="G38" s="394"/>
      <c r="H38" s="394"/>
      <c r="I38" s="394"/>
    </row>
    <row r="39" spans="1:9" ht="16.5">
      <c r="A39" s="382"/>
      <c r="B39" s="392"/>
      <c r="C39" s="393"/>
      <c r="D39" s="393"/>
      <c r="E39" s="394"/>
      <c r="F39" s="394"/>
      <c r="G39" s="394"/>
      <c r="H39" s="394"/>
      <c r="I39" s="394"/>
    </row>
    <row r="40" spans="1:9" ht="16.5">
      <c r="A40" s="382"/>
      <c r="B40" s="392"/>
      <c r="C40" s="393"/>
      <c r="D40" s="393"/>
      <c r="E40" s="394"/>
      <c r="F40" s="394"/>
      <c r="G40" s="394"/>
      <c r="H40" s="394"/>
      <c r="I40" s="394"/>
    </row>
    <row r="41" spans="1:9" ht="16.5">
      <c r="A41" s="382"/>
      <c r="B41" s="392"/>
      <c r="C41" s="393"/>
      <c r="D41" s="393"/>
      <c r="E41" s="394"/>
      <c r="F41" s="394"/>
      <c r="G41" s="394"/>
      <c r="H41" s="394"/>
      <c r="I41" s="394"/>
    </row>
    <row r="42" spans="1:9" ht="16.5">
      <c r="A42" s="382"/>
      <c r="B42" s="392"/>
      <c r="C42" s="393"/>
      <c r="D42" s="393"/>
      <c r="E42" s="394"/>
      <c r="F42" s="394"/>
      <c r="G42" s="394"/>
      <c r="H42" s="394"/>
      <c r="I42" s="394"/>
    </row>
    <row r="43" spans="1:9" ht="16.5">
      <c r="A43" s="382"/>
      <c r="B43" s="392"/>
      <c r="C43" s="393"/>
      <c r="D43" s="393"/>
      <c r="E43" s="394"/>
      <c r="F43" s="394"/>
      <c r="G43" s="394"/>
      <c r="H43" s="394"/>
      <c r="I43" s="394"/>
    </row>
    <row r="44" spans="1:9" ht="16.5">
      <c r="A44" s="382"/>
      <c r="B44" s="392"/>
      <c r="C44" s="393"/>
      <c r="D44" s="393"/>
      <c r="E44" s="394"/>
      <c r="F44" s="394"/>
      <c r="G44" s="394"/>
      <c r="H44" s="394"/>
      <c r="I44" s="394"/>
    </row>
    <row r="45" spans="1:9" ht="16.5">
      <c r="A45" s="382"/>
      <c r="B45" s="392"/>
      <c r="C45" s="393"/>
      <c r="D45" s="393"/>
      <c r="E45" s="394"/>
      <c r="F45" s="394"/>
      <c r="G45" s="394"/>
      <c r="H45" s="394"/>
      <c r="I45" s="394"/>
    </row>
    <row r="46" spans="1:9" ht="16.5">
      <c r="A46" s="382"/>
      <c r="B46" s="392"/>
      <c r="C46" s="393"/>
      <c r="D46" s="393"/>
      <c r="E46" s="394"/>
      <c r="F46" s="394"/>
      <c r="G46" s="394"/>
      <c r="H46" s="394"/>
      <c r="I46" s="394"/>
    </row>
    <row r="47" spans="1:9" ht="16.5">
      <c r="A47" s="382"/>
      <c r="B47" s="392"/>
      <c r="C47" s="393"/>
      <c r="D47" s="393"/>
      <c r="E47" s="394"/>
      <c r="F47" s="394"/>
      <c r="G47" s="394"/>
      <c r="H47" s="394"/>
      <c r="I47" s="394"/>
    </row>
    <row r="48" spans="1:9" ht="16.5">
      <c r="A48" s="382"/>
      <c r="B48" s="392"/>
      <c r="C48" s="393"/>
      <c r="D48" s="393"/>
      <c r="E48" s="394"/>
      <c r="F48" s="394"/>
      <c r="G48" s="394"/>
      <c r="H48" s="394"/>
      <c r="I48" s="394"/>
    </row>
    <row r="49" spans="1:9" ht="16.5">
      <c r="A49" s="382"/>
      <c r="B49" s="392"/>
      <c r="C49" s="393"/>
      <c r="D49" s="393"/>
      <c r="E49" s="394"/>
      <c r="F49" s="394"/>
      <c r="G49" s="394"/>
      <c r="H49" s="394"/>
      <c r="I49" s="394"/>
    </row>
    <row r="50" spans="1:9" ht="16.5">
      <c r="A50" s="382"/>
      <c r="B50" s="392"/>
      <c r="C50" s="393"/>
      <c r="D50" s="393"/>
      <c r="E50" s="394"/>
      <c r="F50" s="394"/>
      <c r="G50" s="394"/>
      <c r="H50" s="394"/>
      <c r="I50" s="394"/>
    </row>
    <row r="51" spans="1:9" ht="16.5">
      <c r="A51" s="382"/>
      <c r="B51" s="392"/>
      <c r="C51" s="393"/>
      <c r="D51" s="393"/>
      <c r="E51" s="394"/>
      <c r="F51" s="394"/>
      <c r="G51" s="394"/>
      <c r="H51" s="394"/>
      <c r="I51" s="394"/>
    </row>
    <row r="52" spans="1:9" ht="16.5">
      <c r="A52" s="382"/>
      <c r="B52" s="392"/>
      <c r="C52" s="393"/>
      <c r="D52" s="393"/>
      <c r="E52" s="394"/>
      <c r="F52" s="394"/>
      <c r="G52" s="394"/>
      <c r="H52" s="394"/>
      <c r="I52" s="394"/>
    </row>
    <row r="53" spans="1:9" ht="16.5">
      <c r="A53" s="382"/>
      <c r="B53" s="392"/>
      <c r="C53" s="393"/>
      <c r="D53" s="393"/>
      <c r="E53" s="394"/>
      <c r="F53" s="394"/>
      <c r="G53" s="394"/>
      <c r="H53" s="394"/>
      <c r="I53" s="394"/>
    </row>
    <row r="54" spans="1:9" ht="16.5">
      <c r="A54" s="382"/>
      <c r="B54" s="392"/>
      <c r="C54" s="393"/>
      <c r="D54" s="393"/>
      <c r="E54" s="394"/>
      <c r="F54" s="394"/>
      <c r="G54" s="394"/>
      <c r="H54" s="394"/>
      <c r="I54" s="394"/>
    </row>
    <row r="55" spans="1:9" ht="16.5">
      <c r="A55" s="382"/>
      <c r="B55" s="392"/>
      <c r="C55" s="393"/>
      <c r="D55" s="393"/>
      <c r="E55" s="394"/>
      <c r="F55" s="394"/>
      <c r="G55" s="394"/>
      <c r="H55" s="394"/>
      <c r="I55" s="394"/>
    </row>
    <row r="56" spans="1:9" ht="16.5">
      <c r="A56" s="382"/>
      <c r="B56" s="392"/>
      <c r="C56" s="393"/>
      <c r="D56" s="393"/>
      <c r="E56" s="394"/>
      <c r="F56" s="394"/>
      <c r="G56" s="394"/>
      <c r="H56" s="394"/>
      <c r="I56" s="394"/>
    </row>
    <row r="57" spans="1:9" ht="16.5">
      <c r="A57" s="382"/>
      <c r="B57" s="392"/>
      <c r="C57" s="393"/>
      <c r="D57" s="393"/>
      <c r="E57" s="394"/>
      <c r="F57" s="394"/>
      <c r="G57" s="394"/>
      <c r="H57" s="394"/>
      <c r="I57" s="394"/>
    </row>
    <row r="58" spans="1:9" ht="16.5">
      <c r="A58" s="382"/>
      <c r="B58" s="392"/>
      <c r="C58" s="393"/>
      <c r="D58" s="393"/>
      <c r="E58" s="394"/>
      <c r="F58" s="394"/>
      <c r="G58" s="394"/>
      <c r="H58" s="394"/>
      <c r="I58" s="394"/>
    </row>
    <row r="59" spans="1:9" ht="16.5">
      <c r="A59" s="382"/>
      <c r="B59" s="392"/>
      <c r="C59" s="393"/>
      <c r="D59" s="393"/>
      <c r="E59" s="394"/>
      <c r="F59" s="394"/>
      <c r="G59" s="394"/>
      <c r="H59" s="394"/>
      <c r="I59" s="394"/>
    </row>
    <row r="60" spans="1:9" ht="16.5">
      <c r="A60" s="382"/>
      <c r="B60" s="392"/>
      <c r="C60" s="393"/>
      <c r="D60" s="393"/>
      <c r="E60" s="394"/>
      <c r="F60" s="394"/>
      <c r="G60" s="394"/>
      <c r="H60" s="394"/>
      <c r="I60" s="394"/>
    </row>
    <row r="61" spans="1:9" ht="16.5">
      <c r="A61" s="382"/>
      <c r="B61" s="392"/>
      <c r="C61" s="393"/>
      <c r="D61" s="393"/>
      <c r="E61" s="394"/>
      <c r="F61" s="394"/>
      <c r="G61" s="394"/>
      <c r="H61" s="394"/>
      <c r="I61" s="394"/>
    </row>
    <row r="62" spans="1:9" ht="16.5">
      <c r="A62" s="382"/>
      <c r="B62" s="392"/>
      <c r="C62" s="393"/>
      <c r="D62" s="393"/>
      <c r="E62" s="394"/>
      <c r="F62" s="394"/>
      <c r="G62" s="394"/>
      <c r="H62" s="394"/>
      <c r="I62" s="394"/>
    </row>
    <row r="63" spans="1:9" ht="16.5">
      <c r="A63" s="382"/>
      <c r="B63" s="392"/>
      <c r="C63" s="393"/>
      <c r="D63" s="393"/>
      <c r="E63" s="394"/>
      <c r="F63" s="394"/>
      <c r="G63" s="394"/>
      <c r="H63" s="394"/>
      <c r="I63" s="394"/>
    </row>
    <row r="64" spans="1:9" ht="16.5">
      <c r="A64" s="382"/>
      <c r="B64" s="392"/>
      <c r="C64" s="393"/>
      <c r="D64" s="393"/>
      <c r="E64" s="394"/>
      <c r="F64" s="394"/>
      <c r="G64" s="394"/>
      <c r="H64" s="394"/>
      <c r="I64" s="394"/>
    </row>
    <row r="65" spans="1:9" ht="16.5">
      <c r="A65" s="382"/>
      <c r="B65" s="392"/>
      <c r="C65" s="393"/>
      <c r="D65" s="393"/>
      <c r="E65" s="394"/>
      <c r="F65" s="394"/>
      <c r="G65" s="394"/>
      <c r="H65" s="394"/>
      <c r="I65" s="394"/>
    </row>
    <row r="66" spans="1:9" ht="16.5">
      <c r="A66" s="382"/>
      <c r="B66" s="392"/>
      <c r="C66" s="393"/>
      <c r="D66" s="393"/>
      <c r="E66" s="394"/>
      <c r="F66" s="394"/>
      <c r="G66" s="394"/>
      <c r="H66" s="394"/>
      <c r="I66" s="394"/>
    </row>
    <row r="67" spans="1:9" ht="16.5">
      <c r="A67" s="382"/>
      <c r="B67" s="392"/>
      <c r="C67" s="393"/>
      <c r="D67" s="393"/>
      <c r="E67" s="394"/>
      <c r="F67" s="394"/>
      <c r="G67" s="394"/>
      <c r="H67" s="394"/>
      <c r="I67" s="394"/>
    </row>
    <row r="68" spans="1:9" ht="16.5">
      <c r="A68" s="382"/>
      <c r="B68" s="392"/>
      <c r="C68" s="393"/>
      <c r="D68" s="393"/>
      <c r="E68" s="394"/>
      <c r="F68" s="394"/>
      <c r="G68" s="394"/>
      <c r="H68" s="394"/>
      <c r="I68" s="394"/>
    </row>
    <row r="69" spans="1:9" ht="16.5">
      <c r="A69" s="382"/>
      <c r="B69" s="392"/>
      <c r="C69" s="393"/>
      <c r="D69" s="393"/>
      <c r="E69" s="394"/>
      <c r="F69" s="394"/>
      <c r="G69" s="394"/>
      <c r="H69" s="394"/>
      <c r="I69" s="394"/>
    </row>
    <row r="70" spans="1:9" ht="16.5">
      <c r="A70" s="382"/>
      <c r="B70" s="392"/>
      <c r="C70" s="393"/>
      <c r="D70" s="393"/>
      <c r="E70" s="394"/>
      <c r="F70" s="394"/>
      <c r="G70" s="394"/>
      <c r="H70" s="394"/>
      <c r="I70" s="394"/>
    </row>
    <row r="71" spans="1:9" ht="16.5">
      <c r="A71" s="382"/>
      <c r="B71" s="392"/>
      <c r="C71" s="393"/>
      <c r="D71" s="393"/>
      <c r="E71" s="394"/>
      <c r="F71" s="394"/>
      <c r="G71" s="394"/>
      <c r="H71" s="394"/>
      <c r="I71" s="394"/>
    </row>
    <row r="72" spans="1:9" ht="16.5">
      <c r="A72" s="382"/>
      <c r="B72" s="392"/>
      <c r="C72" s="393"/>
      <c r="D72" s="393"/>
      <c r="E72" s="394"/>
      <c r="F72" s="394"/>
      <c r="G72" s="394"/>
      <c r="H72" s="394"/>
      <c r="I72" s="394"/>
    </row>
    <row r="73" spans="1:9" ht="16.5">
      <c r="A73" s="382"/>
      <c r="B73" s="392"/>
      <c r="C73" s="393"/>
      <c r="D73" s="393"/>
      <c r="E73" s="394"/>
      <c r="F73" s="394"/>
      <c r="G73" s="394"/>
      <c r="H73" s="394"/>
      <c r="I73" s="394"/>
    </row>
    <row r="74" spans="1:9" ht="16.5">
      <c r="A74" s="382"/>
      <c r="B74" s="392"/>
      <c r="C74" s="393"/>
      <c r="D74" s="393"/>
      <c r="E74" s="394"/>
      <c r="F74" s="394"/>
      <c r="G74" s="394"/>
      <c r="H74" s="394"/>
      <c r="I74" s="394"/>
    </row>
    <row r="75" spans="1:9" ht="16.5">
      <c r="A75" s="382"/>
      <c r="B75" s="392"/>
      <c r="C75" s="393"/>
      <c r="D75" s="393"/>
      <c r="E75" s="394"/>
      <c r="F75" s="394"/>
      <c r="G75" s="394"/>
      <c r="H75" s="394"/>
      <c r="I75" s="394"/>
    </row>
    <row r="76" spans="1:9" ht="16.5">
      <c r="A76" s="382"/>
      <c r="B76" s="392"/>
      <c r="C76" s="393"/>
      <c r="D76" s="393"/>
      <c r="E76" s="394"/>
      <c r="F76" s="394"/>
      <c r="G76" s="394"/>
      <c r="H76" s="394"/>
      <c r="I76" s="394"/>
    </row>
    <row r="77" spans="1:9" ht="16.5">
      <c r="A77" s="382"/>
      <c r="B77" s="392"/>
      <c r="C77" s="393"/>
      <c r="D77" s="393"/>
      <c r="E77" s="394"/>
      <c r="F77" s="394"/>
      <c r="G77" s="394"/>
      <c r="H77" s="394"/>
      <c r="I77" s="394"/>
    </row>
    <row r="78" spans="1:9" ht="16.5">
      <c r="A78" s="382"/>
      <c r="B78" s="392"/>
      <c r="C78" s="393"/>
      <c r="D78" s="393"/>
      <c r="E78" s="394"/>
      <c r="F78" s="394"/>
      <c r="G78" s="394"/>
      <c r="H78" s="394"/>
      <c r="I78" s="394"/>
    </row>
    <row r="79" spans="1:9" ht="16.5">
      <c r="A79" s="382"/>
      <c r="B79" s="392"/>
      <c r="C79" s="393"/>
      <c r="D79" s="393"/>
      <c r="E79" s="394"/>
      <c r="F79" s="394"/>
      <c r="G79" s="394"/>
      <c r="H79" s="394"/>
      <c r="I79" s="394"/>
    </row>
    <row r="80" spans="1:9" ht="16.5">
      <c r="A80" s="382"/>
      <c r="B80" s="392"/>
      <c r="C80" s="393"/>
      <c r="D80" s="393"/>
      <c r="E80" s="394"/>
      <c r="F80" s="394"/>
      <c r="G80" s="394"/>
      <c r="H80" s="394"/>
      <c r="I80" s="394"/>
    </row>
    <row r="81" spans="1:9" ht="16.5">
      <c r="A81" s="382"/>
      <c r="B81" s="392"/>
      <c r="C81" s="393"/>
      <c r="D81" s="393"/>
      <c r="E81" s="394"/>
      <c r="F81" s="394"/>
      <c r="G81" s="394"/>
      <c r="H81" s="394"/>
      <c r="I81" s="394"/>
    </row>
    <row r="82" spans="1:9" ht="16.5">
      <c r="A82" s="382"/>
      <c r="B82" s="392"/>
      <c r="C82" s="393"/>
      <c r="D82" s="393"/>
      <c r="E82" s="394"/>
      <c r="F82" s="394"/>
      <c r="G82" s="394"/>
      <c r="H82" s="394"/>
      <c r="I82" s="394"/>
    </row>
    <row r="83" spans="1:9" ht="16.5">
      <c r="A83" s="382"/>
      <c r="B83" s="392"/>
      <c r="C83" s="393"/>
      <c r="D83" s="393"/>
      <c r="E83" s="394"/>
      <c r="F83" s="394"/>
      <c r="G83" s="394"/>
      <c r="H83" s="394"/>
      <c r="I83" s="394"/>
    </row>
    <row r="84" spans="1:9" ht="16.5">
      <c r="A84" s="382"/>
      <c r="B84" s="392"/>
      <c r="C84" s="393"/>
      <c r="D84" s="393"/>
      <c r="E84" s="394"/>
      <c r="F84" s="394"/>
      <c r="G84" s="394"/>
      <c r="H84" s="394"/>
      <c r="I84" s="394"/>
    </row>
    <row r="85" spans="1:9" ht="16.5">
      <c r="A85" s="382"/>
      <c r="B85" s="392"/>
      <c r="C85" s="393"/>
      <c r="D85" s="393"/>
      <c r="E85" s="394"/>
      <c r="F85" s="394"/>
      <c r="G85" s="394"/>
      <c r="H85" s="394"/>
      <c r="I85" s="394"/>
    </row>
    <row r="86" spans="1:9" ht="16.5">
      <c r="A86" s="382"/>
      <c r="B86" s="392"/>
      <c r="C86" s="393"/>
      <c r="D86" s="393"/>
      <c r="E86" s="394"/>
      <c r="F86" s="394"/>
      <c r="G86" s="394"/>
      <c r="H86" s="394"/>
      <c r="I86" s="394"/>
    </row>
    <row r="87" spans="1:9" ht="16.5">
      <c r="A87" s="382"/>
      <c r="B87" s="392"/>
      <c r="C87" s="393"/>
      <c r="D87" s="393"/>
      <c r="E87" s="394"/>
      <c r="F87" s="394"/>
      <c r="G87" s="394"/>
      <c r="H87" s="394"/>
      <c r="I87" s="394"/>
    </row>
    <row r="88" spans="1:9" ht="16.5">
      <c r="A88" s="382"/>
      <c r="B88" s="392"/>
      <c r="C88" s="393"/>
      <c r="D88" s="393"/>
      <c r="E88" s="394"/>
      <c r="F88" s="394"/>
      <c r="G88" s="394"/>
      <c r="H88" s="394"/>
      <c r="I88" s="394"/>
    </row>
    <row r="89" spans="1:9" ht="16.5">
      <c r="A89" s="382"/>
      <c r="B89" s="392"/>
      <c r="C89" s="393"/>
      <c r="D89" s="393"/>
      <c r="E89" s="394"/>
      <c r="F89" s="394"/>
      <c r="G89" s="394"/>
      <c r="H89" s="394"/>
      <c r="I89" s="394"/>
    </row>
    <row r="90" spans="1:9" ht="16.5">
      <c r="A90" s="382"/>
      <c r="B90" s="392"/>
      <c r="C90" s="393"/>
      <c r="D90" s="393"/>
      <c r="E90" s="394"/>
      <c r="F90" s="394"/>
      <c r="G90" s="394"/>
      <c r="H90" s="394"/>
      <c r="I90" s="394"/>
    </row>
    <row r="91" spans="1:9" ht="16.5">
      <c r="A91" s="382"/>
      <c r="B91" s="392"/>
      <c r="C91" s="393"/>
      <c r="D91" s="393"/>
      <c r="E91" s="394"/>
      <c r="F91" s="394"/>
      <c r="G91" s="394"/>
      <c r="H91" s="394"/>
      <c r="I91" s="394"/>
    </row>
    <row r="92" spans="1:9" ht="16.5">
      <c r="A92" s="382"/>
      <c r="B92" s="392"/>
      <c r="C92" s="393"/>
      <c r="D92" s="393"/>
      <c r="E92" s="394"/>
      <c r="F92" s="394"/>
      <c r="G92" s="394"/>
      <c r="H92" s="394"/>
      <c r="I92" s="394"/>
    </row>
    <row r="93" spans="1:9" ht="16.5">
      <c r="A93" s="382"/>
      <c r="B93" s="392"/>
      <c r="C93" s="393"/>
      <c r="D93" s="393"/>
      <c r="E93" s="394"/>
      <c r="F93" s="394"/>
      <c r="G93" s="394"/>
      <c r="H93" s="394"/>
      <c r="I93" s="394"/>
    </row>
    <row r="94" spans="1:9" ht="16.5">
      <c r="A94" s="382"/>
      <c r="B94" s="392"/>
      <c r="C94" s="393"/>
      <c r="D94" s="393"/>
      <c r="E94" s="394"/>
      <c r="F94" s="394"/>
      <c r="G94" s="394"/>
      <c r="H94" s="394"/>
      <c r="I94" s="394"/>
    </row>
    <row r="95" spans="1:9" ht="16.5">
      <c r="A95" s="382"/>
      <c r="B95" s="392"/>
      <c r="C95" s="393"/>
      <c r="D95" s="393"/>
      <c r="E95" s="394"/>
      <c r="F95" s="394"/>
      <c r="G95" s="394"/>
      <c r="H95" s="394"/>
      <c r="I95" s="394"/>
    </row>
    <row r="96" spans="1:9" ht="16.5">
      <c r="A96" s="382"/>
      <c r="B96" s="392"/>
      <c r="C96" s="393"/>
      <c r="D96" s="393"/>
      <c r="E96" s="394"/>
      <c r="F96" s="394"/>
      <c r="G96" s="394"/>
      <c r="H96" s="394"/>
      <c r="I96" s="394"/>
    </row>
    <row r="97" spans="1:9" ht="16.5">
      <c r="A97" s="382"/>
      <c r="B97" s="392"/>
      <c r="C97" s="393"/>
      <c r="D97" s="393"/>
      <c r="E97" s="394"/>
      <c r="F97" s="394"/>
      <c r="G97" s="394"/>
      <c r="H97" s="394"/>
      <c r="I97" s="394"/>
    </row>
    <row r="98" spans="1:9" ht="16.5">
      <c r="A98" s="382"/>
      <c r="B98" s="392"/>
      <c r="C98" s="393"/>
      <c r="D98" s="393"/>
      <c r="E98" s="394"/>
      <c r="F98" s="394"/>
      <c r="G98" s="394"/>
      <c r="H98" s="394"/>
      <c r="I98" s="394"/>
    </row>
    <row r="99" spans="1:9" ht="16.5">
      <c r="A99" s="382"/>
      <c r="B99" s="392"/>
      <c r="C99" s="393"/>
      <c r="D99" s="393"/>
      <c r="E99" s="394"/>
      <c r="F99" s="394"/>
      <c r="G99" s="394"/>
      <c r="H99" s="394"/>
      <c r="I99" s="394"/>
    </row>
    <row r="100" spans="1:9" ht="16.5">
      <c r="A100" s="382"/>
      <c r="B100" s="392"/>
      <c r="C100" s="393"/>
      <c r="D100" s="393"/>
      <c r="E100" s="394"/>
      <c r="F100" s="394"/>
      <c r="G100" s="394"/>
      <c r="H100" s="394"/>
      <c r="I100" s="394"/>
    </row>
    <row r="101" spans="1:9" ht="16.5">
      <c r="A101" s="382"/>
      <c r="B101" s="392"/>
      <c r="C101" s="393"/>
      <c r="D101" s="393"/>
      <c r="E101" s="394"/>
      <c r="F101" s="394"/>
      <c r="G101" s="394"/>
      <c r="H101" s="394"/>
      <c r="I101" s="394"/>
    </row>
    <row r="102" spans="1:9" ht="16.5">
      <c r="A102" s="382"/>
      <c r="B102" s="392"/>
      <c r="C102" s="393"/>
      <c r="D102" s="393"/>
      <c r="E102" s="394"/>
      <c r="F102" s="394"/>
      <c r="G102" s="394"/>
      <c r="H102" s="394"/>
      <c r="I102" s="394"/>
    </row>
    <row r="103" spans="1:9" ht="16.5">
      <c r="A103" s="382"/>
      <c r="B103" s="392"/>
      <c r="C103" s="393"/>
      <c r="D103" s="393"/>
      <c r="E103" s="394"/>
      <c r="F103" s="394"/>
      <c r="G103" s="394"/>
      <c r="H103" s="394"/>
      <c r="I103" s="394"/>
    </row>
    <row r="104" spans="1:9" ht="16.5">
      <c r="A104" s="382"/>
      <c r="B104" s="392"/>
      <c r="C104" s="393"/>
      <c r="D104" s="393"/>
      <c r="E104" s="394"/>
      <c r="F104" s="394"/>
      <c r="G104" s="394"/>
      <c r="H104" s="394"/>
      <c r="I104" s="394"/>
    </row>
    <row r="105" spans="1:9" ht="16.5">
      <c r="A105" s="382"/>
      <c r="B105" s="392"/>
      <c r="C105" s="393"/>
      <c r="D105" s="393"/>
      <c r="E105" s="394"/>
      <c r="F105" s="394"/>
      <c r="G105" s="394"/>
      <c r="H105" s="394"/>
      <c r="I105" s="394"/>
    </row>
    <row r="106" spans="1:9" ht="16.5">
      <c r="A106" s="382"/>
      <c r="B106" s="392"/>
      <c r="C106" s="393"/>
      <c r="D106" s="393"/>
      <c r="E106" s="394"/>
      <c r="F106" s="394"/>
      <c r="G106" s="394"/>
      <c r="H106" s="394"/>
      <c r="I106" s="394"/>
    </row>
    <row r="107" spans="1:9" ht="16.5">
      <c r="A107" s="382"/>
      <c r="B107" s="392"/>
      <c r="C107" s="393"/>
      <c r="D107" s="393"/>
      <c r="E107" s="394"/>
      <c r="F107" s="394"/>
      <c r="G107" s="394"/>
      <c r="H107" s="394"/>
      <c r="I107" s="394"/>
    </row>
    <row r="108" spans="1:9" ht="16.5">
      <c r="A108" s="382"/>
      <c r="B108" s="392"/>
      <c r="C108" s="393"/>
      <c r="D108" s="393"/>
      <c r="E108" s="394"/>
      <c r="F108" s="394"/>
      <c r="G108" s="394"/>
      <c r="H108" s="394"/>
      <c r="I108" s="394"/>
    </row>
    <row r="109" spans="1:9" ht="16.5">
      <c r="A109" s="382"/>
      <c r="B109" s="392"/>
      <c r="C109" s="393"/>
      <c r="D109" s="393"/>
      <c r="E109" s="394"/>
      <c r="F109" s="394"/>
      <c r="G109" s="394"/>
      <c r="H109" s="394"/>
      <c r="I109" s="394"/>
    </row>
    <row r="110" spans="1:9" ht="16.5">
      <c r="A110" s="382"/>
      <c r="B110" s="392"/>
      <c r="C110" s="393"/>
      <c r="D110" s="393"/>
      <c r="E110" s="394"/>
      <c r="F110" s="394"/>
      <c r="G110" s="394"/>
      <c r="H110" s="394"/>
      <c r="I110" s="394"/>
    </row>
    <row r="111" spans="1:9" ht="16.5">
      <c r="A111" s="382"/>
      <c r="B111" s="392"/>
      <c r="C111" s="393"/>
      <c r="D111" s="393"/>
      <c r="E111" s="394"/>
      <c r="F111" s="394"/>
      <c r="G111" s="394"/>
      <c r="H111" s="394"/>
      <c r="I111" s="394"/>
    </row>
    <row r="112" spans="1:9" ht="16.5">
      <c r="A112" s="382"/>
      <c r="B112" s="392"/>
      <c r="C112" s="393"/>
      <c r="D112" s="393"/>
      <c r="E112" s="394"/>
      <c r="F112" s="394"/>
      <c r="G112" s="394"/>
      <c r="H112" s="394"/>
      <c r="I112" s="394"/>
    </row>
    <row r="113" spans="1:9" ht="16.5">
      <c r="A113" s="382"/>
      <c r="B113" s="392"/>
      <c r="C113" s="393"/>
      <c r="D113" s="393"/>
      <c r="E113" s="394"/>
      <c r="F113" s="394"/>
      <c r="G113" s="394"/>
      <c r="H113" s="394"/>
      <c r="I113" s="394"/>
    </row>
    <row r="114" spans="1:9" ht="16.5">
      <c r="A114" s="382"/>
      <c r="B114" s="392"/>
      <c r="C114" s="393"/>
      <c r="D114" s="393"/>
      <c r="E114" s="394"/>
      <c r="F114" s="394"/>
      <c r="G114" s="394"/>
      <c r="H114" s="394"/>
      <c r="I114" s="394"/>
    </row>
    <row r="115" spans="1:9" ht="16.5">
      <c r="A115" s="382"/>
      <c r="B115" s="392"/>
      <c r="C115" s="393"/>
      <c r="D115" s="393"/>
      <c r="E115" s="394"/>
      <c r="F115" s="394"/>
      <c r="G115" s="394"/>
      <c r="H115" s="394"/>
      <c r="I115" s="394"/>
    </row>
    <row r="116" spans="1:9" ht="16.5">
      <c r="A116" s="382"/>
      <c r="B116" s="392"/>
      <c r="C116" s="393"/>
      <c r="D116" s="393"/>
      <c r="E116" s="394"/>
      <c r="F116" s="394"/>
      <c r="G116" s="394"/>
      <c r="H116" s="394"/>
      <c r="I116" s="394"/>
    </row>
    <row r="117" spans="1:9" ht="16.5">
      <c r="A117" s="382"/>
      <c r="B117" s="392"/>
      <c r="C117" s="393"/>
      <c r="D117" s="393"/>
      <c r="E117" s="394"/>
      <c r="F117" s="394"/>
      <c r="G117" s="394"/>
      <c r="H117" s="394"/>
      <c r="I117" s="394"/>
    </row>
    <row r="118" spans="1:9" ht="16.5">
      <c r="A118" s="382"/>
      <c r="B118" s="392"/>
      <c r="C118" s="393"/>
      <c r="D118" s="393"/>
      <c r="E118" s="394"/>
      <c r="F118" s="394"/>
      <c r="G118" s="394"/>
      <c r="H118" s="394"/>
      <c r="I118" s="394"/>
    </row>
    <row r="119" spans="1:9" ht="16.5">
      <c r="A119" s="382"/>
      <c r="B119" s="392"/>
      <c r="C119" s="393"/>
      <c r="D119" s="393"/>
      <c r="E119" s="394"/>
      <c r="F119" s="394"/>
      <c r="G119" s="394"/>
      <c r="H119" s="394"/>
      <c r="I119" s="394"/>
    </row>
    <row r="120" spans="1:9" ht="16.5">
      <c r="A120" s="382"/>
      <c r="B120" s="392"/>
      <c r="C120" s="393"/>
      <c r="D120" s="393"/>
      <c r="E120" s="394"/>
      <c r="F120" s="394"/>
      <c r="G120" s="394"/>
      <c r="H120" s="394"/>
      <c r="I120" s="394"/>
    </row>
    <row r="121" spans="1:9" ht="16.5">
      <c r="A121" s="382"/>
      <c r="B121" s="392"/>
      <c r="C121" s="393"/>
      <c r="D121" s="393"/>
      <c r="E121" s="394"/>
      <c r="F121" s="394"/>
      <c r="G121" s="394"/>
      <c r="H121" s="394"/>
      <c r="I121" s="394"/>
    </row>
    <row r="122" spans="1:9" ht="16.5">
      <c r="A122" s="382"/>
      <c r="B122" s="392"/>
      <c r="C122" s="393"/>
      <c r="D122" s="393"/>
      <c r="E122" s="394"/>
      <c r="F122" s="394"/>
      <c r="G122" s="394"/>
      <c r="H122" s="394"/>
      <c r="I122" s="394"/>
    </row>
    <row r="123" spans="1:9" ht="16.5">
      <c r="A123" s="382"/>
      <c r="B123" s="392"/>
      <c r="C123" s="393"/>
      <c r="D123" s="393"/>
      <c r="E123" s="394"/>
      <c r="F123" s="394"/>
      <c r="G123" s="394"/>
      <c r="H123" s="394"/>
      <c r="I123" s="394"/>
    </row>
    <row r="124" spans="1:9" ht="16.5">
      <c r="A124" s="382"/>
      <c r="B124" s="392"/>
      <c r="C124" s="393"/>
      <c r="D124" s="393"/>
      <c r="E124" s="394"/>
      <c r="F124" s="394"/>
      <c r="G124" s="394"/>
      <c r="H124" s="394"/>
      <c r="I124" s="394"/>
    </row>
    <row r="125" spans="1:9" ht="16.5">
      <c r="A125" s="382"/>
      <c r="B125" s="392"/>
      <c r="C125" s="393"/>
      <c r="D125" s="393"/>
      <c r="E125" s="394"/>
      <c r="F125" s="394"/>
      <c r="G125" s="394"/>
      <c r="H125" s="394"/>
      <c r="I125" s="394"/>
    </row>
    <row r="126" spans="1:9" ht="16.5">
      <c r="A126" s="382"/>
      <c r="B126" s="392"/>
      <c r="C126" s="393"/>
      <c r="D126" s="393"/>
      <c r="E126" s="394"/>
      <c r="F126" s="394"/>
      <c r="G126" s="394"/>
      <c r="H126" s="394"/>
      <c r="I126" s="394"/>
    </row>
    <row r="127" spans="1:9" ht="16.5">
      <c r="A127" s="382"/>
      <c r="B127" s="392"/>
      <c r="C127" s="393"/>
      <c r="D127" s="393"/>
      <c r="E127" s="394"/>
      <c r="F127" s="394"/>
      <c r="G127" s="394"/>
      <c r="H127" s="394"/>
      <c r="I127" s="394"/>
    </row>
    <row r="128" spans="1:9" ht="16.5">
      <c r="A128" s="382"/>
      <c r="B128" s="392"/>
      <c r="C128" s="393"/>
      <c r="D128" s="393"/>
      <c r="E128" s="394"/>
      <c r="F128" s="394"/>
      <c r="G128" s="394"/>
      <c r="H128" s="394"/>
      <c r="I128" s="394"/>
    </row>
    <row r="129" spans="1:9" ht="16.5">
      <c r="A129" s="382"/>
      <c r="B129" s="392"/>
      <c r="C129" s="393"/>
      <c r="D129" s="393"/>
      <c r="E129" s="394"/>
      <c r="F129" s="394"/>
      <c r="G129" s="394"/>
      <c r="H129" s="394"/>
      <c r="I129" s="394"/>
    </row>
    <row r="130" spans="1:9" ht="16.5">
      <c r="A130" s="382"/>
      <c r="B130" s="392"/>
      <c r="C130" s="393"/>
      <c r="D130" s="393"/>
      <c r="E130" s="394"/>
      <c r="F130" s="394"/>
      <c r="G130" s="394"/>
      <c r="H130" s="394"/>
      <c r="I130" s="394"/>
    </row>
    <row r="131" spans="1:9" ht="16.5">
      <c r="A131" s="382"/>
      <c r="B131" s="392"/>
      <c r="C131" s="393"/>
      <c r="D131" s="393"/>
      <c r="E131" s="394"/>
      <c r="F131" s="394"/>
      <c r="G131" s="394"/>
      <c r="H131" s="394"/>
      <c r="I131" s="394"/>
    </row>
    <row r="132" spans="1:9" ht="16.5">
      <c r="A132" s="382"/>
      <c r="B132" s="392"/>
      <c r="C132" s="393"/>
      <c r="D132" s="393"/>
      <c r="E132" s="394"/>
      <c r="F132" s="394"/>
      <c r="G132" s="394"/>
      <c r="H132" s="394"/>
      <c r="I132" s="394"/>
    </row>
    <row r="133" spans="1:9" ht="16.5">
      <c r="A133" s="382"/>
      <c r="B133" s="392"/>
      <c r="C133" s="393"/>
      <c r="D133" s="393"/>
      <c r="E133" s="394"/>
      <c r="F133" s="394"/>
      <c r="G133" s="394"/>
      <c r="H133" s="394"/>
      <c r="I133" s="394"/>
    </row>
    <row r="134" spans="1:9" ht="16.5">
      <c r="A134" s="382"/>
      <c r="B134" s="392"/>
      <c r="C134" s="393"/>
      <c r="D134" s="393"/>
      <c r="E134" s="394"/>
      <c r="F134" s="394"/>
      <c r="G134" s="394"/>
      <c r="H134" s="394"/>
      <c r="I134" s="394"/>
    </row>
    <row r="135" spans="1:9" ht="16.5">
      <c r="A135" s="382"/>
      <c r="B135" s="392"/>
      <c r="C135" s="393"/>
      <c r="D135" s="393"/>
      <c r="E135" s="394"/>
      <c r="F135" s="394"/>
      <c r="G135" s="394"/>
      <c r="H135" s="394"/>
      <c r="I135" s="394"/>
    </row>
    <row r="136" spans="1:9" ht="16.5">
      <c r="A136" s="382"/>
      <c r="B136" s="392"/>
      <c r="C136" s="393"/>
      <c r="D136" s="393"/>
      <c r="E136" s="394"/>
      <c r="F136" s="394"/>
      <c r="G136" s="394"/>
      <c r="H136" s="394"/>
      <c r="I136" s="394"/>
    </row>
    <row r="137" spans="1:9" ht="16.5">
      <c r="A137" s="382"/>
      <c r="B137" s="392"/>
      <c r="C137" s="393"/>
      <c r="D137" s="393"/>
      <c r="E137" s="394"/>
      <c r="F137" s="394"/>
      <c r="G137" s="394"/>
      <c r="H137" s="394"/>
      <c r="I137" s="394"/>
    </row>
    <row r="138" spans="1:9" ht="16.5">
      <c r="A138" s="382"/>
      <c r="B138" s="392"/>
      <c r="C138" s="393"/>
      <c r="D138" s="393"/>
      <c r="E138" s="394"/>
      <c r="F138" s="394"/>
      <c r="G138" s="394"/>
      <c r="H138" s="394"/>
      <c r="I138" s="394"/>
    </row>
    <row r="139" spans="1:9" ht="16.5">
      <c r="A139" s="382"/>
      <c r="B139" s="392"/>
      <c r="C139" s="393"/>
      <c r="D139" s="393"/>
      <c r="E139" s="394"/>
      <c r="F139" s="394"/>
      <c r="G139" s="394"/>
      <c r="H139" s="394"/>
      <c r="I139" s="394"/>
    </row>
    <row r="140" spans="1:9" ht="16.5">
      <c r="A140" s="382"/>
      <c r="B140" s="392"/>
      <c r="C140" s="393"/>
      <c r="D140" s="393"/>
      <c r="E140" s="394"/>
      <c r="F140" s="394"/>
      <c r="G140" s="394"/>
      <c r="H140" s="394"/>
      <c r="I140" s="394"/>
    </row>
    <row r="141" spans="1:9" ht="16.5">
      <c r="A141" s="382"/>
      <c r="B141" s="392"/>
      <c r="C141" s="393"/>
      <c r="D141" s="393"/>
      <c r="E141" s="394"/>
      <c r="F141" s="394"/>
      <c r="G141" s="394"/>
      <c r="H141" s="394"/>
      <c r="I141" s="394"/>
    </row>
    <row r="142" spans="1:9" ht="16.5">
      <c r="A142" s="382"/>
      <c r="B142" s="392"/>
      <c r="C142" s="393"/>
      <c r="D142" s="393"/>
      <c r="E142" s="394"/>
      <c r="F142" s="394"/>
      <c r="G142" s="394"/>
      <c r="H142" s="394"/>
      <c r="I142" s="394"/>
    </row>
    <row r="143" spans="1:9" ht="16.5">
      <c r="A143" s="382"/>
      <c r="B143" s="392"/>
      <c r="C143" s="393"/>
      <c r="D143" s="393"/>
      <c r="E143" s="394"/>
      <c r="F143" s="394"/>
      <c r="G143" s="394"/>
      <c r="H143" s="394"/>
      <c r="I143" s="394"/>
    </row>
    <row r="144" spans="1:9" ht="16.5">
      <c r="A144" s="382"/>
      <c r="B144" s="392"/>
      <c r="C144" s="393"/>
      <c r="D144" s="393"/>
      <c r="E144" s="394"/>
      <c r="F144" s="394"/>
      <c r="G144" s="394"/>
      <c r="H144" s="394"/>
      <c r="I144" s="394"/>
    </row>
    <row r="145" spans="1:9" ht="16.5">
      <c r="A145" s="382"/>
      <c r="B145" s="392"/>
      <c r="C145" s="393"/>
      <c r="D145" s="393"/>
      <c r="E145" s="394"/>
      <c r="F145" s="394"/>
      <c r="G145" s="394"/>
      <c r="H145" s="394"/>
      <c r="I145" s="394"/>
    </row>
    <row r="146" spans="1:9" ht="16.5">
      <c r="A146" s="382"/>
      <c r="B146" s="392"/>
      <c r="C146" s="393"/>
      <c r="D146" s="393"/>
      <c r="E146" s="394"/>
      <c r="F146" s="394"/>
      <c r="G146" s="394"/>
      <c r="H146" s="394"/>
      <c r="I146" s="394"/>
    </row>
    <row r="147" spans="1:9" ht="16.5">
      <c r="A147" s="382"/>
      <c r="B147" s="392"/>
      <c r="C147" s="393"/>
      <c r="D147" s="393"/>
      <c r="E147" s="394"/>
      <c r="F147" s="394"/>
      <c r="G147" s="394"/>
      <c r="H147" s="394"/>
      <c r="I147" s="394"/>
    </row>
    <row r="148" spans="1:9" ht="16.5">
      <c r="A148" s="382"/>
      <c r="B148" s="392"/>
      <c r="C148" s="393"/>
      <c r="D148" s="393"/>
      <c r="E148" s="394"/>
      <c r="F148" s="394"/>
      <c r="G148" s="394"/>
      <c r="H148" s="394"/>
      <c r="I148" s="394"/>
    </row>
    <row r="149" spans="1:9" ht="16.5">
      <c r="A149" s="382"/>
      <c r="B149" s="392"/>
      <c r="C149" s="393"/>
      <c r="D149" s="393"/>
      <c r="E149" s="394"/>
      <c r="F149" s="394"/>
      <c r="G149" s="394"/>
      <c r="H149" s="394"/>
      <c r="I149" s="394"/>
    </row>
    <row r="150" spans="1:9" ht="16.5">
      <c r="A150" s="382"/>
      <c r="B150" s="392"/>
      <c r="C150" s="393"/>
      <c r="D150" s="393"/>
      <c r="E150" s="394"/>
      <c r="F150" s="394"/>
      <c r="G150" s="394"/>
      <c r="H150" s="394"/>
      <c r="I150" s="394"/>
    </row>
    <row r="151" spans="1:9" ht="16.5">
      <c r="A151" s="382"/>
      <c r="B151" s="392"/>
      <c r="C151" s="393"/>
      <c r="D151" s="393"/>
      <c r="E151" s="394"/>
      <c r="F151" s="394"/>
      <c r="G151" s="394"/>
      <c r="H151" s="394"/>
      <c r="I151" s="394"/>
    </row>
    <row r="152" spans="1:9" ht="16.5">
      <c r="A152" s="382"/>
      <c r="B152" s="392"/>
      <c r="C152" s="393"/>
      <c r="D152" s="393"/>
      <c r="E152" s="394"/>
      <c r="F152" s="394"/>
      <c r="G152" s="394"/>
      <c r="H152" s="394"/>
      <c r="I152" s="394"/>
    </row>
    <row r="153" spans="1:9" ht="16.5">
      <c r="A153" s="382"/>
      <c r="B153" s="392"/>
      <c r="C153" s="393"/>
      <c r="D153" s="393"/>
      <c r="E153" s="394"/>
      <c r="F153" s="394"/>
      <c r="G153" s="394"/>
      <c r="H153" s="394"/>
      <c r="I153" s="394"/>
    </row>
    <row r="154" spans="1:9" ht="16.5">
      <c r="A154" s="382"/>
      <c r="B154" s="392"/>
      <c r="C154" s="393"/>
      <c r="D154" s="393"/>
      <c r="E154" s="394"/>
      <c r="F154" s="394"/>
      <c r="G154" s="394"/>
      <c r="H154" s="394"/>
      <c r="I154" s="394"/>
    </row>
    <row r="155" spans="1:9" ht="16.5">
      <c r="A155" s="382"/>
      <c r="B155" s="392"/>
      <c r="C155" s="393"/>
      <c r="D155" s="393"/>
      <c r="E155" s="394"/>
      <c r="F155" s="394"/>
      <c r="G155" s="394"/>
      <c r="H155" s="394"/>
      <c r="I155" s="394"/>
    </row>
    <row r="156" spans="1:9" ht="16.5">
      <c r="A156" s="382"/>
      <c r="B156" s="392"/>
      <c r="C156" s="393"/>
      <c r="D156" s="393"/>
      <c r="E156" s="394"/>
      <c r="F156" s="394"/>
      <c r="G156" s="394"/>
      <c r="H156" s="394"/>
      <c r="I156" s="394"/>
    </row>
    <row r="157" spans="1:9" ht="16.5">
      <c r="A157" s="382"/>
      <c r="B157" s="392"/>
      <c r="C157" s="393"/>
      <c r="D157" s="393"/>
      <c r="E157" s="394"/>
      <c r="F157" s="394"/>
      <c r="G157" s="394"/>
      <c r="H157" s="394"/>
      <c r="I157" s="394"/>
    </row>
    <row r="158" spans="1:9" ht="16.5">
      <c r="A158" s="382"/>
      <c r="B158" s="392"/>
      <c r="C158" s="393"/>
      <c r="D158" s="393"/>
      <c r="E158" s="394"/>
      <c r="F158" s="394"/>
      <c r="G158" s="394"/>
      <c r="H158" s="394"/>
      <c r="I158" s="394"/>
    </row>
    <row r="159" spans="1:9" ht="16.5">
      <c r="A159" s="382"/>
      <c r="B159" s="392"/>
      <c r="C159" s="393"/>
      <c r="D159" s="393"/>
      <c r="E159" s="394"/>
      <c r="F159" s="394"/>
      <c r="G159" s="394"/>
      <c r="H159" s="394"/>
      <c r="I159" s="394"/>
    </row>
    <row r="160" spans="1:9" ht="16.5">
      <c r="A160" s="382"/>
      <c r="B160" s="392"/>
      <c r="C160" s="393"/>
      <c r="D160" s="393"/>
      <c r="E160" s="394"/>
      <c r="F160" s="394"/>
      <c r="G160" s="394"/>
      <c r="H160" s="394"/>
      <c r="I160" s="394"/>
    </row>
    <row r="161" spans="1:9" ht="16.5">
      <c r="A161" s="382"/>
      <c r="B161" s="392"/>
      <c r="C161" s="393"/>
      <c r="D161" s="393"/>
      <c r="E161" s="394"/>
      <c r="F161" s="394"/>
      <c r="G161" s="394"/>
      <c r="H161" s="394"/>
      <c r="I161" s="394"/>
    </row>
    <row r="162" spans="1:9" ht="16.5">
      <c r="A162" s="382"/>
      <c r="B162" s="392"/>
      <c r="C162" s="393"/>
      <c r="D162" s="393"/>
      <c r="E162" s="394"/>
      <c r="F162" s="394"/>
      <c r="G162" s="394"/>
      <c r="H162" s="394"/>
      <c r="I162" s="394"/>
    </row>
    <row r="163" spans="1:9" ht="16.5">
      <c r="A163" s="382"/>
      <c r="B163" s="392"/>
      <c r="C163" s="393"/>
      <c r="D163" s="393"/>
      <c r="E163" s="394"/>
      <c r="F163" s="394"/>
      <c r="G163" s="394"/>
      <c r="H163" s="394"/>
      <c r="I163" s="394"/>
    </row>
    <row r="164" spans="1:9" ht="16.5">
      <c r="A164" s="382"/>
      <c r="B164" s="392"/>
      <c r="C164" s="393"/>
      <c r="D164" s="393"/>
      <c r="E164" s="394"/>
      <c r="F164" s="394"/>
      <c r="G164" s="394"/>
      <c r="H164" s="394"/>
      <c r="I164" s="394"/>
    </row>
    <row r="165" spans="1:9" ht="16.5">
      <c r="A165" s="382"/>
      <c r="B165" s="392"/>
      <c r="C165" s="393"/>
      <c r="D165" s="393"/>
      <c r="E165" s="394"/>
      <c r="F165" s="394"/>
      <c r="G165" s="394"/>
      <c r="H165" s="394"/>
      <c r="I165" s="394"/>
    </row>
    <row r="166" spans="1:9" ht="16.5">
      <c r="A166" s="382"/>
      <c r="B166" s="392"/>
      <c r="C166" s="393"/>
      <c r="D166" s="393"/>
      <c r="E166" s="394"/>
      <c r="F166" s="394"/>
      <c r="G166" s="394"/>
      <c r="H166" s="394"/>
      <c r="I166" s="394"/>
    </row>
    <row r="167" spans="1:9" ht="16.5">
      <c r="A167" s="382"/>
      <c r="B167" s="392"/>
      <c r="C167" s="393"/>
      <c r="D167" s="393"/>
      <c r="E167" s="394"/>
      <c r="F167" s="394"/>
      <c r="G167" s="394"/>
      <c r="H167" s="394"/>
      <c r="I167" s="394"/>
    </row>
    <row r="168" spans="1:9" ht="16.5">
      <c r="A168" s="382"/>
      <c r="B168" s="392"/>
      <c r="C168" s="393"/>
      <c r="D168" s="393"/>
      <c r="E168" s="394"/>
      <c r="F168" s="394"/>
      <c r="G168" s="394"/>
      <c r="H168" s="394"/>
      <c r="I168" s="394"/>
    </row>
    <row r="169" spans="1:9" ht="16.5">
      <c r="A169" s="382"/>
      <c r="B169" s="392"/>
      <c r="C169" s="393"/>
      <c r="D169" s="393"/>
      <c r="E169" s="394"/>
      <c r="F169" s="394"/>
      <c r="G169" s="394"/>
      <c r="H169" s="394"/>
      <c r="I169" s="394"/>
    </row>
    <row r="170" spans="1:9" ht="16.5">
      <c r="A170" s="382"/>
      <c r="B170" s="392"/>
      <c r="C170" s="393"/>
      <c r="D170" s="393"/>
      <c r="E170" s="394"/>
      <c r="F170" s="394"/>
      <c r="G170" s="394"/>
      <c r="H170" s="394"/>
      <c r="I170" s="394"/>
    </row>
    <row r="171" spans="1:9" ht="16.5">
      <c r="A171" s="382"/>
      <c r="B171" s="392"/>
      <c r="C171" s="393"/>
      <c r="D171" s="393"/>
      <c r="E171" s="394"/>
      <c r="F171" s="394"/>
      <c r="G171" s="394"/>
      <c r="H171" s="394"/>
      <c r="I171" s="394"/>
    </row>
    <row r="172" spans="1:9" ht="16.5">
      <c r="A172" s="382"/>
      <c r="B172" s="392"/>
      <c r="C172" s="393"/>
      <c r="D172" s="393"/>
      <c r="E172" s="394"/>
      <c r="F172" s="394"/>
      <c r="G172" s="394"/>
      <c r="H172" s="394"/>
      <c r="I172" s="394"/>
    </row>
    <row r="173" spans="1:9" ht="16.5">
      <c r="A173" s="382"/>
      <c r="B173" s="392"/>
      <c r="C173" s="393"/>
      <c r="D173" s="393"/>
      <c r="E173" s="394"/>
      <c r="F173" s="394"/>
      <c r="G173" s="394"/>
      <c r="H173" s="394"/>
      <c r="I173" s="394"/>
    </row>
    <row r="174" spans="1:9" ht="16.5">
      <c r="A174" s="382"/>
      <c r="B174" s="392"/>
      <c r="C174" s="393"/>
      <c r="D174" s="393"/>
      <c r="E174" s="394"/>
      <c r="F174" s="394"/>
      <c r="G174" s="394"/>
      <c r="H174" s="394"/>
      <c r="I174" s="394"/>
    </row>
    <row r="175" spans="1:9" ht="16.5">
      <c r="A175" s="382"/>
      <c r="B175" s="392"/>
      <c r="C175" s="393"/>
      <c r="D175" s="393"/>
      <c r="E175" s="394"/>
      <c r="F175" s="394"/>
      <c r="G175" s="394"/>
      <c r="H175" s="394"/>
      <c r="I175" s="394"/>
    </row>
    <row r="176" spans="1:9" ht="16.5">
      <c r="A176" s="382"/>
      <c r="B176" s="392"/>
      <c r="C176" s="393"/>
      <c r="D176" s="393"/>
      <c r="E176" s="394"/>
      <c r="F176" s="394"/>
      <c r="G176" s="394"/>
      <c r="H176" s="394"/>
      <c r="I176" s="394"/>
    </row>
    <row r="177" spans="1:9" ht="16.5">
      <c r="A177" s="382"/>
      <c r="B177" s="392"/>
      <c r="C177" s="393"/>
      <c r="D177" s="393"/>
      <c r="E177" s="394"/>
      <c r="F177" s="394"/>
      <c r="G177" s="394"/>
      <c r="H177" s="394"/>
      <c r="I177" s="394"/>
    </row>
    <row r="178" spans="1:9" ht="16.5">
      <c r="A178" s="382"/>
      <c r="B178" s="392"/>
      <c r="C178" s="393"/>
      <c r="D178" s="393"/>
      <c r="E178" s="394"/>
      <c r="F178" s="394"/>
      <c r="G178" s="394"/>
      <c r="H178" s="394"/>
      <c r="I178" s="394"/>
    </row>
    <row r="179" spans="1:9" ht="16.5">
      <c r="A179" s="382"/>
      <c r="B179" s="392"/>
      <c r="C179" s="393"/>
      <c r="D179" s="393"/>
      <c r="E179" s="394"/>
      <c r="F179" s="394"/>
      <c r="G179" s="394"/>
      <c r="H179" s="394"/>
      <c r="I179" s="394"/>
    </row>
    <row r="180" spans="1:9" ht="16.5">
      <c r="A180" s="382"/>
      <c r="B180" s="392"/>
      <c r="C180" s="393"/>
      <c r="D180" s="393"/>
      <c r="E180" s="394"/>
      <c r="F180" s="394"/>
      <c r="G180" s="394"/>
      <c r="H180" s="394"/>
      <c r="I180" s="394"/>
    </row>
    <row r="181" spans="1:9" ht="16.5">
      <c r="A181" s="382"/>
      <c r="B181" s="392"/>
      <c r="C181" s="393"/>
      <c r="D181" s="393"/>
      <c r="E181" s="394"/>
      <c r="F181" s="394"/>
      <c r="G181" s="394"/>
      <c r="H181" s="394"/>
      <c r="I181" s="394"/>
    </row>
    <row r="182" spans="1:9" ht="16.5">
      <c r="A182" s="382"/>
      <c r="B182" s="392"/>
      <c r="C182" s="393"/>
      <c r="D182" s="393"/>
      <c r="E182" s="394"/>
      <c r="F182" s="394"/>
      <c r="G182" s="394"/>
      <c r="H182" s="394"/>
      <c r="I182" s="394"/>
    </row>
    <row r="183" spans="1:9" ht="16.5">
      <c r="A183" s="382"/>
      <c r="B183" s="392"/>
      <c r="C183" s="393"/>
      <c r="D183" s="393"/>
      <c r="E183" s="394"/>
      <c r="F183" s="394"/>
      <c r="G183" s="394"/>
      <c r="H183" s="394"/>
      <c r="I183" s="394"/>
    </row>
    <row r="184" spans="1:9" ht="16.5">
      <c r="A184" s="382"/>
      <c r="B184" s="392"/>
      <c r="C184" s="393"/>
      <c r="D184" s="393"/>
      <c r="E184" s="394"/>
      <c r="F184" s="394"/>
      <c r="G184" s="394"/>
      <c r="H184" s="394"/>
      <c r="I184" s="394"/>
    </row>
    <row r="185" spans="1:9" ht="16.5">
      <c r="A185" s="382"/>
      <c r="B185" s="392"/>
      <c r="C185" s="393"/>
      <c r="D185" s="393"/>
      <c r="E185" s="394"/>
      <c r="F185" s="394"/>
      <c r="G185" s="394"/>
      <c r="H185" s="394"/>
      <c r="I185" s="394"/>
    </row>
    <row r="186" spans="1:9" ht="16.5">
      <c r="A186" s="382"/>
      <c r="B186" s="392"/>
      <c r="C186" s="393"/>
      <c r="D186" s="393"/>
      <c r="E186" s="394"/>
      <c r="F186" s="394"/>
      <c r="G186" s="394"/>
      <c r="H186" s="394"/>
      <c r="I186" s="394"/>
    </row>
    <row r="187" spans="1:9" ht="16.5">
      <c r="A187" s="382"/>
      <c r="B187" s="392"/>
      <c r="C187" s="393"/>
      <c r="D187" s="393"/>
      <c r="E187" s="394"/>
      <c r="F187" s="394"/>
      <c r="G187" s="394"/>
      <c r="H187" s="394"/>
      <c r="I187" s="394"/>
    </row>
    <row r="188" spans="1:9" ht="16.5">
      <c r="A188" s="382"/>
      <c r="B188" s="392"/>
      <c r="C188" s="393"/>
      <c r="D188" s="393"/>
      <c r="E188" s="394"/>
      <c r="F188" s="394"/>
      <c r="G188" s="394"/>
      <c r="H188" s="394"/>
      <c r="I188" s="394"/>
    </row>
    <row r="189" spans="1:9" ht="16.5">
      <c r="A189" s="382"/>
      <c r="B189" s="392"/>
      <c r="C189" s="393"/>
      <c r="D189" s="393"/>
      <c r="E189" s="394"/>
      <c r="F189" s="394"/>
      <c r="G189" s="394"/>
      <c r="H189" s="394"/>
      <c r="I189" s="394"/>
    </row>
    <row r="190" spans="1:9" ht="16.5">
      <c r="A190" s="382"/>
      <c r="B190" s="392"/>
      <c r="C190" s="393"/>
      <c r="D190" s="393"/>
      <c r="E190" s="394"/>
      <c r="F190" s="394"/>
      <c r="G190" s="394"/>
      <c r="H190" s="394"/>
      <c r="I190" s="394"/>
    </row>
    <row r="191" spans="1:9" ht="16.5">
      <c r="A191" s="382"/>
      <c r="B191" s="392"/>
      <c r="C191" s="393"/>
      <c r="D191" s="393"/>
      <c r="E191" s="394"/>
      <c r="F191" s="394"/>
      <c r="G191" s="394"/>
      <c r="H191" s="394"/>
      <c r="I191" s="394"/>
    </row>
    <row r="192" spans="1:9" ht="16.5">
      <c r="A192" s="382"/>
      <c r="B192" s="392"/>
      <c r="C192" s="393"/>
      <c r="D192" s="393"/>
      <c r="E192" s="394"/>
      <c r="F192" s="394"/>
      <c r="G192" s="394"/>
      <c r="H192" s="394"/>
      <c r="I192" s="394"/>
    </row>
    <row r="193" spans="1:9" ht="16.5">
      <c r="A193" s="382"/>
      <c r="B193" s="392"/>
      <c r="C193" s="393"/>
      <c r="D193" s="393"/>
      <c r="E193" s="394"/>
      <c r="F193" s="394"/>
      <c r="G193" s="394"/>
      <c r="H193" s="394"/>
      <c r="I193" s="394"/>
    </row>
    <row r="194" spans="1:9" ht="16.5">
      <c r="A194" s="382"/>
      <c r="B194" s="392"/>
      <c r="C194" s="393"/>
      <c r="D194" s="393"/>
      <c r="E194" s="394"/>
      <c r="F194" s="394"/>
      <c r="G194" s="394"/>
      <c r="H194" s="394"/>
      <c r="I194" s="394"/>
    </row>
    <row r="195" spans="1:9" ht="16.5">
      <c r="A195" s="382"/>
      <c r="B195" s="392"/>
      <c r="C195" s="393"/>
      <c r="D195" s="393"/>
      <c r="E195" s="394"/>
      <c r="F195" s="394"/>
      <c r="G195" s="394"/>
      <c r="H195" s="394"/>
      <c r="I195" s="394"/>
    </row>
    <row r="196" spans="1:9" ht="16.5">
      <c r="A196" s="382"/>
      <c r="B196" s="392"/>
      <c r="C196" s="393"/>
      <c r="D196" s="393"/>
      <c r="E196" s="394"/>
      <c r="F196" s="394"/>
      <c r="G196" s="394"/>
      <c r="H196" s="394"/>
      <c r="I196" s="394"/>
    </row>
    <row r="197" spans="1:9" ht="16.5">
      <c r="A197" s="382"/>
      <c r="B197" s="392"/>
      <c r="C197" s="393"/>
      <c r="D197" s="393"/>
      <c r="E197" s="394"/>
      <c r="F197" s="394"/>
      <c r="G197" s="394"/>
      <c r="H197" s="394"/>
      <c r="I197" s="394"/>
    </row>
    <row r="198" spans="1:9" ht="16.5">
      <c r="A198" s="382"/>
      <c r="B198" s="392"/>
      <c r="C198" s="393"/>
      <c r="D198" s="393"/>
      <c r="E198" s="394"/>
      <c r="F198" s="394"/>
      <c r="G198" s="394"/>
      <c r="H198" s="394"/>
      <c r="I198" s="394"/>
    </row>
    <row r="199" spans="1:9" ht="16.5">
      <c r="A199" s="382"/>
      <c r="B199" s="392"/>
      <c r="C199" s="393"/>
      <c r="D199" s="393"/>
      <c r="E199" s="394"/>
      <c r="F199" s="394"/>
      <c r="G199" s="394"/>
      <c r="H199" s="394"/>
      <c r="I199" s="394"/>
    </row>
    <row r="200" spans="1:9" ht="16.5">
      <c r="A200" s="382"/>
      <c r="B200" s="392"/>
      <c r="C200" s="393"/>
      <c r="D200" s="393"/>
      <c r="E200" s="394"/>
      <c r="F200" s="394"/>
      <c r="G200" s="394"/>
      <c r="H200" s="394"/>
      <c r="I200" s="394"/>
    </row>
    <row r="201" spans="1:9" ht="16.5">
      <c r="A201" s="382"/>
      <c r="B201" s="392"/>
      <c r="C201" s="393"/>
      <c r="D201" s="393"/>
      <c r="E201" s="394"/>
      <c r="F201" s="394"/>
      <c r="G201" s="394"/>
      <c r="H201" s="394"/>
      <c r="I201" s="394"/>
    </row>
    <row r="202" spans="1:9" ht="16.5">
      <c r="A202" s="382"/>
      <c r="B202" s="392"/>
      <c r="C202" s="393"/>
      <c r="D202" s="393"/>
      <c r="E202" s="394"/>
      <c r="F202" s="394"/>
      <c r="G202" s="394"/>
      <c r="H202" s="394"/>
      <c r="I202" s="394"/>
    </row>
    <row r="203" spans="1:9" ht="16.5">
      <c r="A203" s="382"/>
      <c r="B203" s="392"/>
      <c r="C203" s="393"/>
      <c r="D203" s="393"/>
      <c r="E203" s="394"/>
      <c r="F203" s="394"/>
      <c r="G203" s="394"/>
      <c r="H203" s="394"/>
      <c r="I203" s="394"/>
    </row>
    <row r="204" spans="1:9" ht="16.5">
      <c r="A204" s="382"/>
      <c r="B204" s="392"/>
      <c r="C204" s="393"/>
      <c r="D204" s="393"/>
      <c r="E204" s="394"/>
      <c r="F204" s="394"/>
      <c r="G204" s="394"/>
      <c r="H204" s="394"/>
      <c r="I204" s="394"/>
    </row>
    <row r="205" spans="1:9" ht="16.5">
      <c r="A205" s="382"/>
      <c r="B205" s="392"/>
      <c r="C205" s="393"/>
      <c r="D205" s="393"/>
      <c r="E205" s="394"/>
      <c r="F205" s="394"/>
      <c r="G205" s="394"/>
      <c r="H205" s="394"/>
      <c r="I205" s="394"/>
    </row>
    <row r="206" spans="1:9" ht="16.5">
      <c r="A206" s="382"/>
      <c r="B206" s="392"/>
      <c r="C206" s="393"/>
      <c r="D206" s="393"/>
      <c r="E206" s="394"/>
      <c r="F206" s="394"/>
      <c r="G206" s="394"/>
      <c r="H206" s="394"/>
      <c r="I206" s="394"/>
    </row>
    <row r="207" spans="1:9" ht="16.5">
      <c r="A207" s="382"/>
      <c r="B207" s="392"/>
      <c r="C207" s="393"/>
      <c r="D207" s="393"/>
      <c r="E207" s="394"/>
      <c r="F207" s="394"/>
      <c r="G207" s="394"/>
      <c r="H207" s="394"/>
      <c r="I207" s="394"/>
    </row>
    <row r="208" spans="1:9" ht="16.5">
      <c r="A208" s="382"/>
      <c r="B208" s="392"/>
      <c r="C208" s="393"/>
      <c r="D208" s="393"/>
      <c r="E208" s="394"/>
      <c r="F208" s="394"/>
      <c r="G208" s="394"/>
      <c r="H208" s="394"/>
      <c r="I208" s="394"/>
    </row>
    <row r="209" spans="1:9" ht="16.5">
      <c r="A209" s="382"/>
      <c r="B209" s="392"/>
      <c r="C209" s="393"/>
      <c r="D209" s="393"/>
      <c r="E209" s="394"/>
      <c r="F209" s="394"/>
      <c r="G209" s="394"/>
      <c r="H209" s="394"/>
      <c r="I209" s="394"/>
    </row>
    <row r="210" spans="1:9" ht="16.5">
      <c r="A210" s="382"/>
      <c r="B210" s="392"/>
      <c r="C210" s="393"/>
      <c r="D210" s="393"/>
      <c r="E210" s="394"/>
      <c r="F210" s="394"/>
      <c r="G210" s="394"/>
      <c r="H210" s="394"/>
      <c r="I210" s="394"/>
    </row>
    <row r="211" spans="1:9" ht="16.5">
      <c r="A211" s="382"/>
      <c r="B211" s="392"/>
      <c r="C211" s="393"/>
      <c r="D211" s="393"/>
      <c r="E211" s="394"/>
      <c r="F211" s="394"/>
      <c r="G211" s="394"/>
      <c r="H211" s="394"/>
      <c r="I211" s="394"/>
    </row>
    <row r="212" spans="1:9" ht="16.5">
      <c r="A212" s="382"/>
      <c r="B212" s="392"/>
      <c r="C212" s="393"/>
      <c r="D212" s="393"/>
      <c r="E212" s="394"/>
      <c r="F212" s="394"/>
      <c r="G212" s="394"/>
      <c r="H212" s="394"/>
      <c r="I212" s="394"/>
    </row>
    <row r="213" spans="1:9" ht="16.5">
      <c r="A213" s="382"/>
      <c r="B213" s="392"/>
      <c r="C213" s="393"/>
      <c r="D213" s="393"/>
      <c r="E213" s="394"/>
      <c r="F213" s="394"/>
      <c r="G213" s="394"/>
      <c r="H213" s="394"/>
      <c r="I213" s="394"/>
    </row>
    <row r="214" spans="1:9" ht="16.5">
      <c r="A214" s="382"/>
      <c r="B214" s="392"/>
      <c r="C214" s="393"/>
      <c r="D214" s="393"/>
      <c r="E214" s="394"/>
      <c r="F214" s="394"/>
      <c r="G214" s="394"/>
      <c r="H214" s="394"/>
      <c r="I214" s="394"/>
    </row>
    <row r="215" spans="1:9" ht="16.5">
      <c r="A215" s="382"/>
      <c r="B215" s="392"/>
      <c r="C215" s="393"/>
      <c r="D215" s="393"/>
      <c r="E215" s="394"/>
      <c r="F215" s="394"/>
      <c r="G215" s="394"/>
      <c r="H215" s="394"/>
      <c r="I215" s="394"/>
    </row>
    <row r="216" spans="1:9" ht="16.5">
      <c r="A216" s="382"/>
      <c r="B216" s="392"/>
      <c r="C216" s="393"/>
      <c r="D216" s="393"/>
      <c r="E216" s="394"/>
      <c r="F216" s="394"/>
      <c r="G216" s="394"/>
      <c r="H216" s="394"/>
      <c r="I216" s="394"/>
    </row>
    <row r="217" spans="1:9" ht="16.5">
      <c r="A217" s="382"/>
      <c r="B217" s="392"/>
      <c r="C217" s="393"/>
      <c r="D217" s="393"/>
      <c r="E217" s="394"/>
      <c r="F217" s="394"/>
      <c r="G217" s="394"/>
      <c r="H217" s="394"/>
      <c r="I217" s="394"/>
    </row>
    <row r="218" spans="1:9" ht="16.5">
      <c r="A218" s="382"/>
      <c r="B218" s="392"/>
      <c r="C218" s="393"/>
      <c r="D218" s="393"/>
      <c r="E218" s="394"/>
      <c r="F218" s="394"/>
      <c r="G218" s="394"/>
      <c r="H218" s="394"/>
      <c r="I218" s="394"/>
    </row>
    <row r="219" spans="1:9" ht="16.5">
      <c r="A219" s="382"/>
      <c r="B219" s="392"/>
      <c r="C219" s="393"/>
      <c r="D219" s="393"/>
      <c r="E219" s="394"/>
      <c r="F219" s="394"/>
      <c r="G219" s="394"/>
      <c r="H219" s="394"/>
      <c r="I219" s="394"/>
    </row>
    <row r="220" spans="1:9" ht="16.5">
      <c r="A220" s="382"/>
      <c r="B220" s="392"/>
      <c r="C220" s="393"/>
      <c r="D220" s="393"/>
      <c r="E220" s="394"/>
      <c r="F220" s="394"/>
      <c r="G220" s="394"/>
      <c r="H220" s="394"/>
      <c r="I220" s="394"/>
    </row>
    <row r="221" spans="1:9" ht="16.5">
      <c r="A221" s="382"/>
      <c r="B221" s="392"/>
      <c r="C221" s="393"/>
      <c r="D221" s="393"/>
      <c r="E221" s="394"/>
      <c r="F221" s="394"/>
      <c r="G221" s="394"/>
      <c r="H221" s="394"/>
      <c r="I221" s="394"/>
    </row>
    <row r="222" spans="1:9" ht="16.5">
      <c r="A222" s="382"/>
      <c r="B222" s="392"/>
      <c r="C222" s="393"/>
      <c r="D222" s="393"/>
      <c r="E222" s="394"/>
      <c r="F222" s="394"/>
      <c r="G222" s="394"/>
      <c r="H222" s="394"/>
      <c r="I222" s="394"/>
    </row>
    <row r="223" spans="1:9" ht="16.5">
      <c r="A223" s="382"/>
      <c r="B223" s="392"/>
      <c r="C223" s="393"/>
      <c r="D223" s="393"/>
      <c r="E223" s="394"/>
      <c r="F223" s="394"/>
      <c r="G223" s="394"/>
      <c r="H223" s="394"/>
      <c r="I223" s="394"/>
    </row>
    <row r="224" spans="1:9" ht="16.5">
      <c r="A224" s="382"/>
      <c r="B224" s="392"/>
      <c r="C224" s="393"/>
      <c r="D224" s="393"/>
      <c r="E224" s="394"/>
      <c r="F224" s="394"/>
      <c r="G224" s="394"/>
      <c r="H224" s="394"/>
      <c r="I224" s="394"/>
    </row>
    <row r="225" spans="1:9" ht="16.5">
      <c r="A225" s="382"/>
      <c r="B225" s="392"/>
      <c r="C225" s="393"/>
      <c r="D225" s="393"/>
      <c r="E225" s="394"/>
      <c r="F225" s="394"/>
      <c r="G225" s="394"/>
      <c r="H225" s="394"/>
      <c r="I225" s="394"/>
    </row>
    <row r="226" spans="1:9" ht="16.5">
      <c r="A226" s="382"/>
      <c r="B226" s="392"/>
      <c r="C226" s="393"/>
      <c r="D226" s="393"/>
      <c r="E226" s="394"/>
      <c r="F226" s="394"/>
      <c r="G226" s="394"/>
      <c r="H226" s="394"/>
      <c r="I226" s="394"/>
    </row>
    <row r="227" spans="1:9" ht="16.5">
      <c r="A227" s="382"/>
      <c r="B227" s="392"/>
      <c r="C227" s="393"/>
      <c r="D227" s="393"/>
      <c r="E227" s="394"/>
      <c r="F227" s="394"/>
      <c r="G227" s="394"/>
      <c r="H227" s="394"/>
      <c r="I227" s="394"/>
    </row>
    <row r="228" spans="1:9" ht="16.5">
      <c r="A228" s="382"/>
      <c r="B228" s="392"/>
      <c r="C228" s="393"/>
      <c r="D228" s="393"/>
      <c r="E228" s="394"/>
      <c r="F228" s="394"/>
      <c r="G228" s="394"/>
      <c r="H228" s="394"/>
      <c r="I228" s="394"/>
    </row>
    <row r="229" spans="1:9" ht="16.5">
      <c r="A229" s="382"/>
      <c r="B229" s="392"/>
      <c r="C229" s="393"/>
      <c r="D229" s="393"/>
      <c r="E229" s="394"/>
      <c r="F229" s="394"/>
      <c r="G229" s="394"/>
      <c r="H229" s="394"/>
      <c r="I229" s="394"/>
    </row>
    <row r="230" spans="1:9" ht="16.5">
      <c r="A230" s="382"/>
      <c r="B230" s="392"/>
      <c r="C230" s="393"/>
      <c r="D230" s="393"/>
      <c r="E230" s="394"/>
      <c r="F230" s="394"/>
      <c r="G230" s="394"/>
      <c r="H230" s="394"/>
      <c r="I230" s="394"/>
    </row>
    <row r="231" spans="1:9" ht="16.5">
      <c r="A231" s="382"/>
      <c r="B231" s="392"/>
      <c r="C231" s="393"/>
      <c r="D231" s="393"/>
      <c r="E231" s="394"/>
      <c r="F231" s="394"/>
      <c r="G231" s="394"/>
      <c r="H231" s="394"/>
      <c r="I231" s="394"/>
    </row>
    <row r="232" spans="1:9" ht="16.5">
      <c r="A232" s="382"/>
      <c r="B232" s="392"/>
      <c r="C232" s="393"/>
      <c r="D232" s="393"/>
      <c r="E232" s="394"/>
      <c r="F232" s="394"/>
      <c r="G232" s="394"/>
      <c r="H232" s="394"/>
      <c r="I232" s="394"/>
    </row>
    <row r="233" spans="1:9" ht="16.5">
      <c r="A233" s="382"/>
      <c r="B233" s="392"/>
      <c r="C233" s="393"/>
      <c r="D233" s="393"/>
      <c r="E233" s="394"/>
      <c r="F233" s="394"/>
      <c r="G233" s="394"/>
      <c r="H233" s="394"/>
      <c r="I233" s="394"/>
    </row>
    <row r="234" spans="1:9" ht="16.5">
      <c r="A234" s="382"/>
      <c r="B234" s="392"/>
      <c r="C234" s="393"/>
      <c r="D234" s="393"/>
      <c r="E234" s="394"/>
      <c r="F234" s="394"/>
      <c r="G234" s="394"/>
      <c r="H234" s="394"/>
      <c r="I234" s="394"/>
    </row>
    <row r="235" spans="1:9" ht="16.5">
      <c r="A235" s="382"/>
      <c r="B235" s="392"/>
      <c r="C235" s="393"/>
      <c r="D235" s="393"/>
      <c r="E235" s="394"/>
      <c r="F235" s="394"/>
      <c r="G235" s="394"/>
      <c r="H235" s="394"/>
      <c r="I235" s="394"/>
    </row>
    <row r="236" spans="1:9" ht="16.5">
      <c r="A236" s="382"/>
      <c r="B236" s="392"/>
      <c r="C236" s="393"/>
      <c r="D236" s="393"/>
      <c r="E236" s="394"/>
      <c r="F236" s="394"/>
      <c r="G236" s="394"/>
      <c r="H236" s="394"/>
      <c r="I236" s="394"/>
    </row>
    <row r="237" spans="1:9" ht="16.5">
      <c r="A237" s="382"/>
      <c r="B237" s="392"/>
      <c r="C237" s="393"/>
      <c r="D237" s="393"/>
      <c r="E237" s="394"/>
      <c r="F237" s="394"/>
      <c r="G237" s="394"/>
      <c r="H237" s="394"/>
      <c r="I237" s="394"/>
    </row>
    <row r="238" spans="1:9" ht="16.5">
      <c r="A238" s="382"/>
      <c r="B238" s="392"/>
      <c r="C238" s="393"/>
      <c r="D238" s="393"/>
      <c r="E238" s="394"/>
      <c r="F238" s="394"/>
      <c r="G238" s="394"/>
      <c r="H238" s="394"/>
      <c r="I238" s="394"/>
    </row>
    <row r="239" spans="1:9" ht="16.5">
      <c r="A239" s="382"/>
      <c r="B239" s="392"/>
      <c r="C239" s="393"/>
      <c r="D239" s="393"/>
      <c r="E239" s="394"/>
      <c r="F239" s="394"/>
      <c r="G239" s="394"/>
      <c r="H239" s="394"/>
      <c r="I239" s="394"/>
    </row>
    <row r="240" spans="1:9" ht="16.5">
      <c r="A240" s="382"/>
      <c r="B240" s="392"/>
      <c r="C240" s="393"/>
      <c r="D240" s="393"/>
      <c r="E240" s="394"/>
      <c r="F240" s="394"/>
      <c r="G240" s="394"/>
      <c r="H240" s="394"/>
      <c r="I240" s="394"/>
    </row>
  </sheetData>
  <sheetProtection/>
  <mergeCells count="2">
    <mergeCell ref="A1:I1"/>
    <mergeCell ref="A2:I2"/>
  </mergeCells>
  <printOptions horizontalCentered="1"/>
  <pageMargins left="0.75" right="0.25" top="1" bottom="0.5" header="0" footer="0"/>
  <pageSetup fitToHeight="0" fitToWidth="1" horizontalDpi="600" verticalDpi="600" orientation="landscape" paperSize="9" scale="93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A1" sqref="A1:O1"/>
    </sheetView>
  </sheetViews>
  <sheetFormatPr defaultColWidth="9.140625" defaultRowHeight="15" customHeight="1"/>
  <cols>
    <col min="1" max="1" width="6.8515625" style="207" customWidth="1"/>
    <col min="2" max="2" width="5.421875" style="207" customWidth="1"/>
    <col min="3" max="3" width="41.421875" style="206" customWidth="1"/>
    <col min="4" max="9" width="8.8515625" style="206" hidden="1" customWidth="1"/>
    <col min="10" max="15" width="14.421875" style="206" customWidth="1"/>
    <col min="16" max="18" width="9.140625" style="206" customWidth="1"/>
    <col min="19" max="19" width="11.57421875" style="206" bestFit="1" customWidth="1"/>
    <col min="20" max="16384" width="9.140625" style="206" customWidth="1"/>
  </cols>
  <sheetData>
    <row r="1" spans="1:15" ht="23.25" customHeight="1">
      <c r="A1" s="582" t="s">
        <v>279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ht="49.5" customHeight="1">
      <c r="A2" s="583" t="s">
        <v>283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</row>
    <row r="3" spans="1:15" ht="15" customHeight="1">
      <c r="A3" s="584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3:15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585" t="s">
        <v>285</v>
      </c>
      <c r="N4" s="585"/>
      <c r="O4" s="585"/>
    </row>
    <row r="5" spans="1:15" s="212" customFormat="1" ht="38.25" customHeight="1">
      <c r="A5" s="210" t="s">
        <v>0</v>
      </c>
      <c r="B5" s="569" t="s">
        <v>278</v>
      </c>
      <c r="C5" s="570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277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15" s="212" customFormat="1" ht="27" customHeight="1">
      <c r="A6" s="213"/>
      <c r="B6" s="571" t="s">
        <v>216</v>
      </c>
      <c r="C6" s="572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customHeight="1" hidden="1">
      <c r="A7" s="216"/>
      <c r="B7" s="578"/>
      <c r="C7" s="579"/>
      <c r="D7" s="344"/>
      <c r="E7" s="345"/>
      <c r="F7" s="345"/>
      <c r="G7" s="345"/>
      <c r="H7" s="345"/>
      <c r="I7" s="345"/>
      <c r="J7" s="346" t="e">
        <f aca="true" t="shared" si="0" ref="J7:O7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580" t="s">
        <v>217</v>
      </c>
      <c r="C8" s="581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575" t="s">
        <v>218</v>
      </c>
      <c r="C9" s="568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580" t="s">
        <v>219</v>
      </c>
      <c r="C10" s="581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aca="true" t="shared" si="1" ref="K10:O1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15" s="223" customFormat="1" ht="18" customHeight="1">
      <c r="A11" s="220"/>
      <c r="B11" s="567" t="s">
        <v>218</v>
      </c>
      <c r="C11" s="568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44.00000000000001</v>
      </c>
      <c r="O11" s="354">
        <f t="shared" si="1"/>
        <v>44.800000000000004</v>
      </c>
    </row>
    <row r="12" spans="1:15" s="223" customFormat="1" ht="18" customHeight="1">
      <c r="A12" s="220"/>
      <c r="B12" s="567" t="s">
        <v>215</v>
      </c>
      <c r="C12" s="568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15" ht="27" customHeight="1">
      <c r="A13" s="224"/>
      <c r="B13" s="225"/>
      <c r="C13" s="226" t="s">
        <v>221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15" s="223" customFormat="1" ht="26.25" customHeight="1">
      <c r="A14" s="228"/>
      <c r="B14" s="229"/>
      <c r="C14" s="230" t="s">
        <v>218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8.2</v>
      </c>
      <c r="L14" s="357">
        <v>7.8</v>
      </c>
      <c r="M14" s="357">
        <v>7.4</v>
      </c>
      <c r="N14" s="357">
        <v>7</v>
      </c>
      <c r="O14" s="357">
        <v>6.6</v>
      </c>
    </row>
    <row r="15" spans="1:19" ht="25.5" customHeight="1">
      <c r="A15" s="224"/>
      <c r="B15" s="225"/>
      <c r="C15" s="226" t="s">
        <v>222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15" s="223" customFormat="1" ht="24" customHeight="1">
      <c r="A16" s="228"/>
      <c r="B16" s="229"/>
      <c r="C16" s="230" t="s">
        <v>218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19" ht="39" customHeight="1">
      <c r="A17" s="224"/>
      <c r="B17" s="225"/>
      <c r="C17" s="226" t="s">
        <v>223</v>
      </c>
      <c r="D17" s="227">
        <v>16983</v>
      </c>
      <c r="E17" s="227">
        <v>16921.6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15" s="223" customFormat="1" ht="22.5" customHeight="1">
      <c r="A18" s="228"/>
      <c r="B18" s="229"/>
      <c r="C18" s="230" t="s">
        <v>218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9.7</v>
      </c>
      <c r="M18" s="357">
        <v>10</v>
      </c>
      <c r="N18" s="357">
        <v>10.2</v>
      </c>
      <c r="O18" s="357">
        <v>10.5</v>
      </c>
    </row>
    <row r="19" spans="1:19" ht="36.75" customHeight="1">
      <c r="A19" s="224"/>
      <c r="B19" s="225"/>
      <c r="C19" s="226" t="s">
        <v>224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15" s="223" customFormat="1" ht="18" customHeight="1">
      <c r="A20" s="228"/>
      <c r="B20" s="229"/>
      <c r="C20" s="230" t="s">
        <v>218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15" ht="24.75" customHeight="1">
      <c r="A21" s="224"/>
      <c r="B21" s="225"/>
      <c r="C21" s="226" t="s">
        <v>225</v>
      </c>
      <c r="D21" s="227">
        <v>3563</v>
      </c>
      <c r="E21" s="227">
        <v>9045.8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218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4.1</v>
      </c>
      <c r="M22" s="355">
        <v>4.4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0" s="223" customFormat="1" ht="23.25" customHeight="1">
      <c r="A23" s="224">
        <v>3</v>
      </c>
      <c r="B23" s="573" t="s">
        <v>150</v>
      </c>
      <c r="C23" s="574"/>
      <c r="D23" s="352"/>
      <c r="E23" s="353"/>
      <c r="F23" s="353"/>
      <c r="G23" s="353"/>
      <c r="H23" s="353"/>
      <c r="I23" s="353"/>
      <c r="J23" s="359" t="e">
        <f aca="true" t="shared" si="2" ref="J23:O24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575" t="s">
        <v>218</v>
      </c>
      <c r="C24" s="568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0" s="223" customFormat="1" ht="18" customHeight="1">
      <c r="A25" s="228"/>
      <c r="B25" s="576" t="s">
        <v>220</v>
      </c>
      <c r="C25" s="577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226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15" s="223" customFormat="1" ht="18" customHeight="1">
      <c r="A27" s="228"/>
      <c r="B27" s="229"/>
      <c r="C27" s="230" t="s">
        <v>218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19" ht="18" customHeight="1">
      <c r="A28" s="224"/>
      <c r="B28" s="225"/>
      <c r="C28" s="226" t="s">
        <v>227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15" s="223" customFormat="1" ht="18" customHeight="1">
      <c r="A29" s="228"/>
      <c r="B29" s="229"/>
      <c r="C29" s="230" t="s">
        <v>218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19" ht="18" customHeight="1">
      <c r="A30" s="224"/>
      <c r="B30" s="225"/>
      <c r="C30" s="226" t="s">
        <v>228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15" s="223" customFormat="1" ht="18" customHeight="1">
      <c r="A31" s="228"/>
      <c r="B31" s="229"/>
      <c r="C31" s="230" t="s">
        <v>218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19" ht="18" customHeight="1">
      <c r="A32" s="224"/>
      <c r="B32" s="225"/>
      <c r="C32" s="226" t="s">
        <v>229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15" s="223" customFormat="1" ht="18" customHeight="1">
      <c r="A33" s="228"/>
      <c r="B33" s="229"/>
      <c r="C33" s="230" t="s">
        <v>218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15" ht="28.5" customHeight="1">
      <c r="A34" s="224"/>
      <c r="B34" s="225"/>
      <c r="C34" s="226" t="s">
        <v>230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15" s="223" customFormat="1" ht="18" customHeight="1">
      <c r="A35" s="228"/>
      <c r="B35" s="229"/>
      <c r="C35" s="230" t="s">
        <v>218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15" ht="18" customHeight="1">
      <c r="A36" s="224"/>
      <c r="B36" s="225"/>
      <c r="C36" s="226" t="s">
        <v>231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15" s="223" customFormat="1" ht="18" customHeight="1">
      <c r="A37" s="228"/>
      <c r="B37" s="229"/>
      <c r="C37" s="230" t="s">
        <v>218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4.6</v>
      </c>
      <c r="L37" s="357">
        <v>4.5</v>
      </c>
      <c r="M37" s="357">
        <v>4.4</v>
      </c>
      <c r="N37" s="357">
        <v>4.3</v>
      </c>
      <c r="O37" s="357">
        <v>4.2</v>
      </c>
    </row>
    <row r="38" spans="1:19" ht="36.75" customHeight="1">
      <c r="A38" s="224"/>
      <c r="B38" s="225"/>
      <c r="C38" s="226" t="s">
        <v>232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218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</v>
      </c>
      <c r="L39" s="357">
        <v>1.1</v>
      </c>
      <c r="M39" s="362">
        <v>1.1</v>
      </c>
      <c r="N39" s="357">
        <v>1.1</v>
      </c>
      <c r="O39" s="357">
        <v>1.1</v>
      </c>
      <c r="P39" s="221"/>
      <c r="Q39" s="222"/>
      <c r="S39" s="221"/>
      <c r="T39" s="222"/>
      <c r="V39" s="221"/>
    </row>
    <row r="40" spans="1:19" ht="18" customHeight="1">
      <c r="A40" s="224"/>
      <c r="B40" s="225"/>
      <c r="C40" s="226" t="s">
        <v>233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15" s="223" customFormat="1" ht="18" customHeight="1">
      <c r="A41" s="228"/>
      <c r="B41" s="229"/>
      <c r="C41" s="230" t="s">
        <v>218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19" ht="55.5" customHeight="1" hidden="1">
      <c r="A42" s="224"/>
      <c r="B42" s="225"/>
      <c r="C42" s="226" t="s">
        <v>234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15" s="223" customFormat="1" ht="18" customHeight="1" hidden="1">
      <c r="A43" s="228"/>
      <c r="B43" s="229"/>
      <c r="C43" s="230" t="s">
        <v>218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19" ht="18" customHeight="1">
      <c r="A44" s="224"/>
      <c r="B44" s="225"/>
      <c r="C44" s="226" t="s">
        <v>235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15" s="223" customFormat="1" ht="18" customHeight="1">
      <c r="A45" s="228"/>
      <c r="B45" s="229"/>
      <c r="C45" s="230" t="s">
        <v>218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15" ht="18" customHeight="1">
      <c r="A46" s="224"/>
      <c r="B46" s="225"/>
      <c r="C46" s="226" t="s">
        <v>236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15" s="223" customFormat="1" ht="18" customHeight="1">
      <c r="A47" s="228"/>
      <c r="B47" s="229"/>
      <c r="C47" s="230" t="s">
        <v>218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15" ht="18" customHeight="1" hidden="1">
      <c r="A48" s="224"/>
      <c r="B48" s="225"/>
      <c r="C48" s="226" t="s">
        <v>237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customHeight="1" hidden="1">
      <c r="A49" s="228"/>
      <c r="B49" s="236"/>
      <c r="C49" s="230" t="s">
        <v>218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238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218</v>
      </c>
      <c r="D51" s="356"/>
      <c r="E51" s="356"/>
      <c r="F51" s="356"/>
      <c r="G51" s="356"/>
      <c r="H51" s="356"/>
      <c r="I51" s="356"/>
      <c r="J51" s="357" t="e">
        <f aca="true" t="shared" si="3" ref="J51:O51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3:14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571" t="s">
        <v>175</v>
      </c>
      <c r="C54" s="572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#REF!*1000</f>
        <v>#REF!</v>
      </c>
      <c r="L54" s="343" t="e">
        <f>#REF!*1000</f>
        <v>#REF!</v>
      </c>
      <c r="M54" s="343" t="e">
        <f>#REF!*1000</f>
        <v>#REF!</v>
      </c>
      <c r="N54" s="343" t="e">
        <f>#REF!*1000</f>
        <v>#REF!</v>
      </c>
      <c r="O54" s="343" t="e">
        <f>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335" customWidth="1"/>
    <col min="2" max="2" width="36.57421875" style="252" customWidth="1"/>
    <col min="3" max="3" width="14.8515625" style="251" customWidth="1"/>
    <col min="4" max="4" width="14.8515625" style="252" customWidth="1"/>
    <col min="5" max="7" width="14.8515625" style="253" customWidth="1"/>
    <col min="8" max="8" width="14.8515625" style="336" customWidth="1"/>
    <col min="9" max="9" width="13.8515625" style="254" hidden="1" customWidth="1"/>
    <col min="10" max="10" width="12.140625" style="254" customWidth="1"/>
    <col min="11" max="12" width="9.140625" style="245" customWidth="1"/>
    <col min="13" max="13" width="10.140625" style="245" bestFit="1" customWidth="1"/>
    <col min="14" max="16384" width="9.140625" style="245" customWidth="1"/>
  </cols>
  <sheetData>
    <row r="1" spans="1:14" s="206" customFormat="1" ht="30.75" customHeight="1">
      <c r="A1" s="582" t="s">
        <v>280</v>
      </c>
      <c r="B1" s="582"/>
      <c r="C1" s="582"/>
      <c r="D1" s="582"/>
      <c r="E1" s="582"/>
      <c r="F1" s="582"/>
      <c r="G1" s="582"/>
      <c r="H1" s="582"/>
      <c r="I1" s="205"/>
      <c r="J1" s="205"/>
      <c r="K1" s="205"/>
      <c r="L1" s="205"/>
      <c r="M1" s="205"/>
      <c r="N1" s="205"/>
    </row>
    <row r="2" spans="1:10" ht="45" customHeight="1">
      <c r="A2" s="586" t="s">
        <v>286</v>
      </c>
      <c r="B2" s="587"/>
      <c r="C2" s="587"/>
      <c r="D2" s="587"/>
      <c r="E2" s="587"/>
      <c r="F2" s="587"/>
      <c r="G2" s="587"/>
      <c r="H2" s="587"/>
      <c r="I2" s="587"/>
      <c r="J2" s="244"/>
    </row>
    <row r="3" spans="1:10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9" ht="27.75" customHeight="1">
      <c r="A4" s="249"/>
      <c r="B4" s="250"/>
      <c r="F4" s="588" t="s">
        <v>285</v>
      </c>
      <c r="G4" s="588"/>
      <c r="H4" s="588"/>
      <c r="I4" s="589"/>
    </row>
    <row r="5" spans="1:10" s="262" customFormat="1" ht="39.75" customHeight="1">
      <c r="A5" s="255"/>
      <c r="B5" s="256" t="s">
        <v>278</v>
      </c>
      <c r="C5" s="257" t="s">
        <v>277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12" s="270" customFormat="1" ht="52.5" customHeight="1" hidden="1">
      <c r="A6" s="263"/>
      <c r="B6" s="264" t="s">
        <v>216</v>
      </c>
      <c r="C6" s="265"/>
      <c r="D6" s="266"/>
      <c r="E6" s="266"/>
      <c r="F6" s="266"/>
      <c r="G6" s="266"/>
      <c r="H6" s="267"/>
      <c r="I6" s="268">
        <f>'[4]cc2011'!H5</f>
        <v>152000.05204045697</v>
      </c>
      <c r="J6" s="269"/>
      <c r="L6" s="271"/>
    </row>
    <row r="7" spans="1:22" s="281" customFormat="1" ht="46.5" customHeight="1" hidden="1">
      <c r="A7" s="272" t="s">
        <v>3</v>
      </c>
      <c r="B7" s="273" t="s">
        <v>275</v>
      </c>
      <c r="C7" s="274"/>
      <c r="D7" s="275"/>
      <c r="E7" s="276"/>
      <c r="F7" s="276"/>
      <c r="G7" s="276"/>
      <c r="H7" s="277"/>
      <c r="I7" s="278">
        <f>'[4]cc2011'!H6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274</v>
      </c>
      <c r="C8" s="285"/>
      <c r="D8" s="286">
        <f>+'[4]cc2006'!C7+'[4]cc2006'!C8</f>
        <v>120</v>
      </c>
      <c r="E8" s="287">
        <f>+'[4]cc2007'!C8</f>
        <v>220</v>
      </c>
      <c r="F8" s="287">
        <f>+'[4]cc2008'!C8</f>
        <v>200</v>
      </c>
      <c r="G8" s="288">
        <f>+'[4]cc2009'!C8</f>
        <v>200</v>
      </c>
      <c r="H8" s="288">
        <f>+'[4]cc2010'!H8</f>
        <v>200</v>
      </c>
      <c r="I8" s="289">
        <f>'[4]cc2011'!H7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273</v>
      </c>
      <c r="C9" s="285"/>
      <c r="D9" s="286">
        <f>+'[4]cc2006'!C9</f>
        <v>300</v>
      </c>
      <c r="E9" s="287">
        <f>+'[4]cc2007'!C9</f>
        <v>200</v>
      </c>
      <c r="F9" s="287">
        <f>+'[4]cc2008'!C9</f>
        <v>200</v>
      </c>
      <c r="G9" s="288">
        <f>+'[4]cc2009'!C9</f>
        <v>200</v>
      </c>
      <c r="H9" s="288">
        <f>+'[4]cc2010'!H9</f>
        <v>200</v>
      </c>
      <c r="I9" s="289">
        <f>'[4]cc2011'!H8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272</v>
      </c>
      <c r="C10" s="285"/>
      <c r="D10" s="286">
        <f>+'[4]cc2006'!C10</f>
        <v>2000</v>
      </c>
      <c r="E10" s="287">
        <f>+'[4]cc2007'!C10</f>
        <v>2500</v>
      </c>
      <c r="F10" s="287">
        <f>+'[4]cc2008'!C10</f>
        <v>2300</v>
      </c>
      <c r="G10" s="288">
        <f>+'[4]cc2009'!C10</f>
        <v>3700</v>
      </c>
      <c r="H10" s="288">
        <f>+'[4]cc2010'!H10</f>
        <v>3700</v>
      </c>
      <c r="I10" s="289">
        <f>'[4]cc2011'!H9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10" ht="15.75" hidden="1">
      <c r="A11" s="283"/>
      <c r="B11" s="293" t="s">
        <v>271</v>
      </c>
      <c r="C11" s="285"/>
      <c r="D11" s="287"/>
      <c r="E11" s="287"/>
      <c r="F11" s="287">
        <f>+'[4]cc2008'!C11</f>
        <v>120</v>
      </c>
      <c r="G11" s="288"/>
      <c r="H11" s="288"/>
      <c r="I11" s="289"/>
      <c r="J11" s="290"/>
    </row>
    <row r="12" spans="1:10" ht="31.5" hidden="1">
      <c r="A12" s="283"/>
      <c r="B12" s="294" t="s">
        <v>270</v>
      </c>
      <c r="C12" s="295"/>
      <c r="D12" s="287"/>
      <c r="E12" s="287"/>
      <c r="F12" s="287"/>
      <c r="G12" s="288">
        <f>+'[4]cc2009'!C11</f>
        <v>4900</v>
      </c>
      <c r="H12" s="288">
        <f>+'[4]cc2010'!H11</f>
        <v>3500</v>
      </c>
      <c r="I12" s="289">
        <f>'[4]cc2011'!H10</f>
        <v>3500</v>
      </c>
      <c r="J12" s="290"/>
    </row>
    <row r="13" spans="1:10" ht="78.75" hidden="1">
      <c r="A13" s="283"/>
      <c r="B13" s="294" t="s">
        <v>269</v>
      </c>
      <c r="C13" s="295"/>
      <c r="D13" s="287">
        <f>+'[4]cc2006'!C11</f>
        <v>150</v>
      </c>
      <c r="E13" s="287" t="e">
        <f>+'[4]cc2007'!C11</f>
        <v>#REF!</v>
      </c>
      <c r="F13" s="287"/>
      <c r="G13" s="288">
        <f>+'[4]cc2009'!C12</f>
        <v>160</v>
      </c>
      <c r="H13" s="288">
        <f>+'[4]cc2010'!H12</f>
        <v>300</v>
      </c>
      <c r="I13" s="289">
        <f>'[4]cc2011'!H11</f>
        <v>820</v>
      </c>
      <c r="J13" s="290"/>
    </row>
    <row r="14" spans="1:10" ht="15.75" hidden="1">
      <c r="A14" s="283"/>
      <c r="B14" s="296" t="s">
        <v>268</v>
      </c>
      <c r="C14" s="297"/>
      <c r="D14" s="287"/>
      <c r="E14" s="287">
        <f>+'[4]cc2007'!C13</f>
        <v>100</v>
      </c>
      <c r="F14" s="287"/>
      <c r="G14" s="288"/>
      <c r="H14" s="288"/>
      <c r="I14" s="289"/>
      <c r="J14" s="290"/>
    </row>
    <row r="15" spans="1:10" ht="15.75" hidden="1">
      <c r="A15" s="283"/>
      <c r="B15" s="293" t="s">
        <v>267</v>
      </c>
      <c r="C15" s="285"/>
      <c r="D15" s="287"/>
      <c r="E15" s="287">
        <f>+'[4]cc2007'!C12</f>
        <v>1000</v>
      </c>
      <c r="F15" s="287">
        <f>+'[4]cc2008'!C12</f>
        <v>600</v>
      </c>
      <c r="G15" s="288">
        <f>+'[4]cc2009'!C13</f>
        <v>800</v>
      </c>
      <c r="H15" s="288">
        <f>+'[4]cc2010'!H13</f>
        <v>800</v>
      </c>
      <c r="I15" s="289">
        <f>'[4]cc2011'!H12</f>
        <v>880</v>
      </c>
      <c r="J15" s="290"/>
    </row>
    <row r="16" spans="1:10" s="281" customFormat="1" ht="45.75" customHeight="1">
      <c r="A16" s="272"/>
      <c r="B16" s="298" t="s">
        <v>216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'[4]cc2006-2010'!I14</f>
        <v>880</v>
      </c>
      <c r="J16" s="269"/>
    </row>
    <row r="17" spans="1:10" s="281" customFormat="1" ht="45.75" customHeight="1" hidden="1">
      <c r="A17" s="272"/>
      <c r="B17" s="298" t="s">
        <v>216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'[4]cc2006-2010'!I15</f>
        <v>141425.55204045697</v>
      </c>
      <c r="J17" s="279"/>
    </row>
    <row r="18" spans="1:10" s="281" customFormat="1" ht="30.75" customHeight="1" hidden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10" s="281" customFormat="1" ht="36" customHeight="1" hidden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10" s="281" customFormat="1" ht="45.75" customHeight="1" hidden="1">
      <c r="A20" s="272"/>
      <c r="B20" s="298"/>
      <c r="C20" s="299" t="e">
        <f aca="true" t="shared" si="0" ref="C20:H2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10" s="270" customFormat="1" ht="40.5" customHeight="1">
      <c r="A21" s="272" t="s">
        <v>102</v>
      </c>
      <c r="B21" s="298" t="s">
        <v>266</v>
      </c>
      <c r="C21" s="300" t="e">
        <f>+D21+E21+F21+G21+H21</f>
        <v>#REF!</v>
      </c>
      <c r="D21" s="300" t="e">
        <f aca="true" t="shared" si="1" ref="D21:I2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218</v>
      </c>
      <c r="C22" s="303" t="e">
        <f aca="true" t="shared" si="2" ref="C22:H2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0" ht="40.5" customHeight="1">
      <c r="A23" s="283">
        <v>1</v>
      </c>
      <c r="B23" s="293" t="s">
        <v>265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2.5" customHeight="1">
      <c r="A24" s="301"/>
      <c r="B24" s="302" t="s">
        <v>218</v>
      </c>
      <c r="C24" s="303" t="e">
        <f>100*C23/C$63</f>
        <v>#REF!</v>
      </c>
      <c r="D24" s="304">
        <v>4.3</v>
      </c>
      <c r="E24" s="303">
        <v>4.2</v>
      </c>
      <c r="F24" s="303">
        <v>4.1</v>
      </c>
      <c r="G24" s="303">
        <v>4</v>
      </c>
      <c r="H24" s="303">
        <v>3.9</v>
      </c>
      <c r="I24" s="312">
        <f>'[4]cc2006-2010'!I32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0" ht="40.5" customHeight="1">
      <c r="A25" s="283">
        <f>+A23+1</f>
        <v>2</v>
      </c>
      <c r="B25" s="293" t="s">
        <v>264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2.5" customHeight="1">
      <c r="A26" s="301"/>
      <c r="B26" s="302" t="s">
        <v>218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'[4]cc2006-2010'!I69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10" ht="40.5" customHeight="1">
      <c r="A27" s="283">
        <f>+A25+1</f>
        <v>3</v>
      </c>
      <c r="B27" s="293" t="s">
        <v>263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10" s="307" customFormat="1" ht="22.5" customHeight="1">
      <c r="A28" s="301"/>
      <c r="B28" s="314" t="s">
        <v>218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'[4]cc2006-2010'!I101</f>
        <v>22.87292299538776</v>
      </c>
      <c r="J28" s="313"/>
    </row>
    <row r="29" spans="1:10" ht="39.75" customHeight="1">
      <c r="A29" s="283">
        <f>+A27+1</f>
        <v>4</v>
      </c>
      <c r="B29" s="293" t="s">
        <v>229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10" s="307" customFormat="1" ht="22.5" customHeight="1">
      <c r="A30" s="301"/>
      <c r="B30" s="314" t="s">
        <v>218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'[4]cc2006-2010'!I117</f>
        <v>1.1020520368010418</v>
      </c>
      <c r="J30" s="313"/>
    </row>
    <row r="31" spans="1:10" ht="40.5" customHeight="1">
      <c r="A31" s="283">
        <f>+A29+1</f>
        <v>5</v>
      </c>
      <c r="B31" s="293" t="s">
        <v>262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</v>
      </c>
      <c r="J31" s="290"/>
    </row>
    <row r="32" spans="1:10" s="307" customFormat="1" ht="22.5" customHeight="1">
      <c r="A32" s="301"/>
      <c r="B32" s="314" t="s">
        <v>218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'[4]cc2006-2010'!I126</f>
        <v>0.7774754214980679</v>
      </c>
      <c r="J32" s="313"/>
    </row>
    <row r="33" spans="1:16" s="270" customFormat="1" ht="40.5" customHeight="1">
      <c r="A33" s="272" t="s">
        <v>103</v>
      </c>
      <c r="B33" s="298" t="s">
        <v>261</v>
      </c>
      <c r="C33" s="300" t="e">
        <f>+D33+E33+F33+G33+H33</f>
        <v>#REF!</v>
      </c>
      <c r="D33" s="300" t="e">
        <f aca="true" t="shared" si="3" ref="D33:I3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</v>
      </c>
      <c r="J33" s="279"/>
      <c r="M33" s="270" t="s">
        <v>260</v>
      </c>
      <c r="N33" s="270" t="s">
        <v>258</v>
      </c>
      <c r="O33" s="270" t="s">
        <v>257</v>
      </c>
      <c r="P33" s="270" t="s">
        <v>255</v>
      </c>
    </row>
    <row r="34" spans="1:10" s="307" customFormat="1" ht="24" customHeight="1">
      <c r="A34" s="301"/>
      <c r="B34" s="314" t="s">
        <v>218</v>
      </c>
      <c r="C34" s="303" t="e">
        <f aca="true" t="shared" si="4" ref="C34:H3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13" ht="40.5" customHeight="1">
      <c r="A35" s="283">
        <f>+A31+1</f>
        <v>6</v>
      </c>
      <c r="B35" s="293" t="s">
        <v>259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</v>
      </c>
      <c r="J35" s="290"/>
      <c r="L35" s="245" t="s">
        <v>258</v>
      </c>
      <c r="M35" s="245">
        <v>0.1</v>
      </c>
    </row>
    <row r="36" spans="1:13" s="307" customFormat="1" ht="22.5" customHeight="1">
      <c r="A36" s="301"/>
      <c r="B36" s="314" t="s">
        <v>218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'[4]cc2006-2010'!I138</f>
        <v>3.9664645518173423</v>
      </c>
      <c r="J36" s="313"/>
      <c r="L36" s="307" t="s">
        <v>257</v>
      </c>
      <c r="M36" s="307">
        <v>0.25</v>
      </c>
    </row>
    <row r="37" spans="1:13" ht="40.5" customHeight="1">
      <c r="A37" s="283">
        <f>+A35+1</f>
        <v>7</v>
      </c>
      <c r="B37" s="293" t="s">
        <v>256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255</v>
      </c>
      <c r="M37" s="245">
        <v>0.55</v>
      </c>
    </row>
    <row r="38" spans="1:10" s="307" customFormat="1" ht="22.5" customHeight="1">
      <c r="A38" s="301"/>
      <c r="B38" s="314" t="s">
        <v>218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'[4]cc2006-2010'!I153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254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10" s="307" customFormat="1" ht="22.5" customHeight="1">
      <c r="A40" s="301"/>
      <c r="B40" s="314" t="s">
        <v>218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'[4]cc2006-2010'!I162</f>
        <v>2.0889452077367694</v>
      </c>
      <c r="J40" s="313"/>
    </row>
    <row r="41" spans="1:12" ht="40.5" customHeight="1">
      <c r="A41" s="283">
        <f>+A39+1</f>
        <v>9</v>
      </c>
      <c r="B41" s="293" t="s">
        <v>235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253</v>
      </c>
    </row>
    <row r="42" spans="1:10" s="307" customFormat="1" ht="22.5" customHeight="1">
      <c r="A42" s="301"/>
      <c r="B42" s="314" t="s">
        <v>218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16.4</v>
      </c>
      <c r="H42" s="303">
        <v>16.5</v>
      </c>
      <c r="I42" s="312">
        <f>'[4]cc2006-2010'!I190</f>
        <v>17.562385044037015</v>
      </c>
      <c r="J42" s="313"/>
    </row>
    <row r="43" spans="1:13" ht="40.5" customHeight="1">
      <c r="A43" s="283">
        <f>+A41+1</f>
        <v>10</v>
      </c>
      <c r="B43" s="293" t="s">
        <v>252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</v>
      </c>
      <c r="J43" s="290"/>
      <c r="K43" s="245" t="s">
        <v>252</v>
      </c>
      <c r="L43" s="245">
        <f>+'[4]cc2010'!C154</f>
        <v>5678.5351351351355</v>
      </c>
      <c r="M43" s="245">
        <f>+L43/(L43+L45)</f>
        <v>0.6189692805260986</v>
      </c>
    </row>
    <row r="44" spans="1:10" s="307" customFormat="1" ht="22.5" customHeight="1">
      <c r="A44" s="301"/>
      <c r="B44" s="314" t="s">
        <v>218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'[4]cc2006-2010'!I212</f>
        <v>5.669818776670653</v>
      </c>
      <c r="J44" s="313"/>
    </row>
    <row r="45" spans="1:13" ht="40.5" customHeight="1">
      <c r="A45" s="283">
        <f>+A43+1</f>
        <v>11</v>
      </c>
      <c r="B45" s="293" t="s">
        <v>251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5461.431251255277</v>
      </c>
      <c r="J45" s="290"/>
      <c r="K45" s="245" t="s">
        <v>251</v>
      </c>
      <c r="L45" s="245">
        <f>+'[4]cc2010'!C170</f>
        <v>3495.644123500466</v>
      </c>
      <c r="M45" s="245">
        <f>+L45/(L43+L45)</f>
        <v>0.38103071947390127</v>
      </c>
    </row>
    <row r="46" spans="1:10" s="307" customFormat="1" ht="24.75" customHeight="1">
      <c r="A46" s="301"/>
      <c r="B46" s="314" t="s">
        <v>218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'[4]cc2006-2010'!I236</f>
        <v>3.861700500693786</v>
      </c>
      <c r="J46" s="313"/>
    </row>
    <row r="47" spans="1:12" ht="40.5" customHeight="1">
      <c r="A47" s="283">
        <v>12</v>
      </c>
      <c r="B47" s="293" t="s">
        <v>250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</v>
      </c>
      <c r="J47" s="290"/>
      <c r="K47" s="245" t="s">
        <v>249</v>
      </c>
      <c r="L47" s="245">
        <f>+'[4]cc2010'!H192+'[4]cc2010'!H211</f>
        <v>4522.533988113533</v>
      </c>
    </row>
    <row r="48" spans="1:13" s="307" customFormat="1" ht="22.5" customHeight="1">
      <c r="A48" s="301"/>
      <c r="B48" s="314" t="s">
        <v>218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'[4]cc2006-2010'!I270</f>
        <v>2.7576199135928907</v>
      </c>
      <c r="J48" s="313"/>
      <c r="K48" s="245" t="s">
        <v>248</v>
      </c>
      <c r="L48" s="307">
        <f>+'[4]cc2010'!H192-580</f>
        <v>3116.5592327232416</v>
      </c>
      <c r="M48" s="307">
        <f>+L48/L47</f>
        <v>0.6891179239148714</v>
      </c>
    </row>
    <row r="49" spans="1:13" ht="40.5" customHeight="1">
      <c r="A49" s="283">
        <v>13</v>
      </c>
      <c r="B49" s="293" t="s">
        <v>247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246</v>
      </c>
      <c r="L49" s="307">
        <f>+'[4]cc2010'!H211+580</f>
        <v>1405.9747553902912</v>
      </c>
      <c r="M49" s="245">
        <f>+L49/L47</f>
        <v>0.3108820760851285</v>
      </c>
    </row>
    <row r="50" spans="1:10" s="307" customFormat="1" ht="22.5" customHeight="1">
      <c r="A50" s="301"/>
      <c r="B50" s="314" t="s">
        <v>218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'[4]cc2006-2010'!I275</f>
        <v>0.7702240613617725</v>
      </c>
      <c r="J50" s="313"/>
    </row>
    <row r="51" spans="1:10" ht="40.5" customHeight="1">
      <c r="A51" s="283">
        <f>+A49+1</f>
        <v>14</v>
      </c>
      <c r="B51" s="293" t="s">
        <v>245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0" s="307" customFormat="1" ht="22.5" customHeight="1">
      <c r="A52" s="301"/>
      <c r="B52" s="314" t="s">
        <v>218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'[4]cc2006-2010'!I294</f>
        <v>7.96937650762732</v>
      </c>
      <c r="J52" s="313"/>
    </row>
    <row r="53" spans="1:13" s="270" customFormat="1" ht="40.5" customHeight="1">
      <c r="A53" s="272" t="s">
        <v>116</v>
      </c>
      <c r="B53" s="298" t="s">
        <v>244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244</v>
      </c>
      <c r="L53" s="270">
        <v>3150</v>
      </c>
      <c r="M53" s="245">
        <f>+L53/(L53+L55)</f>
        <v>0.7682926829268293</v>
      </c>
    </row>
    <row r="54" spans="1:10" s="307" customFormat="1" ht="22.5" customHeight="1">
      <c r="A54" s="301"/>
      <c r="B54" s="314" t="s">
        <v>218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'[4]cc2006-2010'!I302</f>
        <v>3.2779083645887823</v>
      </c>
      <c r="J54" s="313"/>
    </row>
    <row r="55" spans="1:13" s="270" customFormat="1" ht="40.5" customHeight="1">
      <c r="A55" s="272" t="s">
        <v>117</v>
      </c>
      <c r="B55" s="298" t="s">
        <v>243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243</v>
      </c>
      <c r="L55" s="270">
        <v>950</v>
      </c>
      <c r="M55" s="270">
        <f>+L55/(L53+L55)</f>
        <v>0.23170731707317074</v>
      </c>
    </row>
    <row r="56" spans="1:10" s="307" customFormat="1" ht="22.5" customHeight="1">
      <c r="A56" s="301"/>
      <c r="B56" s="314" t="s">
        <v>218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'[4]cc2006-2010'!I310</f>
        <v>1.251541870943989</v>
      </c>
      <c r="J56" s="313"/>
    </row>
    <row r="57" spans="1:12" s="270" customFormat="1" ht="40.5" customHeight="1" hidden="1">
      <c r="A57" s="316" t="s">
        <v>117</v>
      </c>
      <c r="B57" s="317" t="s">
        <v>242</v>
      </c>
      <c r="C57" s="318" t="e">
        <f>'[4]cc2006-2010'!C311</f>
        <v>#REF!</v>
      </c>
      <c r="D57" s="319">
        <f>'[4]cc2006-2010'!D311</f>
        <v>943</v>
      </c>
      <c r="E57" s="319">
        <f>'[4]cc2006-2010'!E311</f>
        <v>889.56</v>
      </c>
      <c r="F57" s="319">
        <f>'[4]cc2006-2010'!F311</f>
        <v>477</v>
      </c>
      <c r="G57" s="319">
        <f>'[4]cc2006-2010'!G311</f>
        <v>191.2</v>
      </c>
      <c r="H57" s="320">
        <f>'[4]cc2006-2010'!H311</f>
        <v>482.2</v>
      </c>
      <c r="I57" s="321">
        <f>'[4]cc2006-2010'!I311</f>
        <v>494.5</v>
      </c>
      <c r="J57" s="279"/>
      <c r="L57" s="270">
        <f>247.4+3244.7</f>
        <v>3492.1</v>
      </c>
    </row>
    <row r="58" spans="1:10" ht="9.75" customHeight="1" hidden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0" s="270" customFormat="1" ht="22.5" customHeight="1" hidden="1">
      <c r="A59" s="272"/>
      <c r="B59" s="298" t="s">
        <v>241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0" s="270" customFormat="1" ht="33.75" customHeight="1" hidden="1">
      <c r="A60" s="272" t="s">
        <v>240</v>
      </c>
      <c r="B60" s="298" t="s">
        <v>239</v>
      </c>
      <c r="C60" s="274"/>
      <c r="D60" s="298"/>
      <c r="E60" s="276">
        <f>+'[4]cc2007'!C244</f>
        <v>207</v>
      </c>
      <c r="F60" s="276"/>
      <c r="G60" s="276"/>
      <c r="H60" s="277"/>
      <c r="I60" s="278"/>
      <c r="J60" s="279"/>
    </row>
    <row r="61" spans="1:10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ht="42" customHeight="1"/>
    <row r="63" spans="1:10" s="281" customFormat="1" ht="28.5" customHeight="1">
      <c r="A63" s="272"/>
      <c r="B63" s="298" t="s">
        <v>175</v>
      </c>
      <c r="C63" s="274" t="e">
        <f>+D63+E63+F63+G63+H63</f>
        <v>#REF!</v>
      </c>
      <c r="D63" s="276" t="e">
        <f>1000*(#REF!+#REF!)</f>
        <v>#REF!</v>
      </c>
      <c r="E63" s="276" t="e">
        <f>1000*(#REF!+#REF!)</f>
        <v>#REF!</v>
      </c>
      <c r="F63" s="276" t="e">
        <f>1000*(#REF!+#REF!)</f>
        <v>#REF!</v>
      </c>
      <c r="G63" s="276" t="e">
        <f>1000*(#REF!+#REF!)</f>
        <v>#REF!</v>
      </c>
      <c r="H63" s="276" t="e">
        <f>1000*(#REF!+#REF!)</f>
        <v>#REF!</v>
      </c>
      <c r="I63" s="276"/>
      <c r="J63" s="279"/>
    </row>
    <row r="64" ht="15.75">
      <c r="A64" s="337"/>
    </row>
    <row r="65" spans="1:10" ht="15.75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155" customWidth="1"/>
    <col min="2" max="2" width="11.140625" style="155" customWidth="1"/>
    <col min="3" max="3" width="2.140625" style="155" customWidth="1"/>
    <col min="4" max="4" width="10.8515625" style="155" customWidth="1"/>
    <col min="5" max="9" width="13.421875" style="155" hidden="1" customWidth="1"/>
    <col min="10" max="10" width="13.421875" style="155" customWidth="1"/>
    <col min="11" max="11" width="11.00390625" style="155" customWidth="1"/>
    <col min="12" max="12" width="1.8515625" style="155" customWidth="1"/>
    <col min="13" max="13" width="9.8515625" style="155" customWidth="1"/>
    <col min="14" max="14" width="11.00390625" style="155" customWidth="1"/>
    <col min="15" max="15" width="2.00390625" style="155" customWidth="1"/>
    <col min="16" max="16" width="10.140625" style="155" customWidth="1"/>
    <col min="17" max="17" width="11.421875" style="155" customWidth="1"/>
    <col min="18" max="18" width="1.8515625" style="155" customWidth="1"/>
    <col min="19" max="19" width="9.57421875" style="155" customWidth="1"/>
    <col min="20" max="20" width="11.140625" style="155" customWidth="1"/>
    <col min="21" max="21" width="1.421875" style="155" customWidth="1"/>
    <col min="22" max="22" width="10.8515625" style="155" customWidth="1"/>
    <col min="23" max="16384" width="11.421875" style="155" customWidth="1"/>
  </cols>
  <sheetData>
    <row r="1" spans="8:25" ht="33.75" customHeight="1">
      <c r="H1" s="596"/>
      <c r="I1" s="596"/>
      <c r="V1" s="173" t="s">
        <v>276</v>
      </c>
      <c r="W1" s="192"/>
      <c r="X1" s="192"/>
      <c r="Y1" s="192"/>
    </row>
    <row r="2" spans="1:20" ht="30.75" customHeight="1">
      <c r="A2" s="598" t="s">
        <v>134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</row>
    <row r="3" spans="1:9" ht="14.25" customHeight="1">
      <c r="A3" s="141"/>
      <c r="B3" s="141"/>
      <c r="C3" s="141"/>
      <c r="D3" s="141"/>
      <c r="E3" s="141"/>
      <c r="F3" s="141"/>
      <c r="G3" s="141"/>
      <c r="H3" s="596"/>
      <c r="I3" s="596"/>
    </row>
    <row r="4" spans="1:20" ht="27" customHeight="1">
      <c r="A4" s="142"/>
      <c r="B4" s="142"/>
      <c r="C4" s="142"/>
      <c r="D4" s="142"/>
      <c r="E4" s="142"/>
      <c r="F4" s="142"/>
      <c r="G4" s="142"/>
      <c r="H4" s="597" t="s">
        <v>135</v>
      </c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</row>
    <row r="5" spans="1:22" ht="43.5" customHeight="1">
      <c r="A5" s="156"/>
      <c r="B5" s="599" t="s">
        <v>136</v>
      </c>
      <c r="C5" s="600"/>
      <c r="D5" s="601"/>
      <c r="E5" s="143" t="s">
        <v>137</v>
      </c>
      <c r="F5" s="143" t="s">
        <v>138</v>
      </c>
      <c r="G5" s="143" t="s">
        <v>139</v>
      </c>
      <c r="H5" s="143" t="s">
        <v>140</v>
      </c>
      <c r="I5" s="143" t="s">
        <v>141</v>
      </c>
      <c r="J5" s="163" t="s">
        <v>214</v>
      </c>
      <c r="K5" s="599" t="s">
        <v>142</v>
      </c>
      <c r="L5" s="600"/>
      <c r="M5" s="601"/>
      <c r="N5" s="599" t="s">
        <v>143</v>
      </c>
      <c r="O5" s="600"/>
      <c r="P5" s="601"/>
      <c r="Q5" s="599" t="s">
        <v>144</v>
      </c>
      <c r="R5" s="600"/>
      <c r="S5" s="601"/>
      <c r="T5" s="599" t="s">
        <v>145</v>
      </c>
      <c r="U5" s="600"/>
      <c r="V5" s="601"/>
    </row>
    <row r="6" spans="1:20" s="167" customFormat="1" ht="36" customHeight="1" hidden="1">
      <c r="A6" s="164" t="s">
        <v>281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2" s="148" customFormat="1" ht="24.75" customHeight="1">
      <c r="A7" s="144" t="s">
        <v>146</v>
      </c>
      <c r="B7" s="195" t="e">
        <f>+J7+K7+N7+Q7+T7</f>
        <v>#REF!</v>
      </c>
      <c r="C7" s="180" t="s">
        <v>284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284</v>
      </c>
      <c r="M7" s="199" t="e">
        <f>+K41</f>
        <v>#REF!</v>
      </c>
      <c r="N7" s="193" t="e">
        <f>+N8-N9</f>
        <v>#REF!</v>
      </c>
      <c r="O7" s="184" t="s">
        <v>284</v>
      </c>
      <c r="P7" s="199" t="e">
        <f>+N41</f>
        <v>#REF!</v>
      </c>
      <c r="Q7" s="193" t="e">
        <f>+Q8-Q9</f>
        <v>#REF!</v>
      </c>
      <c r="R7" s="184" t="s">
        <v>284</v>
      </c>
      <c r="S7" s="199" t="e">
        <f>+Q41</f>
        <v>#REF!</v>
      </c>
      <c r="T7" s="193" t="e">
        <f>+T8-T9</f>
        <v>#REF!</v>
      </c>
      <c r="U7" s="187" t="s">
        <v>284</v>
      </c>
      <c r="V7" s="199" t="e">
        <f>+T41</f>
        <v>#REF!</v>
      </c>
    </row>
    <row r="8" spans="1:22" s="159" customFormat="1" ht="24.75" customHeight="1">
      <c r="A8" s="157" t="s">
        <v>147</v>
      </c>
      <c r="B8" s="196" t="e">
        <f aca="true" t="shared" si="0" ref="B8:B18">+J8+K8+N8+Q8+T8</f>
        <v>#REF!</v>
      </c>
      <c r="C8" s="181" t="s">
        <v>284</v>
      </c>
      <c r="D8" s="198" t="e">
        <f aca="true" t="shared" si="1" ref="D8:D39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284</v>
      </c>
      <c r="M8" s="200" t="e">
        <f aca="true" t="shared" si="2" ref="M8:M39">+K42</f>
        <v>#REF!</v>
      </c>
      <c r="N8" s="194" t="e">
        <f>+#REF!*1000</f>
        <v>#REF!</v>
      </c>
      <c r="O8" s="182" t="s">
        <v>284</v>
      </c>
      <c r="P8" s="200" t="e">
        <f aca="true" t="shared" si="3" ref="P8:P39">+N42</f>
        <v>#REF!</v>
      </c>
      <c r="Q8" s="194" t="e">
        <f>+#REF!*1000</f>
        <v>#REF!</v>
      </c>
      <c r="R8" s="182" t="s">
        <v>284</v>
      </c>
      <c r="S8" s="200" t="e">
        <f aca="true" t="shared" si="4" ref="S8:S39">+Q42</f>
        <v>#REF!</v>
      </c>
      <c r="T8" s="194" t="e">
        <f>+#REF!*1000</f>
        <v>#REF!</v>
      </c>
      <c r="U8" s="188" t="s">
        <v>284</v>
      </c>
      <c r="V8" s="200" t="e">
        <f aca="true" t="shared" si="5" ref="V8:V39">+T42</f>
        <v>#REF!</v>
      </c>
    </row>
    <row r="9" spans="1:22" s="159" customFormat="1" ht="24.75" customHeight="1">
      <c r="A9" s="157" t="s">
        <v>148</v>
      </c>
      <c r="B9" s="196" t="e">
        <f t="shared" si="0"/>
        <v>#REF!</v>
      </c>
      <c r="C9" s="181" t="s">
        <v>284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284</v>
      </c>
      <c r="M9" s="200" t="e">
        <f t="shared" si="2"/>
        <v>#REF!</v>
      </c>
      <c r="N9" s="194" t="e">
        <f>0.9*N10</f>
        <v>#REF!</v>
      </c>
      <c r="O9" s="182" t="s">
        <v>284</v>
      </c>
      <c r="P9" s="200" t="e">
        <f t="shared" si="3"/>
        <v>#REF!</v>
      </c>
      <c r="Q9" s="194" t="e">
        <f>0.9*Q10</f>
        <v>#REF!</v>
      </c>
      <c r="R9" s="182" t="s">
        <v>284</v>
      </c>
      <c r="S9" s="200" t="e">
        <f t="shared" si="4"/>
        <v>#REF!</v>
      </c>
      <c r="T9" s="194" t="e">
        <f>0.9*T10</f>
        <v>#REF!</v>
      </c>
      <c r="U9" s="188" t="s">
        <v>284</v>
      </c>
      <c r="V9" s="200" t="e">
        <f t="shared" si="5"/>
        <v>#REF!</v>
      </c>
    </row>
    <row r="10" spans="1:22" s="159" customFormat="1" ht="24.75" customHeight="1">
      <c r="A10" s="157" t="s">
        <v>149</v>
      </c>
      <c r="B10" s="196" t="e">
        <f t="shared" si="0"/>
        <v>#REF!</v>
      </c>
      <c r="C10" s="181" t="s">
        <v>284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284</v>
      </c>
      <c r="M10" s="200" t="e">
        <f t="shared" si="2"/>
        <v>#REF!</v>
      </c>
      <c r="N10" s="194" t="e">
        <f>+#REF!*1000</f>
        <v>#REF!</v>
      </c>
      <c r="O10" s="182" t="s">
        <v>284</v>
      </c>
      <c r="P10" s="200" t="e">
        <f t="shared" si="3"/>
        <v>#REF!</v>
      </c>
      <c r="Q10" s="194" t="e">
        <f>+#REF!*1000</f>
        <v>#REF!</v>
      </c>
      <c r="R10" s="182" t="s">
        <v>284</v>
      </c>
      <c r="S10" s="200" t="e">
        <f t="shared" si="4"/>
        <v>#REF!</v>
      </c>
      <c r="T10" s="194" t="e">
        <f>+#REF!*1000</f>
        <v>#REF!</v>
      </c>
      <c r="U10" s="188" t="s">
        <v>284</v>
      </c>
      <c r="V10" s="200" t="e">
        <f t="shared" si="5"/>
        <v>#REF!</v>
      </c>
    </row>
    <row r="11" spans="1:22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2" s="148" customFormat="1" ht="24.75" customHeight="1">
      <c r="A12" s="150" t="s">
        <v>150</v>
      </c>
      <c r="B12" s="590">
        <f t="shared" si="0"/>
        <v>-11500</v>
      </c>
      <c r="C12" s="591"/>
      <c r="D12" s="592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593">
        <v>-1500</v>
      </c>
      <c r="L12" s="594"/>
      <c r="M12" s="595"/>
      <c r="N12" s="593">
        <v>-2000</v>
      </c>
      <c r="O12" s="594"/>
      <c r="P12" s="595"/>
      <c r="Q12" s="593">
        <v>-2500</v>
      </c>
      <c r="R12" s="594"/>
      <c r="S12" s="595"/>
      <c r="T12" s="593">
        <v>-2500</v>
      </c>
      <c r="U12" s="594"/>
      <c r="V12" s="595"/>
    </row>
    <row r="13" spans="1:22" s="159" customFormat="1" ht="24.75" customHeight="1" hidden="1">
      <c r="A13" s="157" t="s">
        <v>151</v>
      </c>
      <c r="B13" s="177">
        <f t="shared" si="0"/>
        <v>0</v>
      </c>
      <c r="C13" s="181" t="s">
        <v>284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284</v>
      </c>
      <c r="M13" s="175">
        <f t="shared" si="2"/>
        <v>0</v>
      </c>
      <c r="N13" s="179"/>
      <c r="O13" s="182" t="s">
        <v>284</v>
      </c>
      <c r="P13" s="175">
        <f t="shared" si="3"/>
        <v>0</v>
      </c>
      <c r="Q13" s="179"/>
      <c r="R13" s="182" t="s">
        <v>284</v>
      </c>
      <c r="S13" s="175">
        <f t="shared" si="4"/>
        <v>0</v>
      </c>
      <c r="T13" s="179"/>
      <c r="U13" s="188" t="s">
        <v>284</v>
      </c>
      <c r="V13" s="189">
        <f t="shared" si="5"/>
        <v>0</v>
      </c>
    </row>
    <row r="14" spans="1:22" s="159" customFormat="1" ht="24.75" customHeight="1" hidden="1">
      <c r="A14" s="157" t="s">
        <v>152</v>
      </c>
      <c r="B14" s="177">
        <f t="shared" si="0"/>
        <v>0</v>
      </c>
      <c r="C14" s="181" t="s">
        <v>284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284</v>
      </c>
      <c r="M14" s="175">
        <f t="shared" si="2"/>
        <v>0</v>
      </c>
      <c r="N14" s="179"/>
      <c r="O14" s="182" t="s">
        <v>284</v>
      </c>
      <c r="P14" s="175">
        <f t="shared" si="3"/>
        <v>0</v>
      </c>
      <c r="Q14" s="179"/>
      <c r="R14" s="182" t="s">
        <v>284</v>
      </c>
      <c r="S14" s="175">
        <f t="shared" si="4"/>
        <v>0</v>
      </c>
      <c r="T14" s="179"/>
      <c r="U14" s="188" t="s">
        <v>284</v>
      </c>
      <c r="V14" s="189">
        <f t="shared" si="5"/>
        <v>0</v>
      </c>
    </row>
    <row r="15" spans="1:22" s="148" customFormat="1" ht="24.75" customHeight="1">
      <c r="A15" s="150" t="s">
        <v>153</v>
      </c>
      <c r="B15" s="590">
        <f t="shared" si="0"/>
        <v>-34086</v>
      </c>
      <c r="C15" s="591"/>
      <c r="D15" s="592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593">
        <v>-6950</v>
      </c>
      <c r="L15" s="594"/>
      <c r="M15" s="595"/>
      <c r="N15" s="593">
        <v>-6452</v>
      </c>
      <c r="O15" s="594"/>
      <c r="P15" s="595"/>
      <c r="Q15" s="593">
        <v>-7109</v>
      </c>
      <c r="R15" s="594"/>
      <c r="S15" s="595"/>
      <c r="T15" s="593">
        <v>-8451</v>
      </c>
      <c r="U15" s="594"/>
      <c r="V15" s="595"/>
    </row>
    <row r="16" spans="1:22" s="159" customFormat="1" ht="24.75" customHeight="1" hidden="1">
      <c r="A16" s="157" t="s">
        <v>151</v>
      </c>
      <c r="B16" s="177">
        <f t="shared" si="0"/>
        <v>0</v>
      </c>
      <c r="C16" s="181" t="s">
        <v>284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284</v>
      </c>
      <c r="M16" s="175">
        <f t="shared" si="2"/>
        <v>0</v>
      </c>
      <c r="N16" s="179"/>
      <c r="O16" s="182" t="s">
        <v>284</v>
      </c>
      <c r="P16" s="175">
        <f t="shared" si="3"/>
        <v>0</v>
      </c>
      <c r="Q16" s="179"/>
      <c r="R16" s="182" t="s">
        <v>284</v>
      </c>
      <c r="S16" s="175">
        <f t="shared" si="4"/>
        <v>0</v>
      </c>
      <c r="T16" s="179"/>
      <c r="U16" s="188" t="s">
        <v>284</v>
      </c>
      <c r="V16" s="189">
        <f t="shared" si="5"/>
        <v>0</v>
      </c>
    </row>
    <row r="17" spans="1:22" s="159" customFormat="1" ht="24.75" customHeight="1" hidden="1">
      <c r="A17" s="157" t="s">
        <v>152</v>
      </c>
      <c r="B17" s="177">
        <f t="shared" si="0"/>
        <v>0</v>
      </c>
      <c r="C17" s="181" t="s">
        <v>284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284</v>
      </c>
      <c r="M17" s="175">
        <f t="shared" si="2"/>
        <v>0</v>
      </c>
      <c r="N17" s="179"/>
      <c r="O17" s="182" t="s">
        <v>284</v>
      </c>
      <c r="P17" s="175">
        <f t="shared" si="3"/>
        <v>0</v>
      </c>
      <c r="Q17" s="179"/>
      <c r="R17" s="182" t="s">
        <v>284</v>
      </c>
      <c r="S17" s="175">
        <f t="shared" si="4"/>
        <v>0</v>
      </c>
      <c r="T17" s="179"/>
      <c r="U17" s="188" t="s">
        <v>284</v>
      </c>
      <c r="V17" s="189">
        <f t="shared" si="5"/>
        <v>0</v>
      </c>
    </row>
    <row r="18" spans="1:22" s="148" customFormat="1" ht="24.75" customHeight="1">
      <c r="A18" s="150" t="s">
        <v>154</v>
      </c>
      <c r="B18" s="590">
        <f t="shared" si="0"/>
        <v>32038</v>
      </c>
      <c r="C18" s="591"/>
      <c r="D18" s="592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593">
        <v>5700</v>
      </c>
      <c r="L18" s="594"/>
      <c r="M18" s="595"/>
      <c r="N18" s="593">
        <v>6270</v>
      </c>
      <c r="O18" s="594"/>
      <c r="P18" s="595"/>
      <c r="Q18" s="593">
        <v>6717</v>
      </c>
      <c r="R18" s="594"/>
      <c r="S18" s="595"/>
      <c r="T18" s="593">
        <v>6851</v>
      </c>
      <c r="U18" s="594"/>
      <c r="V18" s="595"/>
    </row>
    <row r="19" spans="1:22" s="159" customFormat="1" ht="24.75" customHeight="1" hidden="1">
      <c r="A19" s="157" t="s">
        <v>155</v>
      </c>
      <c r="B19" s="177">
        <f>+SUM(J19:T19)</f>
        <v>0</v>
      </c>
      <c r="C19" s="181" t="s">
        <v>284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284</v>
      </c>
      <c r="M19" s="175">
        <f t="shared" si="2"/>
        <v>0</v>
      </c>
      <c r="N19" s="179"/>
      <c r="O19" s="182" t="s">
        <v>284</v>
      </c>
      <c r="P19" s="175">
        <f t="shared" si="3"/>
        <v>0</v>
      </c>
      <c r="Q19" s="179"/>
      <c r="R19" s="182" t="s">
        <v>284</v>
      </c>
      <c r="S19" s="175">
        <f t="shared" si="4"/>
        <v>0</v>
      </c>
      <c r="T19" s="179"/>
      <c r="U19" s="188" t="s">
        <v>284</v>
      </c>
      <c r="V19" s="189">
        <f t="shared" si="5"/>
        <v>0</v>
      </c>
    </row>
    <row r="20" spans="1:22" s="159" customFormat="1" ht="24.75" customHeight="1" hidden="1">
      <c r="A20" s="157" t="s">
        <v>156</v>
      </c>
      <c r="B20" s="177">
        <f>+SUM(J20:T20)</f>
        <v>0</v>
      </c>
      <c r="C20" s="181" t="s">
        <v>284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284</v>
      </c>
      <c r="M20" s="175">
        <f t="shared" si="2"/>
        <v>0</v>
      </c>
      <c r="N20" s="179"/>
      <c r="O20" s="182" t="s">
        <v>284</v>
      </c>
      <c r="P20" s="175">
        <f t="shared" si="3"/>
        <v>0</v>
      </c>
      <c r="Q20" s="179"/>
      <c r="R20" s="182" t="s">
        <v>284</v>
      </c>
      <c r="S20" s="175">
        <f t="shared" si="4"/>
        <v>0</v>
      </c>
      <c r="T20" s="179"/>
      <c r="U20" s="188" t="s">
        <v>284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157</v>
      </c>
      <c r="B22" s="196" t="e">
        <f aca="true" t="shared" si="6" ref="B22:B39">+J22+K22+N22+Q22+T22</f>
        <v>#REF!</v>
      </c>
      <c r="C22" s="181" t="s">
        <v>284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284</v>
      </c>
      <c r="M22" s="200" t="e">
        <f t="shared" si="2"/>
        <v>#REF!</v>
      </c>
      <c r="N22" s="194" t="e">
        <f>+N7+N12+N15+N18</f>
        <v>#REF!</v>
      </c>
      <c r="O22" s="182" t="s">
        <v>284</v>
      </c>
      <c r="P22" s="200" t="e">
        <f t="shared" si="3"/>
        <v>#REF!</v>
      </c>
      <c r="Q22" s="194" t="e">
        <f>+Q7+Q12+Q15+Q18</f>
        <v>#REF!</v>
      </c>
      <c r="R22" s="182" t="s">
        <v>284</v>
      </c>
      <c r="S22" s="200" t="e">
        <f t="shared" si="4"/>
        <v>#REF!</v>
      </c>
      <c r="T22" s="194" t="e">
        <f>+T7+T12+T15+T18</f>
        <v>#REF!</v>
      </c>
      <c r="U22" s="188" t="s">
        <v>284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158</v>
      </c>
      <c r="B24" s="196" t="e">
        <f t="shared" si="6"/>
        <v>#REF!</v>
      </c>
      <c r="C24" s="181" t="s">
        <v>284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284</v>
      </c>
      <c r="M24" s="200" t="e">
        <f t="shared" si="2"/>
        <v>#REF!</v>
      </c>
      <c r="N24" s="194" t="e">
        <f>+N26+N27+N30+N35-3600</f>
        <v>#REF!</v>
      </c>
      <c r="O24" s="182" t="s">
        <v>284</v>
      </c>
      <c r="P24" s="200" t="e">
        <f t="shared" si="3"/>
        <v>#REF!</v>
      </c>
      <c r="Q24" s="194" t="e">
        <f>+Q26+Q27+Q30+Q35-3600</f>
        <v>#REF!</v>
      </c>
      <c r="R24" s="182" t="s">
        <v>284</v>
      </c>
      <c r="S24" s="200" t="e">
        <f t="shared" si="4"/>
        <v>#REF!</v>
      </c>
      <c r="T24" s="194" t="e">
        <f>+T26+T27+T30+T35-3600</f>
        <v>#REF!</v>
      </c>
      <c r="U24" s="188" t="s">
        <v>284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159</v>
      </c>
      <c r="B26" s="196" t="e">
        <f t="shared" si="6"/>
        <v>#REF!</v>
      </c>
      <c r="C26" s="181" t="s">
        <v>284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284</v>
      </c>
      <c r="M26" s="200" t="e">
        <f t="shared" si="2"/>
        <v>#REF!</v>
      </c>
      <c r="N26" s="194" t="e">
        <f>+#REF!*1000-1000</f>
        <v>#REF!</v>
      </c>
      <c r="O26" s="182" t="s">
        <v>284</v>
      </c>
      <c r="P26" s="200" t="e">
        <f t="shared" si="3"/>
        <v>#REF!</v>
      </c>
      <c r="Q26" s="194" t="e">
        <f>+#REF!*1000-1100</f>
        <v>#REF!</v>
      </c>
      <c r="R26" s="182" t="s">
        <v>284</v>
      </c>
      <c r="S26" s="200" t="e">
        <f t="shared" si="4"/>
        <v>#REF!</v>
      </c>
      <c r="T26" s="194" t="e">
        <f>+#REF!*1000-1200</f>
        <v>#REF!</v>
      </c>
      <c r="U26" s="188" t="s">
        <v>284</v>
      </c>
      <c r="V26" s="200" t="e">
        <f t="shared" si="5"/>
        <v>#REF!</v>
      </c>
    </row>
    <row r="27" spans="1:22" s="148" customFormat="1" ht="24.75" customHeight="1">
      <c r="A27" s="150" t="s">
        <v>160</v>
      </c>
      <c r="B27" s="590">
        <f t="shared" si="6"/>
        <v>13505</v>
      </c>
      <c r="C27" s="591"/>
      <c r="D27" s="592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593">
        <v>2730</v>
      </c>
      <c r="L27" s="594"/>
      <c r="M27" s="595"/>
      <c r="N27" s="593">
        <v>2839</v>
      </c>
      <c r="O27" s="594"/>
      <c r="P27" s="595"/>
      <c r="Q27" s="593">
        <v>2924</v>
      </c>
      <c r="R27" s="594"/>
      <c r="S27" s="595"/>
      <c r="T27" s="593">
        <v>3012</v>
      </c>
      <c r="U27" s="594"/>
      <c r="V27" s="595"/>
    </row>
    <row r="28" spans="1:22" s="159" customFormat="1" ht="24.75" customHeight="1" hidden="1">
      <c r="A28" s="157" t="s">
        <v>161</v>
      </c>
      <c r="B28" s="177">
        <f t="shared" si="6"/>
        <v>0</v>
      </c>
      <c r="C28" s="181" t="s">
        <v>284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284</v>
      </c>
      <c r="M28" s="175">
        <f t="shared" si="2"/>
        <v>0</v>
      </c>
      <c r="N28" s="179"/>
      <c r="O28" s="182" t="s">
        <v>284</v>
      </c>
      <c r="P28" s="175">
        <f t="shared" si="3"/>
        <v>0</v>
      </c>
      <c r="Q28" s="179"/>
      <c r="R28" s="182" t="s">
        <v>284</v>
      </c>
      <c r="S28" s="175">
        <f t="shared" si="4"/>
        <v>0</v>
      </c>
      <c r="T28" s="179"/>
      <c r="U28" s="188" t="s">
        <v>284</v>
      </c>
      <c r="V28" s="189">
        <f t="shared" si="5"/>
        <v>0</v>
      </c>
    </row>
    <row r="29" spans="1:22" s="159" customFormat="1" ht="24.75" customHeight="1" hidden="1">
      <c r="A29" s="157" t="s">
        <v>162</v>
      </c>
      <c r="B29" s="177">
        <f t="shared" si="6"/>
        <v>0</v>
      </c>
      <c r="C29" s="181" t="s">
        <v>284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284</v>
      </c>
      <c r="M29" s="175">
        <f t="shared" si="2"/>
        <v>0</v>
      </c>
      <c r="N29" s="179"/>
      <c r="O29" s="182" t="s">
        <v>284</v>
      </c>
      <c r="P29" s="175">
        <f t="shared" si="3"/>
        <v>0</v>
      </c>
      <c r="Q29" s="179"/>
      <c r="R29" s="182" t="s">
        <v>284</v>
      </c>
      <c r="S29" s="175">
        <f t="shared" si="4"/>
        <v>0</v>
      </c>
      <c r="T29" s="179"/>
      <c r="U29" s="188" t="s">
        <v>284</v>
      </c>
      <c r="V29" s="189">
        <f t="shared" si="5"/>
        <v>0</v>
      </c>
    </row>
    <row r="30" spans="1:22" s="148" customFormat="1" ht="24.75" customHeight="1">
      <c r="A30" s="150" t="s">
        <v>163</v>
      </c>
      <c r="B30" s="590">
        <f t="shared" si="6"/>
        <v>7900</v>
      </c>
      <c r="C30" s="591"/>
      <c r="D30" s="592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593">
        <v>1700</v>
      </c>
      <c r="L30" s="594"/>
      <c r="M30" s="595"/>
      <c r="N30" s="593">
        <v>1900</v>
      </c>
      <c r="O30" s="594"/>
      <c r="P30" s="595"/>
      <c r="Q30" s="593">
        <v>1700</v>
      </c>
      <c r="R30" s="594"/>
      <c r="S30" s="595"/>
      <c r="T30" s="593">
        <v>1800</v>
      </c>
      <c r="U30" s="594"/>
      <c r="V30" s="595"/>
    </row>
    <row r="31" spans="1:22" s="159" customFormat="1" ht="24.75" customHeight="1" hidden="1">
      <c r="A31" s="157" t="s">
        <v>161</v>
      </c>
      <c r="B31" s="177">
        <f t="shared" si="6"/>
        <v>0</v>
      </c>
      <c r="C31" s="181" t="s">
        <v>284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284</v>
      </c>
      <c r="M31" s="175">
        <f t="shared" si="2"/>
        <v>0</v>
      </c>
      <c r="N31" s="179"/>
      <c r="O31" s="182" t="s">
        <v>284</v>
      </c>
      <c r="P31" s="175">
        <f t="shared" si="3"/>
        <v>0</v>
      </c>
      <c r="Q31" s="179"/>
      <c r="R31" s="182" t="s">
        <v>284</v>
      </c>
      <c r="S31" s="175">
        <f t="shared" si="4"/>
        <v>0</v>
      </c>
      <c r="T31" s="179"/>
      <c r="U31" s="188" t="s">
        <v>284</v>
      </c>
      <c r="V31" s="189">
        <f t="shared" si="5"/>
        <v>0</v>
      </c>
    </row>
    <row r="32" spans="1:22" s="159" customFormat="1" ht="24.75" customHeight="1" hidden="1">
      <c r="A32" s="157" t="s">
        <v>162</v>
      </c>
      <c r="B32" s="177">
        <f t="shared" si="6"/>
        <v>0</v>
      </c>
      <c r="C32" s="181" t="s">
        <v>284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284</v>
      </c>
      <c r="M32" s="175">
        <f t="shared" si="2"/>
        <v>0</v>
      </c>
      <c r="N32" s="179"/>
      <c r="O32" s="182" t="s">
        <v>284</v>
      </c>
      <c r="P32" s="175">
        <f t="shared" si="3"/>
        <v>0</v>
      </c>
      <c r="Q32" s="179"/>
      <c r="R32" s="182" t="s">
        <v>284</v>
      </c>
      <c r="S32" s="175">
        <f t="shared" si="4"/>
        <v>0</v>
      </c>
      <c r="T32" s="179"/>
      <c r="U32" s="188" t="s">
        <v>284</v>
      </c>
      <c r="V32" s="189">
        <f t="shared" si="5"/>
        <v>0</v>
      </c>
    </row>
    <row r="33" spans="1:22" s="148" customFormat="1" ht="24.75" customHeight="1" hidden="1">
      <c r="A33" s="150" t="s">
        <v>164</v>
      </c>
      <c r="B33" s="177">
        <f t="shared" si="6"/>
        <v>0</v>
      </c>
      <c r="C33" s="181" t="s">
        <v>284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284</v>
      </c>
      <c r="M33" s="175">
        <f t="shared" si="2"/>
        <v>0</v>
      </c>
      <c r="N33" s="179"/>
      <c r="O33" s="182" t="s">
        <v>284</v>
      </c>
      <c r="P33" s="175">
        <f t="shared" si="3"/>
        <v>0</v>
      </c>
      <c r="Q33" s="179"/>
      <c r="R33" s="182" t="s">
        <v>284</v>
      </c>
      <c r="S33" s="175">
        <f t="shared" si="4"/>
        <v>0</v>
      </c>
      <c r="T33" s="179"/>
      <c r="U33" s="188" t="s">
        <v>284</v>
      </c>
      <c r="V33" s="189">
        <f t="shared" si="5"/>
        <v>0</v>
      </c>
    </row>
    <row r="34" spans="1:22" s="148" customFormat="1" ht="24.75" customHeight="1" hidden="1">
      <c r="A34" s="150" t="s">
        <v>165</v>
      </c>
      <c r="B34" s="177">
        <f t="shared" si="6"/>
        <v>0</v>
      </c>
      <c r="C34" s="181" t="s">
        <v>284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284</v>
      </c>
      <c r="M34" s="175">
        <f t="shared" si="2"/>
        <v>0</v>
      </c>
      <c r="N34" s="179"/>
      <c r="O34" s="182" t="s">
        <v>284</v>
      </c>
      <c r="P34" s="175">
        <f t="shared" si="3"/>
        <v>0</v>
      </c>
      <c r="Q34" s="179"/>
      <c r="R34" s="182" t="s">
        <v>284</v>
      </c>
      <c r="S34" s="175">
        <f t="shared" si="4"/>
        <v>0</v>
      </c>
      <c r="T34" s="179"/>
      <c r="U34" s="188" t="s">
        <v>284</v>
      </c>
      <c r="V34" s="189">
        <f t="shared" si="5"/>
        <v>0</v>
      </c>
    </row>
    <row r="35" spans="1:22" s="148" customFormat="1" ht="24.75" customHeight="1">
      <c r="A35" s="150" t="s">
        <v>201</v>
      </c>
      <c r="B35" s="590">
        <f t="shared" si="6"/>
        <v>10400</v>
      </c>
      <c r="C35" s="591"/>
      <c r="D35" s="592"/>
      <c r="E35" s="151"/>
      <c r="F35" s="161"/>
      <c r="G35" s="161"/>
      <c r="H35" s="161"/>
      <c r="I35" s="161"/>
      <c r="J35" s="152">
        <v>1200</v>
      </c>
      <c r="K35" s="593">
        <v>2000</v>
      </c>
      <c r="L35" s="594"/>
      <c r="M35" s="595"/>
      <c r="N35" s="593">
        <v>2200</v>
      </c>
      <c r="O35" s="594"/>
      <c r="P35" s="595"/>
      <c r="Q35" s="593">
        <v>2500</v>
      </c>
      <c r="R35" s="594"/>
      <c r="S35" s="595"/>
      <c r="T35" s="593">
        <v>2500</v>
      </c>
      <c r="U35" s="594"/>
      <c r="V35" s="595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166</v>
      </c>
      <c r="B37" s="590">
        <f t="shared" si="6"/>
        <v>-12500</v>
      </c>
      <c r="C37" s="591"/>
      <c r="D37" s="592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593">
        <v>-2500</v>
      </c>
      <c r="L37" s="594"/>
      <c r="M37" s="595"/>
      <c r="N37" s="593">
        <v>-2500</v>
      </c>
      <c r="O37" s="594"/>
      <c r="P37" s="595"/>
      <c r="Q37" s="593">
        <v>-2500</v>
      </c>
      <c r="R37" s="594"/>
      <c r="S37" s="595"/>
      <c r="T37" s="593">
        <v>-2500</v>
      </c>
      <c r="U37" s="594"/>
      <c r="V37" s="595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167</v>
      </c>
      <c r="B39" s="203" t="e">
        <f t="shared" si="6"/>
        <v>#REF!</v>
      </c>
      <c r="C39" s="190" t="s">
        <v>284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284</v>
      </c>
      <c r="M39" s="201" t="e">
        <f t="shared" si="2"/>
        <v>#REF!</v>
      </c>
      <c r="N39" s="204" t="e">
        <f>+N22+N24+N37</f>
        <v>#REF!</v>
      </c>
      <c r="O39" s="183" t="s">
        <v>284</v>
      </c>
      <c r="P39" s="201" t="e">
        <f t="shared" si="3"/>
        <v>#REF!</v>
      </c>
      <c r="Q39" s="204" t="e">
        <f>+Q22+Q24+Q37</f>
        <v>#REF!</v>
      </c>
      <c r="R39" s="183" t="s">
        <v>284</v>
      </c>
      <c r="S39" s="201" t="e">
        <f t="shared" si="4"/>
        <v>#REF!</v>
      </c>
      <c r="T39" s="204" t="e">
        <f>+T22+T24+T37</f>
        <v>#REF!</v>
      </c>
      <c r="U39" s="191" t="s">
        <v>284</v>
      </c>
      <c r="V39" s="201" t="e">
        <f t="shared" si="5"/>
        <v>#REF!</v>
      </c>
    </row>
    <row r="40" spans="1:20" s="172" customFormat="1" ht="36" customHeight="1" hidden="1">
      <c r="A40" s="176" t="s">
        <v>282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284</v>
      </c>
      <c r="M40" s="176"/>
      <c r="N40" s="176"/>
      <c r="O40" s="176"/>
      <c r="P40" s="176"/>
      <c r="Q40" s="176"/>
      <c r="R40" s="176"/>
      <c r="S40" s="176"/>
      <c r="T40" s="176"/>
    </row>
    <row r="41" spans="1:20" s="148" customFormat="1" ht="24.75" customHeight="1" hidden="1">
      <c r="A41" s="144" t="s">
        <v>146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284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0" s="159" customFormat="1" ht="24.75" customHeight="1" hidden="1">
      <c r="A42" s="157" t="s">
        <v>147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284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0" s="159" customFormat="1" ht="24.75" customHeight="1" hidden="1">
      <c r="A43" s="157" t="s">
        <v>148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284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0" s="159" customFormat="1" ht="24.75" customHeight="1" hidden="1">
      <c r="A44" s="157" t="s">
        <v>149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284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0" s="159" customFormat="1" ht="15" customHeight="1" hidden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284</v>
      </c>
      <c r="M45" s="152"/>
      <c r="N45" s="152"/>
      <c r="O45" s="152"/>
      <c r="P45" s="152"/>
      <c r="Q45" s="152"/>
      <c r="R45" s="152"/>
      <c r="S45" s="152"/>
      <c r="T45" s="152"/>
    </row>
    <row r="46" spans="1:20" s="148" customFormat="1" ht="35.25" customHeight="1" hidden="1">
      <c r="A46" s="150" t="s">
        <v>150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284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0" s="159" customFormat="1" ht="24.75" customHeight="1" hidden="1">
      <c r="A47" s="157" t="s">
        <v>151</v>
      </c>
      <c r="B47" s="149">
        <f aca="true" t="shared" si="7" ref="B47:B73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284</v>
      </c>
      <c r="M47" s="152"/>
      <c r="N47" s="152"/>
      <c r="O47" s="152"/>
      <c r="P47" s="152"/>
      <c r="Q47" s="152"/>
      <c r="R47" s="152"/>
      <c r="S47" s="152"/>
      <c r="T47" s="152"/>
    </row>
    <row r="48" spans="1:20" s="159" customFormat="1" ht="24.75" customHeight="1" hidden="1">
      <c r="A48" s="157" t="s">
        <v>152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284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customHeight="1" hidden="1">
      <c r="A49" s="150" t="s">
        <v>153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284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customHeight="1" hidden="1">
      <c r="A50" s="157" t="s">
        <v>151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284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customHeight="1" hidden="1">
      <c r="A51" s="157" t="s">
        <v>152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284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customHeight="1" hidden="1">
      <c r="A52" s="150" t="s">
        <v>154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284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customHeight="1" hidden="1">
      <c r="A53" s="157" t="s">
        <v>155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284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customHeight="1" hidden="1">
      <c r="A54" s="157" t="s">
        <v>156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284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customHeight="1" hidden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284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customHeight="1" hidden="1">
      <c r="A56" s="153" t="s">
        <v>157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284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customHeight="1" hidden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284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customHeight="1" hidden="1">
      <c r="A58" s="153" t="s">
        <v>158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284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customHeight="1" hidden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284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customHeight="1" hidden="1">
      <c r="A60" s="150" t="s">
        <v>159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284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customHeight="1" hidden="1">
      <c r="A61" s="150" t="s">
        <v>160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284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customHeight="1" hidden="1">
      <c r="A62" s="157" t="s">
        <v>161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284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customHeight="1" hidden="1">
      <c r="A63" s="157" t="s">
        <v>162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284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customHeight="1" hidden="1">
      <c r="A64" s="150" t="s">
        <v>163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284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customHeight="1" hidden="1">
      <c r="A65" s="157" t="s">
        <v>161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284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customHeight="1" hidden="1">
      <c r="A66" s="157" t="s">
        <v>162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284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customHeight="1" hidden="1">
      <c r="A67" s="150" t="s">
        <v>164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284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customHeight="1" hidden="1">
      <c r="A68" s="150" t="s">
        <v>165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284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customHeight="1" hidden="1">
      <c r="A69" s="150" t="s">
        <v>201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284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customHeight="1" hidden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284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customHeight="1" hidden="1">
      <c r="A71" s="150" t="s">
        <v>166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284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customHeight="1" hidden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284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customHeight="1" hidden="1">
      <c r="A73" s="153" t="s">
        <v>167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284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t="16.5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284</v>
      </c>
      <c r="M74" s="162"/>
      <c r="N74" s="162"/>
      <c r="O74" s="162"/>
      <c r="P74" s="162"/>
      <c r="Q74" s="162"/>
      <c r="R74" s="162"/>
      <c r="S74" s="162"/>
      <c r="T74" s="162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H3:I3"/>
    <mergeCell ref="H1:I1"/>
    <mergeCell ref="H4:T4"/>
    <mergeCell ref="A2:T2"/>
    <mergeCell ref="B5:D5"/>
    <mergeCell ref="K5:M5"/>
    <mergeCell ref="N5:P5"/>
    <mergeCell ref="Q5:S5"/>
    <mergeCell ref="T5:V5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T18:V18"/>
    <mergeCell ref="K27:M27"/>
    <mergeCell ref="N27:P27"/>
    <mergeCell ref="Q27:S27"/>
    <mergeCell ref="T27:V27"/>
    <mergeCell ref="B27:D27"/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5">
      <c r="A5" t="s">
        <v>202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203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199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204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200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205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206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207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208</v>
      </c>
      <c r="B16" s="140" t="s">
        <v>211</v>
      </c>
      <c r="C16" s="140"/>
      <c r="D16" s="140"/>
      <c r="E16" s="140"/>
      <c r="F16" s="140" t="s">
        <v>209</v>
      </c>
      <c r="G16" s="140" t="s">
        <v>210</v>
      </c>
    </row>
    <row r="17" spans="1:7" ht="12.75">
      <c r="A17" s="138" t="s">
        <v>196</v>
      </c>
      <c r="B17" s="140">
        <f>'Biểu 4'!$F$12*'Biểu 4'!F14/100</f>
        <v>19982.252800000002</v>
      </c>
      <c r="C17" s="140">
        <f>'Biểu 4'!G12*'Biểu 4'!G14/100</f>
        <v>19626.5216</v>
      </c>
      <c r="D17" s="140">
        <f>'Biểu 4'!H12*'Biểu 4'!H14/100</f>
        <v>19603.408</v>
      </c>
      <c r="E17" s="140">
        <f>'Biểu 4'!I12*'Biểu 4'!I14/100</f>
        <v>19568.3904</v>
      </c>
      <c r="F17" s="140" t="e">
        <f>'Biểu 4'!#REF!*40/100</f>
        <v>#REF!</v>
      </c>
      <c r="G17" s="140" t="e">
        <f>'Biểu 4'!#REF!*41/100</f>
        <v>#REF!</v>
      </c>
    </row>
    <row r="18" spans="1:7" ht="12.75">
      <c r="A18" t="s">
        <v>197</v>
      </c>
      <c r="B18" s="140">
        <f>'Biểu 4'!$F$12*'Biểu 4'!F15/100</f>
        <v>9302.083200000001</v>
      </c>
      <c r="C18" s="140">
        <f>'Biểu 4'!$F$12*'Biểu 4'!G15/100</f>
        <v>9646.604800000001</v>
      </c>
      <c r="D18" s="140">
        <f>'Biểu 4'!$F$12*'Biểu 4'!H15/100</f>
        <v>9922.222080000001</v>
      </c>
      <c r="E18" s="140">
        <f>'Biểu 4'!$F$12*'Biểu 4'!I15/100</f>
        <v>9991.126400000001</v>
      </c>
      <c r="F18" s="140" t="e">
        <f>'Biểu 4'!#REF!*28/100</f>
        <v>#REF!</v>
      </c>
      <c r="G18" s="140" t="e">
        <f>'Biểu 4'!#REF!*29/100</f>
        <v>#REF!</v>
      </c>
    </row>
    <row r="19" spans="1:7" ht="12.75">
      <c r="A19" s="138" t="s">
        <v>198</v>
      </c>
      <c r="B19" s="140">
        <f>'Biểu 4'!$F$12*'Biểu 4'!F16/100</f>
        <v>5167.8240000000005</v>
      </c>
      <c r="C19" s="140">
        <f>'Biểu 4'!$F$12*'Biểu 4'!G16/100</f>
        <v>5374.53696</v>
      </c>
      <c r="D19" s="140">
        <f>'Biểu 4'!$F$12*'Biểu 4'!H16/100</f>
        <v>5512.345600000001</v>
      </c>
      <c r="E19" s="140">
        <f>'Biểu 4'!$F$12*'Biểu 4'!I16/100</f>
        <v>5856.867200000001</v>
      </c>
      <c r="F19" s="140" t="e">
        <f>'Biểu 4'!#REF!*30/100</f>
        <v>#REF!</v>
      </c>
      <c r="G19" s="140" t="e">
        <f>'Biểu 4'!#REF!*31/100</f>
        <v>#REF!</v>
      </c>
    </row>
    <row r="21" spans="1:7" ht="12.75">
      <c r="A21" s="138"/>
      <c r="B21" s="140">
        <f aca="true" t="shared" si="0" ref="B21:G21">SUM(B17:B19)</f>
        <v>34452.16</v>
      </c>
      <c r="C21" s="140">
        <f t="shared" si="0"/>
        <v>34647.66336</v>
      </c>
      <c r="D21" s="140">
        <f t="shared" si="0"/>
        <v>35037.97568</v>
      </c>
      <c r="E21" s="140">
        <f t="shared" si="0"/>
        <v>35416.384000000005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212</v>
      </c>
    </row>
    <row r="24" spans="1:6" ht="12.75">
      <c r="A24" t="s">
        <v>213</v>
      </c>
      <c r="B24">
        <f>B5/B21</f>
        <v>0.06482940401995113</v>
      </c>
      <c r="C24">
        <f>C5/C21</f>
        <v>0.07534964112512088</v>
      </c>
      <c r="D24">
        <f>D5/D21</f>
        <v>0.08730878256035138</v>
      </c>
      <c r="E24">
        <f>E5/E21</f>
        <v>0.10146470627831457</v>
      </c>
      <c r="F24" t="e">
        <f>F5/F21</f>
        <v>#REF!</v>
      </c>
    </row>
    <row r="25" spans="1:6" ht="12.75">
      <c r="A25" t="s">
        <v>213</v>
      </c>
      <c r="B25">
        <f>B6/B21</f>
        <v>0.06543406857509078</v>
      </c>
      <c r="C25">
        <f>C6/C21</f>
        <v>0.076440479477113</v>
      </c>
      <c r="D25">
        <f>D6/D21</f>
        <v>0.08904278684629761</v>
      </c>
      <c r="E25">
        <f>E6/E21</f>
        <v>0.10397986988169089</v>
      </c>
      <c r="F25" t="e">
        <f>F6/F21</f>
        <v>#REF!</v>
      </c>
    </row>
    <row r="27" spans="1:7" ht="12.75">
      <c r="A27" s="138" t="s">
        <v>199</v>
      </c>
      <c r="B27" s="140">
        <f>B8/B17</f>
        <v>0.022779713806843637</v>
      </c>
      <c r="C27" s="140">
        <f>C8/C17</f>
        <v>0.026404169346034297</v>
      </c>
      <c r="D27" s="140">
        <f>D8/D17</f>
        <v>0.03010216386864978</v>
      </c>
      <c r="E27" s="140">
        <f>E8/E17</f>
        <v>0.034322087114533446</v>
      </c>
      <c r="F27" s="140" t="e">
        <f>$F$8/F17</f>
        <v>#REF!</v>
      </c>
      <c r="G27" s="140" t="e">
        <f>$F$8/G17</f>
        <v>#REF!</v>
      </c>
    </row>
    <row r="28" spans="1:7" ht="12.75">
      <c r="A28" t="s">
        <v>204</v>
      </c>
      <c r="B28" s="140">
        <f aca="true" t="shared" si="1" ref="B28:E29">B9/B17</f>
        <v>0.022992202360686775</v>
      </c>
      <c r="C28" s="140">
        <f t="shared" si="1"/>
        <v>0.026790075730994536</v>
      </c>
      <c r="D28" s="140">
        <f t="shared" si="1"/>
        <v>0.030700019098719982</v>
      </c>
      <c r="E28" s="140">
        <f t="shared" si="1"/>
        <v>0.0351728469194891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200</v>
      </c>
      <c r="B29" s="140">
        <f t="shared" si="1"/>
        <v>0.09714813129170892</v>
      </c>
      <c r="C29" s="140">
        <f t="shared" si="1"/>
        <v>0.1098499443037202</v>
      </c>
      <c r="D29" s="140">
        <f t="shared" si="1"/>
        <v>0.12557479463309895</v>
      </c>
      <c r="E29" s="140">
        <f t="shared" si="1"/>
        <v>0.14699733955923128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205</v>
      </c>
      <c r="B30" s="140">
        <f aca="true" t="shared" si="2" ref="B30:E31">B11/B18</f>
        <v>0.0980541648993206</v>
      </c>
      <c r="C30" s="140">
        <f t="shared" si="2"/>
        <v>0.11145548328050091</v>
      </c>
      <c r="D30" s="140">
        <f t="shared" si="2"/>
        <v>0.12806879242920552</v>
      </c>
      <c r="E30" s="140">
        <f t="shared" si="2"/>
        <v>0.15064117295123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206</v>
      </c>
      <c r="B31" s="140">
        <f t="shared" si="2"/>
        <v>0.16924802392651142</v>
      </c>
      <c r="C31" s="140">
        <f t="shared" si="2"/>
        <v>0.19216334498888624</v>
      </c>
      <c r="D31" s="140">
        <f t="shared" si="2"/>
        <v>0.2218723368868599</v>
      </c>
      <c r="E31" s="140">
        <f t="shared" si="2"/>
        <v>0.2481218969759123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207</v>
      </c>
      <c r="B32" s="140">
        <f>B13/B19</f>
        <v>0.17082663805888124</v>
      </c>
      <c r="C32" s="140">
        <f>C13/C19</f>
        <v>0.19497195903551848</v>
      </c>
      <c r="D32" s="140">
        <f>D13/D19</f>
        <v>0.22627899092538753</v>
      </c>
      <c r="E32" s="140">
        <f>E13/E19</f>
        <v>0.2542724547348453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Windows User</cp:lastModifiedBy>
  <cp:lastPrinted>2020-11-04T12:28:07Z</cp:lastPrinted>
  <dcterms:created xsi:type="dcterms:W3CDTF">2008-09-24T14:33:07Z</dcterms:created>
  <dcterms:modified xsi:type="dcterms:W3CDTF">2020-11-04T12:29:53Z</dcterms:modified>
  <cp:category/>
  <cp:version/>
  <cp:contentType/>
  <cp:contentStatus/>
</cp:coreProperties>
</file>