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859" activeTab="8"/>
  </bookViews>
  <sheets>
    <sheet name="TỔNG HỢP" sheetId="1" r:id="rId1"/>
    <sheet name="VỐN NSTW" sheetId="2" r:id="rId2"/>
    <sheet name="ĐBDTTS - ĐT" sheetId="3" r:id="rId3"/>
    <sheet name="ĐBDTTS - SN" sheetId="4" state="hidden" r:id="rId4"/>
    <sheet name="Giảm nghèo - ĐT" sheetId="5" r:id="rId5"/>
    <sheet name="Giảm nghèo - SN" sheetId="6" state="hidden" r:id="rId6"/>
    <sheet name="NTM - ĐT" sheetId="7" r:id="rId7"/>
    <sheet name="NTM - SN" sheetId="8" state="hidden" r:id="rId8"/>
    <sheet name="VỐN NSĐP" sheetId="9" r:id="rId9"/>
    <sheet name="VỐN SỰ NGHIỆP ĐẦU TƯ" sheetId="10" state="hidden" r:id="rId10"/>
    <sheet name="Điều chỉnh 2021-2025 (NSĐP)" sheetId="11" state="hidden" r:id="rId11"/>
    <sheet name="NSDP cấp Huyện" sheetId="12" state="hidden" r:id="rId12"/>
  </sheets>
  <externalReferences>
    <externalReference r:id="rId15"/>
    <externalReference r:id="rId16"/>
  </externalReferences>
  <definedNames>
    <definedName name="_xlnm.Print_Area" localSheetId="2">'ĐBDTTS - ĐT'!$A$1:$Y$48</definedName>
    <definedName name="_xlnm.Print_Area" localSheetId="3">'ĐBDTTS - SN'!$A$2:$J$107</definedName>
    <definedName name="_xlnm.Print_Area" localSheetId="10">'Điều chỉnh 2021-2025 (NSĐP)'!$A$1:$P$15</definedName>
    <definedName name="_xlnm.Print_Area" localSheetId="4">'Giảm nghèo - ĐT'!$A$1:$Y$19</definedName>
    <definedName name="_xlnm.Print_Area" localSheetId="5">'Giảm nghèo - SN'!$A$2:$J$99</definedName>
    <definedName name="_xlnm.Print_Area" localSheetId="11">'NSDP cấp Huyện'!$A$1:$AG$26</definedName>
    <definedName name="_xlnm.Print_Area" localSheetId="6">'NTM - ĐT'!$A$1:$Y$15</definedName>
    <definedName name="_xlnm.Print_Area" localSheetId="7">'NTM - SN'!$A$2:$J$28</definedName>
    <definedName name="_xlnm.Print_Area" localSheetId="0">'TỔNG HỢP'!$A$2:$N$24</definedName>
    <definedName name="_xlnm.Print_Area" localSheetId="8">'VỐN NSĐP'!$A$1:$AO$25</definedName>
    <definedName name="_xlnm.Print_Area" localSheetId="1">'VỐN NSTW'!$A$1:$Y$31</definedName>
    <definedName name="_xlnm.Print_Area" localSheetId="9">'VỐN SỰ NGHIỆP ĐẦU TƯ'!$A$1:$U$44</definedName>
    <definedName name="_xlnm.Print_Titles" localSheetId="2">'ĐBDTTS - ĐT'!$5:$6</definedName>
    <definedName name="_xlnm.Print_Titles" localSheetId="10">'Điều chỉnh 2021-2025 (NSĐP)'!$5:$8</definedName>
    <definedName name="_xlnm.Print_Titles" localSheetId="4">'Giảm nghèo - ĐT'!$5:$6</definedName>
    <definedName name="_xlnm.Print_Titles" localSheetId="5">'Giảm nghèo - SN'!$6:$7</definedName>
    <definedName name="_xlnm.Print_Titles" localSheetId="11">'NSDP cấp Huyện'!$5:$9</definedName>
    <definedName name="_xlnm.Print_Titles" localSheetId="6">'NTM - ĐT'!$5:$6</definedName>
    <definedName name="_xlnm.Print_Titles" localSheetId="0">'TỔNG HỢP'!$5:$6</definedName>
    <definedName name="_xlnm.Print_Titles" localSheetId="8">'VỐN NSĐP'!$5:$6</definedName>
    <definedName name="_xlnm.Print_Titles" localSheetId="1">'VỐN NSTW'!$5:$6</definedName>
    <definedName name="_xlnm.Print_Titles" localSheetId="9">'VỐN SỰ NGHIỆP ĐẦU TƯ'!$5:$6</definedName>
  </definedNames>
  <calcPr fullCalcOnLoad="1"/>
</workbook>
</file>

<file path=xl/sharedStrings.xml><?xml version="1.0" encoding="utf-8"?>
<sst xmlns="http://schemas.openxmlformats.org/spreadsheetml/2006/main" count="1467" uniqueCount="679">
  <si>
    <t>I</t>
  </si>
  <si>
    <t>II</t>
  </si>
  <si>
    <t>III</t>
  </si>
  <si>
    <t>IV</t>
  </si>
  <si>
    <t>V</t>
  </si>
  <si>
    <t>STT</t>
  </si>
  <si>
    <t>BÁO CÁO</t>
  </si>
  <si>
    <t>Danh mục dự án</t>
  </si>
  <si>
    <t>Dự kiến thời gian KC-HT</t>
  </si>
  <si>
    <t>Số QĐ đầu tư</t>
  </si>
  <si>
    <t>Tổng mức đầu tư được duyệt và dự kiến</t>
  </si>
  <si>
    <t>Kế hoạch vốn được giao</t>
  </si>
  <si>
    <t>Tiến độ triển khai thực hiện</t>
  </si>
  <si>
    <t xml:space="preserve">Ghi chú </t>
  </si>
  <si>
    <t>TỔNG CỘNG</t>
  </si>
  <si>
    <t>VỐN CÂN ĐỐI NGÂN SÁCH TỈNH</t>
  </si>
  <si>
    <t xml:space="preserve">I.1 </t>
  </si>
  <si>
    <t>Dự án chuyển tiếp kéo dài thực hiện sang năm 2018</t>
  </si>
  <si>
    <t>Trường Mầm non THCS Sín Chải (GĐ II)</t>
  </si>
  <si>
    <t>Dự án bố trí ổn định dân cư vùng thiên tai bản Hột, xã Mường Đun, huyện Tủa Chùa, tỉnh Điện Biên đến năm 2020</t>
  </si>
  <si>
    <t>Hoàn ứng NS tỉnh</t>
  </si>
  <si>
    <t>I.2</t>
  </si>
  <si>
    <t>Các dự án đang triển khai thực hiện</t>
  </si>
  <si>
    <t>Trụ sở Đảng ủy - HĐND&amp;UBND xã Xá Nhè</t>
  </si>
  <si>
    <t>Trụ sở  xã Mường Đun</t>
  </si>
  <si>
    <t>Trụ sở  xã Sính Phình</t>
  </si>
  <si>
    <t>Nâng cấp, mở rộng trụ sở huyện ủy</t>
  </si>
  <si>
    <t>Đường Củ Dỉ Sang (xã Tả Sìn Thàng) - Lầu Câu Phình (xã Lao Xả Phình), huyện Tủa Chùa</t>
  </si>
  <si>
    <t>Thủy lợi Bản Hán, xã Mường Đun</t>
  </si>
  <si>
    <t>Đã hoàn thành bàn giao đưa vào sử dụng</t>
  </si>
  <si>
    <t>Xây dựng đường vào và các công trình phụ trợ thuộc di tích cấp Quốc gia, danh lam thắng cảnh hang đông Xá Nhè và Khó Chua La, xã Xá Nhè, huyện Tủa Chùa</t>
  </si>
  <si>
    <t>I.3</t>
  </si>
  <si>
    <t>Khởi công mới năm 2018</t>
  </si>
  <si>
    <t>Trường Mầm non Thị trấn Tủa Chùa</t>
  </si>
  <si>
    <t>Trụ sở làm việc phòng Văn hóa - TT huyện</t>
  </si>
  <si>
    <t>CHƯƠNG TRÌNH 30A</t>
  </si>
  <si>
    <t>a</t>
  </si>
  <si>
    <t>HTPTSX tạo việc làm, tăng thu nhập</t>
  </si>
  <si>
    <t>b</t>
  </si>
  <si>
    <t>Các dự án hoàn thành còn thiếu vốn</t>
  </si>
  <si>
    <t>c</t>
  </si>
  <si>
    <t>Đường dân sinh ra khu sản xuất đấu nối đoạn đường dân sinh Đông Phi -  Háng Tơ Mang, xã Mường Báng</t>
  </si>
  <si>
    <t>Tuyến Đèo Gió - bản Phô km15 rẽ vào Háng Mù Tỷ, xã Trung Thu</t>
  </si>
  <si>
    <t>Tuyến Xá Nhè - Pàng Nhang - Sông A, xã Xá Nhè</t>
  </si>
  <si>
    <t>Tuyến Páo Tỉnh Làng II - Tà Tâu, xã Tả Sìn Thàng</t>
  </si>
  <si>
    <t>Thủy nông Na Ỏm, xã Mường Đun</t>
  </si>
  <si>
    <t>d</t>
  </si>
  <si>
    <t>Các dự án khởi công mới năm 2018</t>
  </si>
  <si>
    <t xml:space="preserve">Tuyến C3 đi Trung Thu tại km6 Thôn 2 rẽ Háng Pàng  </t>
  </si>
  <si>
    <t>Trạm y tế xã Sính Phình</t>
  </si>
  <si>
    <t>Nhà Văn hóa xã Tủa Thàng</t>
  </si>
  <si>
    <t>Nhà Văn hóa xã Tả Phìn</t>
  </si>
  <si>
    <t>Nhà Văn hóa xã Lao Xả Phình</t>
  </si>
  <si>
    <t>Nhà Văn hóa xã Sín Chải</t>
  </si>
  <si>
    <t>Nhà văn hóa xã Mường Báng</t>
  </si>
  <si>
    <t>Tuyến đường Sính Phình - Trung Thu - Lao Xả Phình - Tả Sìn Thàng (từ thôn 1 đi thôn Đề Hái, xã Sính Phình)</t>
  </si>
  <si>
    <t>Tuyến đường Sính Phình - Trung Thu - Lao Xả Phình - Tả Sìn Thàng (từ thôn Đề Hái đi thôn Nhè Xua Háng, xã Trung Thu)</t>
  </si>
  <si>
    <t>Tuyến đường Sính Phình - Trung Thu - Lao Xả Phình - Tả Sìn Thàng (từ thôn Lầu Câu Phình đến ngã ba đường Tả Phìn - Tả Sìn Thàng)</t>
  </si>
  <si>
    <t>CHƯƠNG TRÌNH 135</t>
  </si>
  <si>
    <t>III.1</t>
  </si>
  <si>
    <t>Các dự án khởi công mới năm 2017</t>
  </si>
  <si>
    <t>Đường giao thông nội thôn Đợi Khó Sì - Làng Sảng 1, xã Tả Sìn Thàng</t>
  </si>
  <si>
    <t>Nâng cấp tuyến đường giao thông Páo Tỉnh Làng 2 - Páo Tỉnh Làng 1, xã Tả Sìn Thàng</t>
  </si>
  <si>
    <t>Đường dân sinh thôn Đun Nưa, xã Mường Đun</t>
  </si>
  <si>
    <t>Bê tông hóa đường nội thôn Bản Cáp, thị trấn Tủa Chùa</t>
  </si>
  <si>
    <t>Bê tông hóa đường thôn 1- thôn 3, xã Lao Xả Phình</t>
  </si>
  <si>
    <t>Đường nội đồng thôn Nhè Sua Háng tuyến Trung Đúa Ninh - Háng Tua Tử, xã Trung Thu</t>
  </si>
  <si>
    <t>Đường nội đồng thôn Phi Giàng 2 tuyến nhà ông Di - sông Đà, xã Tủa Thàng</t>
  </si>
  <si>
    <t>Đường giao thông nội thôn Sín Chải, xã Sín Chải</t>
  </si>
  <si>
    <t>Nhà lớp học Điểm trường Tiểu học thôn Háng Đề Dê 1+2, Xã Sính Phình</t>
  </si>
  <si>
    <t>Bê tông hóa đường trục thôn Tà Dê tuyến đường chính - Nhà ông Giàng A Lỳ, xã Tả Phìn</t>
  </si>
  <si>
    <t>III.2</t>
  </si>
  <si>
    <t>Thủy lợi Bản Kép, xã Mường Đun</t>
  </si>
  <si>
    <t>Bê tông hóa đường nội thôn Bản Cáp, thị trấn Tủa Chùa giai đoạn 2 (các nhánh trong bản)</t>
  </si>
  <si>
    <t>Tuyến đường từ thôn 1 đi thôn Lầu Câu Phình, xã Lao Xả Phình</t>
  </si>
  <si>
    <t>Tuyến đường từ thôn Nhè Sua Háng, xã Trung Thu đi thôn 2, xã Sính Phình</t>
  </si>
  <si>
    <t>Đường nội đồng thôn Tà Si Láng tuyến nhà ông Đông - Ruộng Ông Bẻ, xã Tủa Thàng</t>
  </si>
  <si>
    <t>Đường từ ngã ba chợ đến Pàng Dề B (nhà ông Giao), xã Xá Nhè</t>
  </si>
  <si>
    <t>Thủy lợi Tà Dung thôn Háng Đề Dê 1, xã Sính Phình</t>
  </si>
  <si>
    <t>Nhà lớp học mầm non thôn Tủa Chử Phùng, xã Tả Phìn</t>
  </si>
  <si>
    <t>CHƯƠNG TRÌNH XD NÔNG THÔN MỚI</t>
  </si>
  <si>
    <t>IV.1</t>
  </si>
  <si>
    <t>IV.2</t>
  </si>
  <si>
    <t>Đường nội thôn Háng Trở 1 từ nhà ông Giàng A Cống đến nhà ông Sùng A Vừ, xã Mường Báng</t>
  </si>
  <si>
    <t>Đường nội thôn Phiêng Bung từ nhà ông Tùng trưởng thôn đến nhà ông Chu cuối bản, Mường Báng</t>
  </si>
  <si>
    <t>Đường nội bản từ nhà ông Hạng A Trầu đến nhà ông Sùng A Khu, xã Mường Đun</t>
  </si>
  <si>
    <t>Đường trục thôn từ đường Chính vào thôn Háng Sung 2, xã Tả Phìn</t>
  </si>
  <si>
    <t>Đường trục thôn từ nhà ông Giàng A Chu đến nhà ông Thào A Chinh, xã Tả Sìn Thàng</t>
  </si>
  <si>
    <t>Đường trục thôn từ UBND xã đến cuối thôn 2, xã Lao Xả Phình</t>
  </si>
  <si>
    <t>Đường trục thôn từ ngã ba Háng Là đến trung tâm xã, xã Sín Chải</t>
  </si>
  <si>
    <t>Đường từ nhà ông Nhè thôn Sông Ún đến thôn Háng Tơ Mang 1,2, xã Mường Báng</t>
  </si>
  <si>
    <t>Đường từ ngã ba Co Kham vào thôn Háng Trở 2, xã Mường Báng</t>
  </si>
  <si>
    <t>Nhà Văn hóa đội 10, xã Mường Báng</t>
  </si>
  <si>
    <t>Nhà Văn hóa Đội 6, xã Mường Báng</t>
  </si>
  <si>
    <t>Đường vào trạm Y tế, Trụ sở mới UBND xã Mường Đun</t>
  </si>
  <si>
    <t>Tuyến đường từ thôn Trung Thu - đến thôn Nhè Sua Háng, xã Trung Thu</t>
  </si>
  <si>
    <t>Tuyến đường từ trung tâm xã đến thôn 1, xã Lao Xả Phình</t>
  </si>
  <si>
    <t>Đường giao thông nội thôn Tủa Thàng</t>
  </si>
  <si>
    <t>Đường ngõ xóm từ nhà ông Cở đến nhà ông Sinh, xã Huổi Só</t>
  </si>
  <si>
    <t>Thủy lợi Trung Màng Mủ, xã Tả Sìn Thàng</t>
  </si>
  <si>
    <t>Nhà Văn hóa thôn Páo Tỉnh Làng 1, xã Tả Sìn Thàng</t>
  </si>
  <si>
    <t>Nhà Văn hóa thôn Làng Sảng 1, xã Tả Sìn Thàng</t>
  </si>
  <si>
    <t>Nhà Văn hóa thôn Tà Dê, xã Tả Phìn</t>
  </si>
  <si>
    <t>Nhà Văn hóa thôn Háng Sung 1, xã Tả Phìn</t>
  </si>
  <si>
    <t>Đường trục thôn Lồng Sử Phình từ ngã 3 Cáng Chua 1 đến nhà trưởng thôn, xã Sín Chải</t>
  </si>
  <si>
    <t>Nối tiếp từ trường Mầm non Bản Hẹ 1 đến ngã 3 đường nhựa Tà Huổi Tráng</t>
  </si>
  <si>
    <t>VỐN TRÁI PHIỂU CHÍNH PHỦ (Thực hiện Đề án kiến cố hóa trường lớp học và nhà công vụ cho giáo viên)</t>
  </si>
  <si>
    <t>Đầu tư năm 2018</t>
  </si>
  <si>
    <t>Mầm non Xá Nhè (01 phòng)</t>
  </si>
  <si>
    <t>Mầm non Tủa Thàng số 1 (04 phòng)</t>
  </si>
  <si>
    <t xml:space="preserve">Mầm non Huổi Só (02 phòng) </t>
  </si>
  <si>
    <t>Mầm non Lao Xả Phình (06 phòng)</t>
  </si>
  <si>
    <t>Nhà lớp học các trường PTDTBT tiểu học: Xá Nhè, Trung Thu, Tả Sìn Thàng, Tả Phìn, các trường tiểu học: số 1 Sính Phình, Tủa Thàng số 2, huyện Tủa Chùa</t>
  </si>
  <si>
    <t>Nhà lớp học các trường PTDTBT tiểu học: Sín Chải, Lao Xả Phình, Huổi Só và các trường tiểu học số 2 Sính Phình, huyện Tủa Chùa</t>
  </si>
  <si>
    <t>Nhà lớp học các trường mầm non: Tủa Thàng số 2, Trung Thu, Tả Phìn, Tả Sìn Thàng, huyện Tủa Chùa</t>
  </si>
  <si>
    <t>VI</t>
  </si>
  <si>
    <t>VII</t>
  </si>
  <si>
    <t>VỐN THEO QUYẾT ĐỊNH 1776/2012/QĐ-TTg</t>
  </si>
  <si>
    <t>Hạng mục giao thông và hệ thống thoát nước</t>
  </si>
  <si>
    <t xml:space="preserve">Hạng mục san nền bố trí dân cư </t>
  </si>
  <si>
    <t>VIII</t>
  </si>
  <si>
    <t>VỐN THEO NGHỊ QUYẾT SỐ 37</t>
  </si>
  <si>
    <t>Đoạn đầu đường dân sinh Đèo Gió - Vàng Chua đến km2 đường Trung Thu - Lao Xả Phình</t>
  </si>
  <si>
    <t>IX</t>
  </si>
  <si>
    <t>UBND xã Mường Đun</t>
  </si>
  <si>
    <t>UBND xã Mường Báng</t>
  </si>
  <si>
    <t>Lũy kế vốn bố trí đến thời điểm báo cáo</t>
  </si>
  <si>
    <t>I.4</t>
  </si>
  <si>
    <t>1.319 triệu đồng vốn kéo dài</t>
  </si>
  <si>
    <t>Khởi công mới năm 2019</t>
  </si>
  <si>
    <t>Trường mầm non xã Lao Xả Phình</t>
  </si>
  <si>
    <t>Hạng mục nhà văn hóa</t>
  </si>
  <si>
    <t>III.3</t>
  </si>
  <si>
    <t>Các dự án khởi công mới năm 2019</t>
  </si>
  <si>
    <t>Đường từ Phiêng Quảng ra khu sản xuất, xã Xá Nhè</t>
  </si>
  <si>
    <t>Đường từ nhà ông Hờ vào bản Hẹ 2, xã Xá Nhè</t>
  </si>
  <si>
    <t>Nhà ở bán trú trường Tiểu học xã Xá Nhè</t>
  </si>
  <si>
    <t>Nhà lớp học mầm non thôn Pàng Nhang, xã Xá Nhè</t>
  </si>
  <si>
    <t>Nâng cấp, sửa chữa thủy lợi Bản Hột, xã Mường Đun</t>
  </si>
  <si>
    <t>Nhà Văn hóa thôn Pá Ỏ, xã Mường Đun</t>
  </si>
  <si>
    <t xml:space="preserve">Đường nội đồng thôn Làng Vùa 2 tuyến nhà ông Phừ - cánh đồng Háng Á nhà ông Súa, xã Tủa Thàng </t>
  </si>
  <si>
    <t>Bê tông hóa đường nội thôn Háng Pàng tuyến nhà Bà Hoa - Nhà ông Chu, xã Huổi Só</t>
  </si>
  <si>
    <t>Đường giao thông Đở Khó Pàng đi Tà Mông Sua, xã Sín Chải</t>
  </si>
  <si>
    <t>Đường dân sinh thôn Cáng Chua, xã Sín Chải</t>
  </si>
  <si>
    <t xml:space="preserve">Đường nội đồng thôn Háng Sung 1 tuyến Nhà ông Thào A Sang - Chớ Tính, xã Tả Phìn </t>
  </si>
  <si>
    <t xml:space="preserve">Nhà văn hóa thôn Háng Sung 2, xã Tả Phìn </t>
  </si>
  <si>
    <t>Nhà văn hóa xã Sính Phình</t>
  </si>
  <si>
    <t>Đập đầu mối số 2 thủy lợi Pàng Nhang, xã Xá Nhè</t>
  </si>
  <si>
    <t>Đường từ nhà ông Mùa A Làng đến sân thôn Văn hóa truyền thống của xã Xá Nhè</t>
  </si>
  <si>
    <t>Đường nội thôn Pàng Dề B, xã Xá Nhè</t>
  </si>
  <si>
    <t>Đường trục thôn từ trường tiểu học Sín Sủ 1 đến cuối bản Sín Sủ, xã Xá Nhè</t>
  </si>
  <si>
    <t>Đường từ quán ông Tủa thôn Sông A 2 lên nhà ông Chính thôn Sông A 1, xã Xá Nhè</t>
  </si>
  <si>
    <t>Nhà Văn hóa Bản Loọng Phạ, xã Mường Đun</t>
  </si>
  <si>
    <t>Nhà Văn hóa bản Kép, xã Mường Đun</t>
  </si>
  <si>
    <t>Đường nội thôn Bản Đun từ nhà ông Viên đến nhà ông Thín</t>
  </si>
  <si>
    <t>Thuỷ lợi đầu nguồn Háng Chu - Nhà ông Hạng A Giao (Đề Tâu), xã Mường Đun</t>
  </si>
  <si>
    <t>Thủy nông nối Mương Mẹo - Thẳm Đán (Bản Kép), xã Mường Đun</t>
  </si>
  <si>
    <t>Đường giao thông từ ngã ba Làng Vùa 2 đi Làng Vùa 1, xã Tủa Thàng</t>
  </si>
  <si>
    <t>Nhà Văn Hóa thôn Phi Giàng 2, xã Tủa Thàng</t>
  </si>
  <si>
    <t>Nhà văn hóa thôn Tủa Thàng</t>
  </si>
  <si>
    <t>Bê tông hoá đường nội thôn thôn 2 từ nhà ông Dánh đến nhà ông Lý A Binh, xã Huổi Só</t>
  </si>
  <si>
    <t>Nhà Văn hóa thôn Tù Cha, xã Huổi Só</t>
  </si>
  <si>
    <t>Nhà văn hóa thôn Huổi Ca, xã Huổi Só</t>
  </si>
  <si>
    <t>Đường ngõ xóm từ nhà ông Cỏng đến nhà ông Cở, xã Huổi Só</t>
  </si>
  <si>
    <t>Nhà văn hoá thôn Háng Khúa, xã Sín Chải</t>
  </si>
  <si>
    <t>Nhà Văn hóa thôn Trung Gầu Bua, xã Sín Chải</t>
  </si>
  <si>
    <t>Đường Khó Trò Tổng đến Ngã ba nhà ông Giàng A Thanh thôn Sín Chải, xã Sín Chải</t>
  </si>
  <si>
    <t>Đường nội thôn Chế Cu Nhe, xã Sín Chải</t>
  </si>
  <si>
    <t>Đường trục thôn từ thôn Tà Chinh đến thôn Háng Súa, xã Tả Sìn Thàng</t>
  </si>
  <si>
    <t>Đường nội thôn Khó Sầu đến Háng Sung 2, xã Tả Phìn</t>
  </si>
  <si>
    <t>Tuyến đường từ ngã ba C3 thôn Ta Pao đến thôn 1, xã Sính Phình</t>
  </si>
  <si>
    <t>Trong đó: Vốn NSTW</t>
  </si>
  <si>
    <t>Thừa vốn</t>
  </si>
  <si>
    <t>e</t>
  </si>
  <si>
    <t>Vốn bố trí thu hồi ứng trước</t>
  </si>
  <si>
    <t>Hỗ trợ phát triển cây chè San Tuyết</t>
  </si>
  <si>
    <t>Thủy lợi Tân Phong - Mường Báng</t>
  </si>
  <si>
    <t>Thủy nông Bản Lịch II - Xá Nhè</t>
  </si>
  <si>
    <t>Thủy nông Háng Tơ Mang - Mường Báng</t>
  </si>
  <si>
    <t xml:space="preserve">Kênh Pàng Nhang - Xá Nhè </t>
  </si>
  <si>
    <t>Nước sinh hoạt Tào Cu Nhe - Tả Phìn</t>
  </si>
  <si>
    <t>Hỗ trợ làm chuồn trại chăn nuôi</t>
  </si>
  <si>
    <t>Đường dân sinh Đông Phi - Háng Tơ Mang</t>
  </si>
  <si>
    <t>Đường dân sinh Mường Đun - Bản Hột - Bản Kép</t>
  </si>
  <si>
    <t>Đường dân sinh Huổi Trẳng Phi Giàng 2</t>
  </si>
  <si>
    <t>IV.3</t>
  </si>
  <si>
    <t>f</t>
  </si>
  <si>
    <t>Vốn chưa phân bổ</t>
  </si>
  <si>
    <t>Nhu cầu vốn còn thiếu</t>
  </si>
  <si>
    <t>UBND xã Sính Phình</t>
  </si>
  <si>
    <t>UBND xã Xá Nhè</t>
  </si>
  <si>
    <t>UBND xã Tủa Thàng</t>
  </si>
  <si>
    <t>UBND xã Huổi Só</t>
  </si>
  <si>
    <t>UBND xã Tả Phìn</t>
  </si>
  <si>
    <t>UBND xã Tả Sìn Thàng</t>
  </si>
  <si>
    <t>UBND xã Trung Thu</t>
  </si>
  <si>
    <t>UBND xã Lao Xả Phình</t>
  </si>
  <si>
    <t>UBND xã Sín Chải</t>
  </si>
  <si>
    <t>Kè chống sạt lở đất, đá thuộc Dự án bố trí ổn định dân cư vùng thiên tai Bản Hột, xã Mường Đun, huyện Tủa Chùa đến năm 2020</t>
  </si>
  <si>
    <t>KHV 2019 chưa phân bổ là 5.375 triệu đồng (vốn thừa từ các dự án đã triển khai là 418 triệu đồng)</t>
  </si>
  <si>
    <t>QLDA, gián sát và đánh giá (giao theo QĐ 223/QĐ-UBND tỉnh ĐB ngày 29/3/2018) và KHV kéo dài theo QĐ 797 ngày 24/9/2018 của UBND tỉnh</t>
  </si>
  <si>
    <t>SỰ NGHIỆP MÔI TRƯỜNG</t>
  </si>
  <si>
    <t>UBND Thị trấn</t>
  </si>
  <si>
    <t>Phòng Tài nguyên và Môi trường</t>
  </si>
  <si>
    <t>Đề nghị chuyển nguồn sang năm 2019</t>
  </si>
  <si>
    <t>VỐN HỖ TRỢ PHÁT TRIỂN ĐẤT TRỒNG LÚA</t>
  </si>
  <si>
    <t>VỐN SỔ XỐ KIẾN THIẾT</t>
  </si>
  <si>
    <t>DỰ ÁN GIẢM NGHÈO WB</t>
  </si>
  <si>
    <t>VỐN MIỄN GIẢM THUỶ LỢI PHÍ</t>
  </si>
  <si>
    <t>Trường mầm non Thị trấn Tủa Chùa (Giai đoạn 2)</t>
  </si>
  <si>
    <t>I.1</t>
  </si>
  <si>
    <t>ĐVT: Triệu đồng</t>
  </si>
  <si>
    <t>Năm 2021</t>
  </si>
  <si>
    <t>VỐN NGÂN SÁCH TRUNG ƯƠNG</t>
  </si>
  <si>
    <t>2021-2022</t>
  </si>
  <si>
    <t>Phòng Kinh tế và Hạ tầng</t>
  </si>
  <si>
    <t>Nâng cấp tuyến đường Thị trấn - Sính Phình - Tả Phìn, huyện Tủa Chùa</t>
  </si>
  <si>
    <t>976 ngày 30/5/2021</t>
  </si>
  <si>
    <t>2021-2023</t>
  </si>
  <si>
    <t>Nâng cấp các tuyến đường nội thị thị trấn Tủa Chùa, huyện Tủa Chùa</t>
  </si>
  <si>
    <t>Nâng cấp, sửa chữa nhà khách Huyện ủy - HĐND và UBND huyện Tủa Chùa</t>
  </si>
  <si>
    <t>Xây dựng trường PTDT bán trú tiểu học xã Mường Đun, huyện Tủa Chùa</t>
  </si>
  <si>
    <t>550 ngày 08/6/2021</t>
  </si>
  <si>
    <t>3140 ngày 30/11/2021</t>
  </si>
  <si>
    <t>3228 ngày 14/12/2021</t>
  </si>
  <si>
    <t>3227 ngày 14/12/2021</t>
  </si>
  <si>
    <t>Năm 2022</t>
  </si>
  <si>
    <t>Kế hoạch vốn kéo dài sang năm 2022</t>
  </si>
  <si>
    <t>2022-2023</t>
  </si>
  <si>
    <t>Bê tông hóa tuyến đường từ nhà Văn Hóa tổ dân phố Bản Cáp ra khu sản xuất</t>
  </si>
  <si>
    <t>Điều chỉnh quy hoạch chung thị trấn Tủa Chùa, huyện Tủa Chùa đến năm 2035</t>
  </si>
  <si>
    <t>Công trình hoành thành bàn giao đưa vào sử dụng</t>
  </si>
  <si>
    <t>1910 ngày 20/10/2021</t>
  </si>
  <si>
    <t>Số QĐ
 đầu tư</t>
  </si>
  <si>
    <t>Dự án bảo vệ và phát triển rừng</t>
  </si>
  <si>
    <t>Phòng NN&amp;PTNT</t>
  </si>
  <si>
    <t>Phát triển lâm sản ngoài gỗ</t>
  </si>
  <si>
    <t>*</t>
  </si>
  <si>
    <t>Đường trung tâm xã Mường Đun - Bản Hột</t>
  </si>
  <si>
    <t>Tuyến đường từ Sính Phình - Trung Thu - Lao Xả Phình - Tả Sìn Thàng (Trung tâm xã Trung Thu đi Bản Phô - Cáng Phình), huyện Tủa Chùa</t>
  </si>
  <si>
    <t>Bổ sung, nâng cấp các trường Tiểu học và THCS trên địa bàn xã Tủa Thàng</t>
  </si>
  <si>
    <t>Bổ sung, nâng cấp các trường Tiểu học và THCS trên địa bàn xã Sính Phình</t>
  </si>
  <si>
    <t>235 ngày 08/2/2022</t>
  </si>
  <si>
    <t>3229 ngày 14/12/2021</t>
  </si>
  <si>
    <t>3363 ngày
30/12/2021</t>
  </si>
  <si>
    <t>Chương trình mục tiêu phát triển kinh tế - xã hội các vùng</t>
  </si>
  <si>
    <t>Chương trình MTQG giảm nghèo bền vững giai đoạn 2021-2025</t>
  </si>
  <si>
    <t>Đường giao thông bến thủy Huổi Trẳng, Huổi Só, Mường Lay</t>
  </si>
  <si>
    <t>Nâng cấp tuyến đường Thị trấn - Đề Dê Hu - Sính Phình</t>
  </si>
  <si>
    <t>Nước sinh hoạt trung tâm xã Trung Thu, huyện Tủa Chùa</t>
  </si>
  <si>
    <t>Sân Vận động Huyện Tủa Chùa</t>
  </si>
  <si>
    <t>Tuyến đường Tà Sìn Thàng - Páo Tình Làng - Sáng Tớ đi Sín Chải, Huỗi Só</t>
  </si>
  <si>
    <t>Chương trình MTQG xây dựng nông thôn mới giai đoạn 2021 - 2025</t>
  </si>
  <si>
    <t>1412 ngày 13/8/2022</t>
  </si>
  <si>
    <t>1413 ngày 13/8/2022</t>
  </si>
  <si>
    <t>1414 ngày 13/8/2022</t>
  </si>
  <si>
    <t>1415 ngày 13/8/2022</t>
  </si>
  <si>
    <t>1867 ngày 10/8/2022 của UBND huyện</t>
  </si>
  <si>
    <t>Số liệu giải ngân tăng so với kỳ trước</t>
  </si>
  <si>
    <t>Đường giao thông Cánh đồng Nà Pom - Bản Sẳng, thị trấn Tủa Chùa</t>
  </si>
  <si>
    <t>2060 ngày 15/9/2022</t>
  </si>
  <si>
    <t>Bê tông hóa tuyến đường nội đồng từ ông Thào Chờ Dí đến Bản Cáp, thị trấn Tủa Chùa</t>
  </si>
  <si>
    <t>2062 ngày 15/9/2022</t>
  </si>
  <si>
    <t>2061 ngày 15/9/2022</t>
  </si>
  <si>
    <t>Chủ đầu tư</t>
  </si>
  <si>
    <t>Quyết toán</t>
  </si>
  <si>
    <t>Đã quyết toán</t>
  </si>
  <si>
    <t>Chưa quyết toán</t>
  </si>
  <si>
    <t>X</t>
  </si>
  <si>
    <t>Phòng Kinh tế &amp; Hạ tầng</t>
  </si>
  <si>
    <t>Ban QLDA</t>
  </si>
  <si>
    <t>Phòng Nông nghiệp</t>
  </si>
  <si>
    <t>Giải ngân KHV năm 2022 đến 31/01/2023</t>
  </si>
  <si>
    <t>TÌNH HÌNH THỰC HIỆN VÀ GIẢI NGÂN NGUỒN VỐN SỰ NGHIỆP CÓ TÍNH CHẤT ĐẦU TƯ VÀ VỐN SỰ NGHIỆP MÔI TRƯỜNG NĂM 2023</t>
  </si>
  <si>
    <t>Kế hoạch vốn kéo dài sang năm 2023</t>
  </si>
  <si>
    <t>Năm 2023</t>
  </si>
  <si>
    <t>Khối lượng thực hiện đến 15/3/2023</t>
  </si>
  <si>
    <t>Dự án dự kiến hoàn thành năm 2023</t>
  </si>
  <si>
    <t>Dự án khởi công mới năm 2023</t>
  </si>
  <si>
    <t>Nước sinh hoạt thôn 3, xã Lao Xả Phình, huyện Tủa Chùa</t>
  </si>
  <si>
    <t>2939/QĐ-UBND ngày 06/12/2022</t>
  </si>
  <si>
    <t>2023-2024</t>
  </si>
  <si>
    <t>2023-2025</t>
  </si>
  <si>
    <t>Chợ Huổi Lóng xã Huổi Só</t>
  </si>
  <si>
    <t>2949/QĐ-UBND ngày 06/12/2022</t>
  </si>
  <si>
    <t>Dự án khởi công mới năm 2023 (Chuẩn bị đầu tư)</t>
  </si>
  <si>
    <t>Nâng cấp tuyến đường Pàng Dề (Xá Nhè) -Phình Sáng, Tuần Giáo</t>
  </si>
  <si>
    <t>Nâng cấp tuyến đường Lầu Câu Phình (xã Lao Xả Phình) - Làng Sảng (xã Tả Sìn Thàng)</t>
  </si>
  <si>
    <t>Nâng cấp tuyến đường Xá Nhè - Mường Đun</t>
  </si>
  <si>
    <t>Sửa chữa, nâng cấp nước sinh hoạt trung tâm xã Tả Phìn, Tả Sìn Thàng và các bản lân cận</t>
  </si>
  <si>
    <t>2952/QĐ-UBND  06/12/2022</t>
  </si>
  <si>
    <t>2953/QĐ-UBND  06/12/2022</t>
  </si>
  <si>
    <t>2954/QĐ-UBND  06/12/2022</t>
  </si>
  <si>
    <t xml:space="preserve">Nâng cấp đường liên thôn từ Kể Cải - Từ Ngài 2 - Từ Ngài 1 - Háng Trở </t>
  </si>
  <si>
    <t>Nâng cấp đường liên thôn Đông Phi - Háng Tơ Mang, xã Mường Báng</t>
  </si>
  <si>
    <t>2955/QĐ-UBND ngày 06/12/2022</t>
  </si>
  <si>
    <t>2956/QĐ-UBND ngày 06/12/2022</t>
  </si>
  <si>
    <t>Ổn định dân cư phát triển kinh tế - xã hội vùng tái định cư thủy điện Sơn La huyện Tủa Chùa</t>
  </si>
  <si>
    <t>Đường giao thông khu tái định cư Huổi lực, thị trấn Tủa Chùa</t>
  </si>
  <si>
    <t>Đường sản xuất điểm dân cư Huổi Trẳng (Đường ra khu sản xuất Huổi Trẳng), xã Tủa Thàng</t>
  </si>
  <si>
    <t>Đường giao thông nội bản Khu tái định cư Tà Huổi Tráng - Tà Si Láng, xã Tủa Thàng</t>
  </si>
  <si>
    <t>Đường giao thông nội bản khu tái định cư Huổi Lóng, xã Huổi Só</t>
  </si>
  <si>
    <t>Đường Đề Chu - Tủa Thàng, xã Tủa Thàng</t>
  </si>
  <si>
    <t>Đường Tà Si Láng - Pắc Na, xã Tủa Thàng</t>
  </si>
  <si>
    <t>Đường UBND xã Huổi Só - khu TĐC Huổi Lóng, xã Huổi Só</t>
  </si>
  <si>
    <t>Thuỷ lợi Huổi Trẳng, xã Tủa Thàng</t>
  </si>
  <si>
    <t>Cấp nước sinh hoạt điểm tái định cư Tà Si Láng, xã Tủa Thàng</t>
  </si>
  <si>
    <t>Cấp nước sinh hoạt điểm dân cư số 4, xã Tủa Thàng</t>
  </si>
  <si>
    <t>Đường giao thông Tả Phìn - Huổi Só - Sông Đà</t>
  </si>
  <si>
    <t>Đường giao thông Huổi Só - Háng Pàng - Páo Tỉnh Làng xã Tả Sìn Thàng</t>
  </si>
  <si>
    <t>Đường giao thông Huổi Lóng đến thôn Huổi Ca, xã Huổi Só</t>
  </si>
  <si>
    <t>Đường sản xuất cụm dân cư Tà Si Láng, xã Tủa Thàng</t>
  </si>
  <si>
    <t>Thủy lợi  bản Làng Giang , xã Sín Chải</t>
  </si>
  <si>
    <t>Cấp nước sinh hoạt cụm Pa Phông thuộc khu tái định cư Huổi Lóng, xã Huổi Só</t>
  </si>
  <si>
    <t>Cấp nước sinh hoạt thôn Huổi Ca thuộc khu tái định cư Huổi Lóng, xã Huổi Só</t>
  </si>
  <si>
    <t>Cấp nước sinh hoạt  điểm bản Làng Giang, xã Sín Chải</t>
  </si>
  <si>
    <t>2104/QĐ-UBND 14/11/2022</t>
  </si>
  <si>
    <t>892/QĐ-UBND 11/5/2022</t>
  </si>
  <si>
    <t>2021/QĐ-UBND 03/11/2022</t>
  </si>
  <si>
    <t>1887/QĐ-UBND 11/10/2022</t>
  </si>
  <si>
    <t>2166/QĐ-UBND 25/11/2022</t>
  </si>
  <si>
    <t>592/QĐ-UBND 23/4/2021</t>
  </si>
  <si>
    <t>2167/QĐ-UBND 25/11/2022</t>
  </si>
  <si>
    <t>813/QĐ-UBND 27/5/2021</t>
  </si>
  <si>
    <t>759/QĐ-UBND 20/5/2021</t>
  </si>
  <si>
    <t>2199/QĐ-UBND 30/11/2022</t>
  </si>
  <si>
    <t>2168/QĐ-UBND 25/11/2022</t>
  </si>
  <si>
    <t>2170/QĐ-UBND 25/11/2022</t>
  </si>
  <si>
    <t>894/QĐ-UBND 11/5/2022</t>
  </si>
  <si>
    <t>891/QĐ-UBND 11/5/2022</t>
  </si>
  <si>
    <t>737/QĐ-UBND 17/5/2021</t>
  </si>
  <si>
    <t>693/QĐ-UBND 11/5/2022</t>
  </si>
  <si>
    <t>820/QĐ-UBND 27/5/2021</t>
  </si>
  <si>
    <t>738/QĐ-UBND 17/5/2021</t>
  </si>
  <si>
    <t>Công trình khởi công mới năm 2023</t>
  </si>
  <si>
    <t>Sửa chữa thủy lợi Kể Cải, xã Mường Báng</t>
  </si>
  <si>
    <t>Nâng cấp nối tiếp tuyến đường nội đồng thôn Phai Tung, xã Mường Báng</t>
  </si>
  <si>
    <t>Sửa chữa, nâng cấp thủy lợi Đề Lu 1, xã Tủa Thàng</t>
  </si>
  <si>
    <t>VỐN NGÂN SÁCH ĐỊA PHƯƠNG</t>
  </si>
  <si>
    <t>BIỂU SỐ 01:</t>
  </si>
  <si>
    <t>Đang lựa chọn nhà thầu thi công</t>
  </si>
  <si>
    <t>65% KL theo HĐ A-B</t>
  </si>
  <si>
    <t>Trong đó:</t>
  </si>
  <si>
    <t>1.1</t>
  </si>
  <si>
    <t>1.2</t>
  </si>
  <si>
    <t>Tổng cộng</t>
  </si>
  <si>
    <t>Tỉnh quản lý</t>
  </si>
  <si>
    <t>Huyện quản lý</t>
  </si>
  <si>
    <t>Hết nhiệm vụ chi</t>
  </si>
  <si>
    <t>BIỂU SỐ 05:</t>
  </si>
  <si>
    <t>Đơn vị tính: Đồng</t>
  </si>
  <si>
    <t>TT</t>
  </si>
  <si>
    <t>NỘI DUNG</t>
  </si>
  <si>
    <t>DT chuyển nguồn năm trước sang</t>
  </si>
  <si>
    <t xml:space="preserve">DT giao năm 2023 </t>
  </si>
  <si>
    <t>Bao gồm</t>
  </si>
  <si>
    <t>Dự toán bổ sung trong năm</t>
  </si>
  <si>
    <t>DT được sử dụng trong năm 2023</t>
  </si>
  <si>
    <t>Tỷ lệ (%)</t>
  </si>
  <si>
    <t>Ngân sách cấp huyện</t>
  </si>
  <si>
    <t>Ngân sách cấp xã, thị trấn</t>
  </si>
  <si>
    <t xml:space="preserve"> -</t>
  </si>
  <si>
    <t>Phòng Nông nghiệp và Phát triển nông thôn</t>
  </si>
  <si>
    <t xml:space="preserve"> +</t>
  </si>
  <si>
    <t>1.3</t>
  </si>
  <si>
    <t>Phòng Dân tộc huyện</t>
  </si>
  <si>
    <t>(1)</t>
  </si>
  <si>
    <t>(2)</t>
  </si>
  <si>
    <t>(3)</t>
  </si>
  <si>
    <t>(4)</t>
  </si>
  <si>
    <t>(5)</t>
  </si>
  <si>
    <t>(6=3+4+5)</t>
  </si>
  <si>
    <t>(7)</t>
  </si>
  <si>
    <t>(8=7/6)</t>
  </si>
  <si>
    <t>Chương trình MTQG Phát triển KT-XH vùng đồng bào dân tộc thiểu số và miền núi</t>
  </si>
  <si>
    <t>Dự án 1: Giải quyết tình trạng thiếu đất ở, nhà ở, đất sản xuất và nước sinh hoạt</t>
  </si>
  <si>
    <t>Hỗ trợ chuyển đổi nghề</t>
  </si>
  <si>
    <t>Phòng Nông nghiệp và PTNT huyện</t>
  </si>
  <si>
    <t>Hỗ trợ nước sinh hoạt phân tán</t>
  </si>
  <si>
    <t>Dự án 3: Phát triển sản xuất nông, lâm nghiệp bền vững, phát huy tiềm năng, thế mạnh của các vùng miền để sản xuất hàng hóa theo chuỗi giá trị</t>
  </si>
  <si>
    <t>Tiểu dự án 1: Phát triển kinh tế nông, lâm nghiệp bền vững gắn với bảo vệ rừng và nâng cao thu nhập cho người dân (sự nghiệp kinh tế)</t>
  </si>
  <si>
    <t>UBND xã Huổi só</t>
  </si>
  <si>
    <t>Tiểu dự án 2: Hỗ trợ phát triển sản xuất theo chuỗi giá trị, vùng trồng dược liệu quý, thúc đẩy khởi sự kinh doanh, khởi nghiệp và thu hút đầu tư vùng đồng bào DTTS&amp;MN (sự nghiệp kinh tế)</t>
  </si>
  <si>
    <t>Trung tâm Dịch vụ nông nghiệp</t>
  </si>
  <si>
    <t>UBND Thị Trấn</t>
  </si>
  <si>
    <t>Dự án 4: Đầu tư cơ sở hạ tầng thiết yếu, phục vụ sản xuất, đời sống trong vùng đồng bào DTTS&amp;MN và các đơn vị sự nghiệp công nghiệp của lĩnh vực</t>
  </si>
  <si>
    <t>Tiểu dự án 1: Đầu tư CSHT thiết yếu, phục vụ sản xuất, đời sống trong vùng đồng bào DTTS&amp;MN (sự nghiệp kinh tế)</t>
  </si>
  <si>
    <t>1.4</t>
  </si>
  <si>
    <t>Dự án 5: Phát triển giáo dục nâng cao chất lượng nguồn nhân lực</t>
  </si>
  <si>
    <t>Tiểu dự án 2: Bồi dưỡng kiến thức dân tộc, đào tạo dự bị đại học, đại học và sau đại học đáp ứng nhu cầu nhân lực cho vùng đồng bào DTTS&amp;MN(sự nghiệp giáo dục)</t>
  </si>
  <si>
    <t>Phòng Nội vụ huyện</t>
  </si>
  <si>
    <t>Tiểu dự án 3: Dự án phát triển giáo dục nghề nghiệp và giải quyết việc làm cho người lao động vùng DTTS&amp;MN (sự nghiệp giáo dục)</t>
  </si>
  <si>
    <t>Phòng Lao động và Thương binh xã hội</t>
  </si>
  <si>
    <t>Trung tâm giáo dục nghề nghiệp - Giáo dục thường xuyên huyện</t>
  </si>
  <si>
    <t>1.5</t>
  </si>
  <si>
    <t>Dự án 6: Bảo tồn, phát huy giá trị văn hóa truyền thống tốt đẹp của các dân tộc thiểu số gắn với phát triển du lịch (sự nghiệp văn hóa thông tin)</t>
  </si>
  <si>
    <t>Phòng Văn hóa - Thông tin huyện</t>
  </si>
  <si>
    <t>1.6</t>
  </si>
  <si>
    <t xml:space="preserve">Dự án 8: Thực hiện bình đẳng và giải quyết những vấn đề cấp thiết đối với phụ nữ và trẻ em </t>
  </si>
  <si>
    <t>Hội liên hiệp phụ nữ</t>
  </si>
  <si>
    <t>1.7</t>
  </si>
  <si>
    <t xml:space="preserve">Dự án 9: Đầu tư phát triển nhóm dân tộc thiểu số rất ít người và nhóm dân tộc còn nhiều khó khăn </t>
  </si>
  <si>
    <t>Tiểu dự án 1: Đầu tư tạo sinh kế bền vững, phát triển kinh tế - xã hội nhóm dân tộc thiểu số còn gặp nhiều khó khăn, có khó khăn đặc thù (Sự nghiệp văn hóa thông tin</t>
  </si>
  <si>
    <t>Trung tâm văn hóa - truyền thanh - truyền hình</t>
  </si>
  <si>
    <t>Tiểu dự án 2: Giảm thiểu tình trạng tảo hôn và hôn nhân cận huyết thống trong vùng đồng bào dân tộc thiểu số và miền núi (đảm bảo xã hội)</t>
  </si>
  <si>
    <t>Phòng Dân tộc</t>
  </si>
  <si>
    <t>1.8</t>
  </si>
  <si>
    <t>Dự án 10: Truyền thông, tuyên truyền, vận động trong vùng đồng bào DTTS&amp;MN. Kiểm tra, giám sát đánh giá việc tổ chức thực hiện Chương trình</t>
  </si>
  <si>
    <t>Tiểu dự án 1: Biểu dương, tôn vinh điển hình tiên tiến, phát huy vai trò của người có uy tín; phổ biến, giáo dục pháp luật, trợ giúp pháp lý và tuyên truyền, vận động đồng bào; truyền thông phục vụ tổ chức triển khai thực hiện Đề án tổng thể và Chương trình mục tiêu quốc gia phát triển kinh tế - xã hội vùng đồng bào DTTS và miền núi giai đoạn 2021 - 2030 (sự nghiệp văn hóa thông tin)</t>
  </si>
  <si>
    <t>Tiểu dự án 2: Ứng dụng công nghệ thông tin hỗ trợ phát triển kinh tế - xã hội và đảm bảo an ninh trật tự vùng đồng bào dân tộc thiểu số và miền núi (sự nghiệp văn hóa thông tin)</t>
  </si>
  <si>
    <t>Phòng Văn hóa thông tin huyện</t>
  </si>
  <si>
    <t>Tiểu dự án 3: Kiểm tra, giám sát, đánh giá, đào tạo, tập huấn tổ chức thực hiện Chương trình (sự nghiệp kinh tế)</t>
  </si>
  <si>
    <t>Chương trình MTQG Giảm nghèo bền vững</t>
  </si>
  <si>
    <t>Dự án 1: Hỗ trợ đầu tư phát triển hạ tầng kinh tế - xã hội các huyện nghèo</t>
  </si>
  <si>
    <t>-</t>
  </si>
  <si>
    <t>Tiểu dự án 1: Hỗ trợ đầu tư phát triển hạ tầng kinh tế - xã hội các huyện nghèo</t>
  </si>
  <si>
    <t>Dự án 2: Đa dạng hoá sinh kế, phát triển mô hình giảm nghèo (sự nghiệp kinh tế)</t>
  </si>
  <si>
    <t>Dự án 3: Hỗ trợ phát triển sản xuất, cải thiện dinh dưỡng</t>
  </si>
  <si>
    <t>Tiểu dự án 1: Hỗ trợ phát triển sản xuất trong lĩnh vực nông nghiệp (Sự nghiệp kinh tế)</t>
  </si>
  <si>
    <t>Tiểu dự án 2: Cải thiện dinh dưỡng (Sự nghiệp y tế dân số và gia đình)</t>
  </si>
  <si>
    <t>Phòng y tế</t>
  </si>
  <si>
    <t>Dự án 4: Phát triển giáo dục nghề nghiệp, việc làm bền vững</t>
  </si>
  <si>
    <t>Tiểu dự án 1: Phát triển giáo dục nghề nghiệp vùng nghèo, vùng khó khăn (sự nghiệp giáo dục)</t>
  </si>
  <si>
    <t>Hỗ trợ cơ quan quản lý và các cơ sở giáo dục nghề nghiệp công lập</t>
  </si>
  <si>
    <t>Phòng Lao động Thường Binh và Xã hội</t>
  </si>
  <si>
    <t>Hỗ trợ địa phương đào tạo nghề cho người lao động</t>
  </si>
  <si>
    <t>Tiểu dự án 2: Hỗ trợ người lao động đi làm việc ở nước ngoài theo hợp đồng (sự nghiệp kinh tế)</t>
  </si>
  <si>
    <t>Tiểu dự án 3: Hỗ trợ việc làm bền vững (sự nghiệp kinh tế)</t>
  </si>
  <si>
    <t>Dự án 5: Hỗ trợ nhà ở cho hộ nghèo, hộ cận nghèo trên địa bàn các huyện nghèo (sự nghiệp kinh tế)</t>
  </si>
  <si>
    <t>Dự án 6: Truyền thông và giảm nghèo về thông tin</t>
  </si>
  <si>
    <t>Tiểu dự án 1: Giảm nghèo về thông tin</t>
  </si>
  <si>
    <t>Phòng Văn hóa và Thông tin huyện</t>
  </si>
  <si>
    <t>Tiểu dự án 2: Truyền thông về giảm nghèo đa chiều</t>
  </si>
  <si>
    <t>Dự án 7: Nâng cao năng lực và giám sát, đánh giá Chương trình</t>
  </si>
  <si>
    <t>Tiểu dự án 1: Nâng cao năng lực thực hiện Chương trình</t>
  </si>
  <si>
    <t>Tiểu dự án 2: Giám sát, đánh giá</t>
  </si>
  <si>
    <t>Chương trình MTQG xây dựng Nông thôn mới (Vốn sự nghiệp)</t>
  </si>
  <si>
    <t>Hỗ trợ theo hệ số phân bổ</t>
  </si>
  <si>
    <t>Triển khai Chương trình mỗi xã một sản phẩm (OCOP) gắn với lợi thế vùng miền;phát triển tiểu thủ công nghiệp, ngành nghề và dịch vụ nông thôn, bảo tồn và phát huy các làng nghề truyền thống ở nông thôn;</t>
  </si>
  <si>
    <t>Thực hiện Chương trình phát triển du lịch nông thôn trong xây dựng nông thôn mới</t>
  </si>
  <si>
    <t>Nâng cao chất lượng và hiệu quả công tác kiểm tra, giám sát, đánh giá kết quả thực hiện Chương trình</t>
  </si>
  <si>
    <t>Phòng Nông nghiệp và phát triển nông thôn</t>
  </si>
  <si>
    <t xml:space="preserve">85% KL theo HĐ A-B </t>
  </si>
  <si>
    <t>Đã bàn giao đưa vào sử dụng</t>
  </si>
  <si>
    <t>945/QĐ-UBND ngày 28/5/2021</t>
  </si>
  <si>
    <t>477 ngày 13/4/2023</t>
  </si>
  <si>
    <t>543 ngày 27/4/2023</t>
  </si>
  <si>
    <t>708 ngày 01/6/2023</t>
  </si>
  <si>
    <t>Vốn Ngân sách Trung ương</t>
  </si>
  <si>
    <t>Nguồn vốn</t>
  </si>
  <si>
    <t>Vốn các Chương trình mục tiêu quốc gia</t>
  </si>
  <si>
    <t>2.1</t>
  </si>
  <si>
    <t xml:space="preserve">Vốn đầu tư </t>
  </si>
  <si>
    <t>2.1.1</t>
  </si>
  <si>
    <t>Chương trình NTQG phát triển kinh tế - xã hội vùng đồng bào dân tộc thiểu số và miền núi</t>
  </si>
  <si>
    <t>2.1.2</t>
  </si>
  <si>
    <t>2.1.3</t>
  </si>
  <si>
    <t>2.2</t>
  </si>
  <si>
    <t>Vốn sự nghiệp</t>
  </si>
  <si>
    <t>2.2.1</t>
  </si>
  <si>
    <t>2.2.2</t>
  </si>
  <si>
    <t>2.2.3</t>
  </si>
  <si>
    <t>Vốn Ngân sách địa phương</t>
  </si>
  <si>
    <t>3.1</t>
  </si>
  <si>
    <t>3.2</t>
  </si>
  <si>
    <t>Cấp Tỉnh quản lý</t>
  </si>
  <si>
    <t>Cấp Huyện quản lý</t>
  </si>
  <si>
    <t>Vốn sự nghiệp đầu tư</t>
  </si>
  <si>
    <t>TÌNH HÌNH GIẢI NGÂN VỐN SỰ NGHIỆP CHƯƠNG TRÌNH MTQG PHÁT TRIỂN KT-XH VÙNG ĐỒNG BÀO DÂN TỘC THIỂU SỐ VÀ MIỀN NÚI NĂM 2023</t>
  </si>
  <si>
    <t>TÌNH HÌNH GIẢI NGÂN VỐN SỰ NGHIỆP CHƯƠNG TRÌNH MTQG GIẢM NGHÈO BỀN VỮNG NĂM 2023</t>
  </si>
  <si>
    <t>TÌNH HÌNH GIẢI NGÂN VỐN SỰ NGHIỆP CHƯƠNG TRÌNH MTQG XÂY DỰNG NÔNG THÔN MỚI NĂM 2023</t>
  </si>
  <si>
    <t>BIỂU SỐ 2.1:</t>
  </si>
  <si>
    <t>BIỂU SỐ 3.1:</t>
  </si>
  <si>
    <t>BIỂU SỐ 4.1:</t>
  </si>
  <si>
    <t xml:space="preserve">BIỂU SỐ 07: </t>
  </si>
  <si>
    <t>1000/QĐ-UBND  29/6/2023</t>
  </si>
  <si>
    <t>Đường Nhù Pông Chua đi thôn 3 xã Sính Phình</t>
  </si>
  <si>
    <t>Mở mới tuyến đường từ Đở Áng Đàng đi thôn Phiêng Páng, xã Sính Phình</t>
  </si>
  <si>
    <t>Nâng cấp tuyến đường nội thôn Nà Sa từ ông Thào A Lử đến nhà ông Giàng A Hạng, xã Tả Phìn</t>
  </si>
  <si>
    <t>Nâng cấp tuyến đường từ trung tâm xã - thông Háng Là, xã Sín Chải</t>
  </si>
  <si>
    <t>Bổ sung, nâng cấp trường Tiểu học và THCS Lao Xả Phình, xã Lao Xả Phình</t>
  </si>
  <si>
    <t>Bổ sung, nâng cấp các trường Tiểu học và THCS trên địa bàn xã Tả Phìn</t>
  </si>
  <si>
    <t>2945 ngày 06/12/2022</t>
  </si>
  <si>
    <t>2946 ngày 6/12/2023</t>
  </si>
  <si>
    <t>2947 ngày 06/12/2022</t>
  </si>
  <si>
    <t>2948 ngày 06/12/2022</t>
  </si>
  <si>
    <t>2950 ngày 06/12/2022</t>
  </si>
  <si>
    <t>2951 ngày 06/12/2022</t>
  </si>
  <si>
    <t>4.000</t>
  </si>
  <si>
    <t>4.525</t>
  </si>
  <si>
    <t>Đã ký HĐ và bàn giao MBTC</t>
  </si>
  <si>
    <t xml:space="preserve">100% KL theo HĐ A-B </t>
  </si>
  <si>
    <t xml:space="preserve">55% KL theo HĐ A-B </t>
  </si>
  <si>
    <t>100% KL theo HĐ A-B</t>
  </si>
  <si>
    <t>Đang thi công (đạt 05% KL theo HĐ A-B )</t>
  </si>
  <si>
    <t>Đang thi công (đạt 75% KL theo HĐ A-B )</t>
  </si>
  <si>
    <t>Đang thi công (đạt 54% KL theo HĐ A-B )</t>
  </si>
  <si>
    <t>Đang thi công (đạt 10% KL theo HĐ A-B )</t>
  </si>
  <si>
    <t>Đã hoàn thành khối lượng theo HĐ</t>
  </si>
  <si>
    <t>BIỂU SỐ 2:</t>
  </si>
  <si>
    <t>BIỂU SỐ 3:</t>
  </si>
  <si>
    <t>BIỂU SỐ 4:</t>
  </si>
  <si>
    <t>Giải ngân KHV năm 2023 đến 30/10/2023</t>
  </si>
  <si>
    <t>Lũy kế giải ngân đến 30/10/2023</t>
  </si>
  <si>
    <t>Tỷ lệ giải ngân năm 2023 đến 30/10/2023 (%)</t>
  </si>
  <si>
    <t>DT chi đến 30/10/2023</t>
  </si>
  <si>
    <t>ĐIỀU CHỈNH, BỔ SUNG, HỦY BỎ DANH MỤC DỰ ÁN ĐẦU TƯ CÔNG TRUNG HẠN GIAI ĐOẠN 2021-2025 
VỐN NGÂN SÁCH ĐỊA PHƯƠNG CẤP HUYỆN QUẢN LÝ</t>
  </si>
  <si>
    <t>(Đơn vị tính: Triệu đồng)</t>
  </si>
  <si>
    <t>Quyết định đầu tư</t>
  </si>
  <si>
    <t>Kế hoạch trung hạn vốn
 NSĐP 2021-2025 đã giao</t>
  </si>
  <si>
    <t>Điều chỉnh tăng</t>
  </si>
  <si>
    <t>Điều chỉnh giảm</t>
  </si>
  <si>
    <t>Kế hoạch trung hạn vốn NSĐP 2021-2025 sau điều chỉnh</t>
  </si>
  <si>
    <t>Ghi chú</t>
  </si>
  <si>
    <t>Sổ QĐ; ngày, tháng, năm ban hành</t>
  </si>
  <si>
    <t>TMĐT</t>
  </si>
  <si>
    <t>Tổng số (tất cả các nguồn vốn)</t>
  </si>
  <si>
    <t>Tổng số</t>
  </si>
  <si>
    <t>Trong đó: vốn NSĐP</t>
  </si>
  <si>
    <t>Trong đó: Vốn NSĐP</t>
  </si>
  <si>
    <t>Trong đó</t>
  </si>
  <si>
    <t>Thu hồi các khoản ứng trước</t>
  </si>
  <si>
    <t>Thanh toán nợ XDCB</t>
  </si>
  <si>
    <t>Bổ sung danh mục dự án</t>
  </si>
  <si>
    <t>Nâng cấp, sửa chữa Nhà tập luyện và thi đấu, Trung tâm Hội nghị huyện Tủa Chùa</t>
  </si>
  <si>
    <t>Dự án kỷ niệm 70 năm thành lập Đảng bộ huyện và Huyện Tủa Chùa</t>
  </si>
  <si>
    <t>Hủy bỏ danh mục, dự án</t>
  </si>
  <si>
    <t>Đầu tư xây dựng trận địa phòng không Bảo vệ Sở chỉ huy thường xuyên</t>
  </si>
  <si>
    <t>Dự án đặc thù quốc phòng - an ninh</t>
  </si>
  <si>
    <t>Điều chỉnh tăng tổng mức đầu tư thực hiện dự án</t>
  </si>
  <si>
    <t>Đầu tư xây dựng thao trường huấn luyện tổng hợp của huyện</t>
  </si>
  <si>
    <t>Biểu số 08</t>
  </si>
  <si>
    <t>DỰ KIẾN KẾ HOẠCH NĂM 2024 NGUỒN VỐN NGÂN SÁCH ĐỊA PHƯƠNG CẤP HUYỆN QUẢN LÝ</t>
  </si>
  <si>
    <t>Đơn vị: Triệu đồng</t>
  </si>
  <si>
    <t>Nhóm dự án</t>
  </si>
  <si>
    <t>Địa điểm XD</t>
  </si>
  <si>
    <t>Năng lực thiết kế</t>
  </si>
  <si>
    <t>Thời gian KC-HT</t>
  </si>
  <si>
    <t>Đã bố trí vốn đến hết KH năm 2023</t>
  </si>
  <si>
    <t>KH đầu tư trung hạn vốn NSĐP giai đoạn 2021-2025</t>
  </si>
  <si>
    <t>Nhu cầu kế hoạch 2024</t>
  </si>
  <si>
    <t>Số quyết định ngày, tháng, năm ban hành</t>
  </si>
  <si>
    <t xml:space="preserve">TMĐT </t>
  </si>
  <si>
    <t>Kế hoạch</t>
  </si>
  <si>
    <t>Giải ngân từ 1/1/2023 đến 30/10/2023</t>
  </si>
  <si>
    <t>Ước giải ngân từ 1/1/2023 đến 30/6/2023</t>
  </si>
  <si>
    <t>Ước giải ngân từ 1/1/2023 đến 31/12/2023</t>
  </si>
  <si>
    <t>Trong đó: NSĐP</t>
  </si>
  <si>
    <t>Giai đoạn 2021-2025</t>
  </si>
  <si>
    <t>Trong đó: đã giao kế hoạch các năm 2021, 2022, 2023</t>
  </si>
  <si>
    <t>Thu hồi các khoản vốn ứng trước</t>
  </si>
  <si>
    <t>Chuẩn bị đầu tư</t>
  </si>
  <si>
    <t>TỔNG SỐ</t>
  </si>
  <si>
    <t>B</t>
  </si>
  <si>
    <t>CẤP HUYỆN QUẢN LÝ</t>
  </si>
  <si>
    <t>Các dự án hoàn thành, bàn giao, đưa vào sử dụng đến ngày 31/12/2023</t>
  </si>
  <si>
    <t>1</t>
  </si>
  <si>
    <t>C</t>
  </si>
  <si>
    <t>Xã Mường Đun</t>
  </si>
  <si>
    <t>2</t>
  </si>
  <si>
    <t>Thị trấn</t>
  </si>
  <si>
    <t>3</t>
  </si>
  <si>
    <t>Các dự án chuyển tiếp hoàn thành sau năm 2024</t>
  </si>
  <si>
    <t>Dự án sắp xếp ổn định dân cư bản Huổi Só, xã Huổi Só, huyện Tủa Chùa</t>
  </si>
  <si>
    <t>Xã Huổi Só</t>
  </si>
  <si>
    <t>1458 ngày 11/9/2023</t>
  </si>
  <si>
    <t>Dự án đối ứng vốn CTMTQG (ĐBDTTS)</t>
  </si>
  <si>
    <t>Các dự án khởi công mới năm 2024</t>
  </si>
  <si>
    <t>Thị trấn Tủa Chùa</t>
  </si>
  <si>
    <t>2024-2025</t>
  </si>
  <si>
    <t>Huyện Tủa Chùa</t>
  </si>
  <si>
    <t>Các dự án chuẩn bị đầu tư năm 2024</t>
  </si>
  <si>
    <t>Trụ sở Đảng ủy - HĐND và UBND xã Huổi Só</t>
  </si>
  <si>
    <t>Trùng tu, tôn tạo kiến trúc thành Vàng Lồng xã Tả Phìn</t>
  </si>
  <si>
    <t>Xã Tả Phìn</t>
  </si>
  <si>
    <t>Hạ tầng khu trung tâm hành chính mới của xã Mường Báng (giai đoạn 1)</t>
  </si>
  <si>
    <t>Xã Mường Báng</t>
  </si>
  <si>
    <t>Dự án đối ứng vốn CTMTQG (NTM)</t>
  </si>
  <si>
    <t>Khu xử lý chất thải rắn huyện Tủa Chùa</t>
  </si>
  <si>
    <t xml:space="preserve">Ghi chú: * Đề nghị các dự án ghi rõ dự kiến năm hoàn thành để có cơ sở xác định số dự án hoàn thành trong các năm </t>
  </si>
  <si>
    <t>Biểu số 09</t>
  </si>
  <si>
    <t>Năm 2024</t>
  </si>
  <si>
    <t>Kế hoạch vốn kéo dài sang năm 2024</t>
  </si>
  <si>
    <t>Tổng vốn giao và kéo dài sang năm 2024</t>
  </si>
  <si>
    <t>Dự án hoàn thành năm 2023</t>
  </si>
  <si>
    <t>Các dự án chuyển tiếp hoàn thành sau năm 2023</t>
  </si>
  <si>
    <t xml:space="preserve"> Dự án sắp xếp ổn định dân cư bản Huổi Só, xã Huổi Só, huyện Tủa Chùa</t>
  </si>
  <si>
    <t>Đường giao thông và hệ thống thoát nước bản Huổi só, xã Huổi Só</t>
  </si>
  <si>
    <t>Cấp nước sinh hoạt bản Huổi só, xã Huổi Só</t>
  </si>
  <si>
    <t>4</t>
  </si>
  <si>
    <t>Thoát nước thải, vệ sinh môi trường bản Huổi só, xã Huổi Só</t>
  </si>
  <si>
    <t>5</t>
  </si>
  <si>
    <t xml:space="preserve"> Cấp điện sinh hoạt bản Huổi só, xã Huổi Só</t>
  </si>
  <si>
    <t>6</t>
  </si>
  <si>
    <t>Hạ tầng thông tin và truyền thông bản Huổi só, xã Huổi Só</t>
  </si>
  <si>
    <t xml:space="preserve">Nâng cấp tuyến đường nội thôn Đề Tâu (nhánh từ nhà ông Sùng A Xà đến nhà ông Khu), xã Mường Đun </t>
  </si>
  <si>
    <t>Đường giao thông nội thôn Tà Huổi Tráng 1, xã Tủa Thàng</t>
  </si>
  <si>
    <t>Nâng cấp, sửa chữa thủy lợi Tà Huổi Tráng 1 đến cánh đồng thôn Tà Huổi Tráng 2, xã Tủa Thàng</t>
  </si>
  <si>
    <t>Nâng cấp tuyến đường giao thông nội thôn Háng Cu Tâu, xã Trung Thu</t>
  </si>
  <si>
    <t>Đường nội thôn Pàng Dề A, xã Xá Nhè</t>
  </si>
  <si>
    <t>Nâng cấp tuyến đường nội thôn Bản Hẹ, xã Xá Nhè</t>
  </si>
  <si>
    <t>7</t>
  </si>
  <si>
    <t>Nâng cấp tuyến đường giao thông cổng thôn văn hóa thôn 3 đến nhà ông Ly Sáu Thanh, xã Lao Xả Phình</t>
  </si>
  <si>
    <t>8</t>
  </si>
  <si>
    <t>Nâng cấp đường từ nhà ông Ly A Dè ra khu sản xuất Táng Tò thôn 1 xã Lao Xả Phình</t>
  </si>
  <si>
    <t>9</t>
  </si>
  <si>
    <t>Nâng cấp tuyến đường từ Đợi Khó Sì đi Làng Sảng 2, xã Tả Sìn Thàng</t>
  </si>
  <si>
    <t>10</t>
  </si>
  <si>
    <t xml:space="preserve">Đường giao thông nội thôn Quyết Tiến, thị trấn Tủa Chùa </t>
  </si>
  <si>
    <t>11</t>
  </si>
  <si>
    <t>Đường ra khu sản xuất thôn Đề Bâu, xã Trung Thu</t>
  </si>
  <si>
    <t>12</t>
  </si>
  <si>
    <t>Nâng đường nội thôn Háng Tơ Mang, xã Mường Báng</t>
  </si>
  <si>
    <t>13</t>
  </si>
  <si>
    <t>Công trình thủy lợi thôn Phiêng Bung, xã Mường Báng</t>
  </si>
  <si>
    <t>14</t>
  </si>
  <si>
    <t>Nâng cấp đường nội thôn Tủa Thàng từ nhà ông Giàng sáu Cha đến nhà ông Thào A Súa, xã Tủa Thàng</t>
  </si>
  <si>
    <t>15</t>
  </si>
  <si>
    <t>Nâng cấp tuyến đường từ Háng Sùa đi Tà Dê, xã Tả Sín Thàng</t>
  </si>
  <si>
    <t>16</t>
  </si>
  <si>
    <t>Bảo tồn phát huy giá trị văn hóa truyền thống tốt đẹp của các dân tộc thiểu số gắn với phát triển du lịch</t>
  </si>
  <si>
    <t>2940 ngày 06/12/2022</t>
  </si>
  <si>
    <t>2941 ngày 06/12/2022</t>
  </si>
  <si>
    <t>2942 ngày 06/12/2022</t>
  </si>
  <si>
    <t>2943 ngày 06/12/2022</t>
  </si>
  <si>
    <t>2944 ngày 06/12/2022</t>
  </si>
  <si>
    <t>3054 ngày 15/11/2023</t>
  </si>
  <si>
    <t>3061 ngày 16/11/2023</t>
  </si>
  <si>
    <t>3084 ngày 22/11/2023</t>
  </si>
  <si>
    <t>3037 ngày 14/11/2023</t>
  </si>
  <si>
    <t>3055 ngày 15/11/2023</t>
  </si>
  <si>
    <t>3031 ngày 14/11/2023</t>
  </si>
  <si>
    <t>3032 ngày 14/11/2023</t>
  </si>
  <si>
    <t>3072 ngày 21/11/2023</t>
  </si>
  <si>
    <t>3079 ngày 21/11/2023</t>
  </si>
  <si>
    <t>3057 ngày 15/11/2023</t>
  </si>
  <si>
    <t>3034 ngày 14/11/2023</t>
  </si>
  <si>
    <t>3035 ngày 14/11/2023</t>
  </si>
  <si>
    <t>3056 ngày 15/11/2023</t>
  </si>
  <si>
    <t>3036 ngày 14/11/2023</t>
  </si>
  <si>
    <t>3058 ngày 16/11/2023</t>
  </si>
  <si>
    <t>Dự án được phân bổ chi tiết sau khi hoàn thiện thủ tục đầu tư</t>
  </si>
  <si>
    <t>Cải tạo, nâng cấp đường nội thôn Sung Ún, xã Mường Báng</t>
  </si>
  <si>
    <t>Cải tạo, nâng cấp đường nội thôn Phai Tung, xã Mường Báng</t>
  </si>
  <si>
    <t>Cải tạo, nâng cấp đường nội thôn cụm 1 thôn Pú Ôn, xã Mường Báng</t>
  </si>
  <si>
    <t>2755 ngày 29/9/2023</t>
  </si>
  <si>
    <t>2901 ngày 19/10/2023</t>
  </si>
  <si>
    <t>3033 ngày 14/11/2023</t>
  </si>
  <si>
    <t>Đang thi công (đạt 62,25% KL theo HĐ A-B )</t>
  </si>
  <si>
    <t>Đang thi công (đạt 95% KL theo HĐ A-B )</t>
  </si>
  <si>
    <t>Đang thi công (đạt 62% KL theo HĐ A-B )</t>
  </si>
  <si>
    <t>Đang thi công (đạt 68% KL theo HĐ A-B )</t>
  </si>
  <si>
    <t>Đang thi công (đạt 12% KL theo HĐ A-B )</t>
  </si>
  <si>
    <t>Đang thi công (đạt 87% KL theo HĐ A-B )</t>
  </si>
  <si>
    <t>Đang thi công (đạt 100% KL theo HĐ A-B )</t>
  </si>
  <si>
    <t xml:space="preserve">Đã nghiệm thu hoàn thành công trình </t>
  </si>
  <si>
    <t>Đã bàn giao công trình đưa vào sử dụng</t>
  </si>
  <si>
    <t>Không triển khai thực hiện</t>
  </si>
  <si>
    <t xml:space="preserve">45% KL theo HĐ A-B </t>
  </si>
  <si>
    <t xml:space="preserve">90% KL theo HĐ A-B </t>
  </si>
  <si>
    <t xml:space="preserve">30% KL theo HĐ A-B </t>
  </si>
  <si>
    <t xml:space="preserve">05% KL theo HĐ A-B </t>
  </si>
  <si>
    <t>72% KL theo HĐ A-B</t>
  </si>
  <si>
    <t>Chưa thi công</t>
  </si>
  <si>
    <t>05% KL theo HĐ A-B</t>
  </si>
  <si>
    <t>03% KL theo HĐ A-B</t>
  </si>
  <si>
    <t>30% KL theo HĐ A-B</t>
  </si>
  <si>
    <t xml:space="preserve">80% KL theo HĐ A-B </t>
  </si>
  <si>
    <t xml:space="preserve">20% KL theo HĐ A-B </t>
  </si>
  <si>
    <t>BIỂU TỔNG HỢP CÁC NGUỒN VỐN GIAO VÀ GIẢI NGÂN NĂM 2024</t>
  </si>
  <si>
    <t xml:space="preserve"> TÌNH HÌNH THỰC HIỆN VÀ GIẢI NGÂN KẾ HOẠCH VỐN NGÂN SÁCH TRUNG ƯƠNG NĂM 2024</t>
  </si>
  <si>
    <t xml:space="preserve"> TÌNH HÌNH THỰC HIỆN VÀ GIẢI NGÂN KẾ HOẠCH VỐN CHƯƠNG TRÌNH MTQG PHÁT TRIỂN KINH TẾ - XÃ HỘI VÙNG ĐỒNG BÀO DÂN TỘC THIỂU SỐ VÀ MIỀN NÚI NĂM 2024</t>
  </si>
  <si>
    <t xml:space="preserve"> TÌNH HÌNH THỰC HIỆN VÀ GIẢI NGÂN KẾ HOẠCH VỐN CHƯƠNG TRÌNH MTQG GIẢM NGHÈO BỀN VỮNG NĂM 2024</t>
  </si>
  <si>
    <t xml:space="preserve"> TÌNH HÌNH THỰC HIỆN VÀ GIẢI NGÂN KẾ HOẠCH VỐN CHƯƠNG TRÌNH MTQG XÂY DỰNG NÔNG THÔN MỚI NĂM 2024</t>
  </si>
  <si>
    <t xml:space="preserve"> TÌNH HÌNH THỰC HIỆN VÀ GIẢI NGÂN KẾ HOẠCH VỐN ĐẦU TƯ CÔNG TRUNG HẠN NĂM 2024</t>
  </si>
  <si>
    <t>Giải ngân KHV năm 2024 đến 30/5/2024</t>
  </si>
  <si>
    <t>Lũy kế giải ngân đến 30/5/2024</t>
  </si>
  <si>
    <t>Tỷ lệ giải ngân năm 2024 đến 30/5/2024 (%)</t>
  </si>
  <si>
    <t>(Kèm theo Báo cáo số              /BC-UBND ngày     tháng 6 năm 2024 của UBND huyện Tủa Chùa)</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</si>
</sst>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quot;₫&quot;_-;\-* #,##0.00\ &quot;₫&quot;_-;_-* &quot;-&quot;&quot;?&quot;&quot;?&quot;\ &quot;₫&quot;_-;_-@_-"/>
    <numFmt numFmtId="173" formatCode="_-* #,##0.00\ _₫_-;\-* #,##0.00\ _₫_-;_-* &quot;-&quot;&quot;?&quot;&quot;?&quot;\ _₫_-;_-@_-"/>
    <numFmt numFmtId="174" formatCode="_-* #,##0.0\ _₫_-;\-* #,##0.0\ _₫_-;_-* &quot;-&quot;&quot;?&quot;&quot;?&quot;\ _₫_-;_-@_-"/>
    <numFmt numFmtId="175" formatCode="_-* #,##0\ _₫_-;\-* #,##0\ _₫_-;_-* &quot;-&quot;&quot;?&quot;&quot;?&quot;\ _₫_-;_-@_-"/>
    <numFmt numFmtId="176" formatCode="#,##0.0"/>
    <numFmt numFmtId="177" formatCode="_(* #,##0_);_(* \(#,##0\);_(* &quot;-&quot;??_);_(@_)"/>
    <numFmt numFmtId="178" formatCode="0.0"/>
    <numFmt numFmtId="179" formatCode="#,##0.000"/>
    <numFmt numFmtId="180" formatCode="0;[Red]0"/>
    <numFmt numFmtId="181" formatCode="_(* #,##0.000_);_(* \(#,##0.000\);_(* &quot;-&quot;??_);_(@_)"/>
    <numFmt numFmtId="182" formatCode="_(* #,##0.0_);_(* \(#,##0.0\);_(* &quot;-&quot;??_);_(@_)"/>
    <numFmt numFmtId="183" formatCode="_-* #,##0.00\ _V_N_D_-;\-* #,##0.00\ _V_N_D_-;_-* &quot;-&quot;&quot;?&quot;&quot;?&quot;\ _V_N_D_-;_-@_-"/>
    <numFmt numFmtId="184" formatCode="_-* #,##0.00\ _V_N_D_-;\-* #,##0.00\ _V_N_D_-;_-* &quot;-&quot;??\ _V_N_D_-;_-@_-"/>
    <numFmt numFmtId="185" formatCode="#,##0.0000"/>
    <numFmt numFmtId="186" formatCode="#,##0.00000"/>
    <numFmt numFmtId="187" formatCode="_(* #,##0.000_);_(* \(#,##0.000\);_(* &quot;-&quot;???_);_(@_)"/>
    <numFmt numFmtId="188" formatCode="#,##0.000000"/>
    <numFmt numFmtId="189" formatCode="#,##0.0000000"/>
    <numFmt numFmtId="190" formatCode="_(* #,##0.0_);_(* \(#,##0.0\);_(* &quot;-&quot;?_);_(@_)"/>
    <numFmt numFmtId="191" formatCode="0.0000"/>
    <numFmt numFmtId="192" formatCode="0.000"/>
    <numFmt numFmtId="193" formatCode="#,##0.000000000"/>
    <numFmt numFmtId="194" formatCode="_-* #,##0\ _₫_-;\-* #,##0\ _₫_-;_-* &quot;-&quot;??\ _₫_-;_-@_-"/>
    <numFmt numFmtId="195" formatCode="_-* #,##0.000\ _₫_-;\-* #,##0.000\ _₫_-;_-* &quot;-&quot;&quot;?&quot;&quot;?&quot;\ _₫_-;_-@_-"/>
    <numFmt numFmtId="196" formatCode="_(* #,##0_);_(* \(#,##0\);_(* &quot;-&quot;???_);_(@_)"/>
    <numFmt numFmtId="197" formatCode="0.0%"/>
    <numFmt numFmtId="198" formatCode="#.##0.000"/>
  </numFmts>
  <fonts count="73">
    <font>
      <sz val="12"/>
      <name val="Times New Roman"/>
      <family val="0"/>
    </font>
    <font>
      <u val="single"/>
      <sz val="12"/>
      <color indexed="12"/>
      <name val="Times New Roman"/>
      <family val="1"/>
    </font>
    <font>
      <u val="single"/>
      <sz val="12"/>
      <color indexed="36"/>
      <name val="Times New Roman"/>
      <family val="1"/>
    </font>
    <font>
      <sz val="14"/>
      <name val="Times New Roman"/>
      <family val="1"/>
    </font>
    <font>
      <sz val="11"/>
      <color indexed="8"/>
      <name val="Arial"/>
      <family val="2"/>
    </font>
    <font>
      <sz val="10"/>
      <name val="Helv"/>
      <family val="2"/>
    </font>
    <font>
      <b/>
      <sz val="16"/>
      <name val="Times New Roman"/>
      <family val="1"/>
    </font>
    <font>
      <sz val="16"/>
      <name val="Times New Roman"/>
      <family val="1"/>
    </font>
    <font>
      <i/>
      <sz val="16"/>
      <name val="Times New Roman"/>
      <family val="1"/>
    </font>
    <font>
      <sz val="11"/>
      <color indexed="8"/>
      <name val="Calibri"/>
      <family val="2"/>
    </font>
    <font>
      <sz val="10"/>
      <name val=".vntime"/>
      <family val="2"/>
    </font>
    <font>
      <sz val="10"/>
      <name val="Arial"/>
      <family val="2"/>
    </font>
    <font>
      <sz val="10"/>
      <color indexed="8"/>
      <name val="MS Sans Serif"/>
      <family val="2"/>
    </font>
    <font>
      <i/>
      <sz val="18"/>
      <name val="Times New Roman"/>
      <family val="1"/>
    </font>
    <font>
      <b/>
      <sz val="14"/>
      <name val="Times New Roman"/>
      <family val="1"/>
    </font>
    <font>
      <b/>
      <sz val="12"/>
      <name val="Times New Roman"/>
      <family val="1"/>
    </font>
    <font>
      <sz val="8"/>
      <name val="Times New Roman"/>
      <family val="1"/>
    </font>
    <font>
      <i/>
      <sz val="14"/>
      <name val="Times New Roman"/>
      <family val="1"/>
    </font>
    <font>
      <i/>
      <sz val="12"/>
      <name val="Times New Roman"/>
      <family val="1"/>
    </font>
    <font>
      <sz val="14"/>
      <color indexed="9"/>
      <name val="Times New Roman"/>
      <family val="1"/>
    </font>
    <font>
      <sz val="14"/>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2"/>
      <color indexed="10"/>
      <name val="Times New Roman"/>
      <family val="1"/>
    </font>
    <font>
      <sz val="12"/>
      <color indexed="8"/>
      <name val="Calibri Light"/>
      <family val="1"/>
    </font>
    <font>
      <sz val="12"/>
      <color indexed="8"/>
      <name val="Times New Roman"/>
      <family val="1"/>
    </font>
    <font>
      <b/>
      <sz val="12"/>
      <color indexed="8"/>
      <name val="Times New Roman"/>
      <family val="1"/>
    </font>
    <font>
      <b/>
      <sz val="12"/>
      <color indexed="8"/>
      <name val="Calibri Light"/>
      <family val="1"/>
    </font>
    <font>
      <b/>
      <sz val="16"/>
      <color indexed="8"/>
      <name val="Times New Roman"/>
      <family val="1"/>
    </font>
    <font>
      <i/>
      <sz val="16"/>
      <color indexed="8"/>
      <name val="Times New Roman"/>
      <family val="1"/>
    </font>
    <font>
      <i/>
      <sz val="12"/>
      <color indexed="8"/>
      <name val="Times New Roman"/>
      <family val="1"/>
    </font>
    <font>
      <sz val="11"/>
      <color theme="1"/>
      <name val="Arial"/>
      <family val="2"/>
    </font>
    <font>
      <sz val="11"/>
      <color theme="0"/>
      <name val="Arial"/>
      <family val="2"/>
    </font>
    <font>
      <sz val="11"/>
      <color rgb="FF9C0006"/>
      <name val="Arial"/>
      <family val="2"/>
    </font>
    <font>
      <sz val="11"/>
      <color theme="1"/>
      <name val="Calibri"/>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
      <sz val="12"/>
      <color rgb="FFFF0000"/>
      <name val="Times New Roman"/>
      <family val="1"/>
    </font>
    <font>
      <sz val="12"/>
      <color theme="1"/>
      <name val="Calibri Light"/>
      <family val="1"/>
    </font>
    <font>
      <sz val="12"/>
      <color theme="1"/>
      <name val="Times New Roman"/>
      <family val="1"/>
    </font>
    <font>
      <b/>
      <sz val="12"/>
      <color rgb="FF000000"/>
      <name val="Times New Roman"/>
      <family val="1"/>
    </font>
    <font>
      <b/>
      <sz val="12"/>
      <color theme="1"/>
      <name val="Times New Roman"/>
      <family val="1"/>
    </font>
    <font>
      <b/>
      <sz val="12"/>
      <color theme="1"/>
      <name val="Calibri Light"/>
      <family val="1"/>
    </font>
    <font>
      <b/>
      <sz val="16"/>
      <color theme="1"/>
      <name val="Times New Roman"/>
      <family val="1"/>
    </font>
    <font>
      <i/>
      <sz val="16"/>
      <color theme="1"/>
      <name val="Times New Roman"/>
      <family val="1"/>
    </font>
    <font>
      <i/>
      <sz val="12"/>
      <color theme="1"/>
      <name val="Times New Roman"/>
      <family val="1"/>
    </font>
    <font>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hair"/>
    </border>
    <border>
      <left>
        <color indexed="63"/>
      </left>
      <right>
        <color indexed="63"/>
      </right>
      <top style="hair"/>
      <bottom style="hair"/>
    </border>
    <border>
      <left style="thin"/>
      <right style="thin"/>
      <top style="hair"/>
      <bottom style="hair"/>
    </border>
    <border>
      <left style="thin"/>
      <right style="thin"/>
      <top style="thin"/>
      <bottom>
        <color indexed="63"/>
      </bottom>
    </border>
    <border>
      <left style="thin"/>
      <right style="thin"/>
      <top style="thin"/>
      <bottom style="hair"/>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0" fillId="0" borderId="0">
      <alignment/>
      <protection/>
    </xf>
    <xf numFmtId="0" fontId="11" fillId="0" borderId="0">
      <alignment/>
      <protection/>
    </xf>
    <xf numFmtId="0" fontId="48" fillId="0" borderId="0">
      <alignment/>
      <protection/>
    </xf>
    <xf numFmtId="0" fontId="49" fillId="27" borderId="1" applyNumberFormat="0" applyAlignment="0" applyProtection="0"/>
    <xf numFmtId="0" fontId="50" fillId="28" borderId="2" applyNumberFormat="0" applyAlignment="0" applyProtection="0"/>
    <xf numFmtId="0" fontId="3" fillId="0" borderId="0">
      <alignment/>
      <protection/>
    </xf>
    <xf numFmtId="173" fontId="0" fillId="0" borderId="0" applyFont="0" applyFill="0" applyBorder="0" applyAlignment="0" applyProtection="0"/>
    <xf numFmtId="169" fontId="0"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171" fontId="3" fillId="0" borderId="0" applyFont="0" applyFill="0" applyBorder="0" applyAlignment="0" applyProtection="0"/>
    <xf numFmtId="184" fontId="11" fillId="0" borderId="0" applyFont="0" applyFill="0" applyBorder="0" applyAlignment="0" applyProtection="0"/>
    <xf numFmtId="183" fontId="11" fillId="0" borderId="0" applyFont="0" applyFill="0" applyBorder="0" applyAlignment="0" applyProtection="0"/>
    <xf numFmtId="171" fontId="48"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3"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67" fontId="0"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30" borderId="1" applyNumberFormat="0" applyAlignment="0" applyProtection="0"/>
    <xf numFmtId="0" fontId="5" fillId="0" borderId="0">
      <alignment/>
      <protection/>
    </xf>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4" fillId="0" borderId="0">
      <alignment/>
      <protection/>
    </xf>
    <xf numFmtId="0" fontId="4" fillId="0" borderId="0">
      <alignment/>
      <protection/>
    </xf>
    <xf numFmtId="0" fontId="0" fillId="0" borderId="0">
      <alignment/>
      <protection/>
    </xf>
    <xf numFmtId="0" fontId="48" fillId="0" borderId="0">
      <alignment/>
      <protection/>
    </xf>
    <xf numFmtId="0" fontId="0" fillId="0" borderId="0">
      <alignment/>
      <protection/>
    </xf>
    <xf numFmtId="0" fontId="11" fillId="0" borderId="0">
      <alignment/>
      <protection/>
    </xf>
    <xf numFmtId="0" fontId="12"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08">
    <xf numFmtId="0" fontId="0" fillId="0" borderId="0" xfId="0" applyAlignment="1">
      <alignment/>
    </xf>
    <xf numFmtId="0" fontId="7" fillId="0" borderId="0" xfId="0" applyFont="1" applyFill="1" applyAlignment="1">
      <alignment vertical="center"/>
    </xf>
    <xf numFmtId="179" fontId="6" fillId="0" borderId="10" xfId="90" applyNumberFormat="1" applyFont="1" applyFill="1" applyBorder="1" applyAlignment="1">
      <alignment vertical="center" wrapText="1"/>
      <protection/>
    </xf>
    <xf numFmtId="176" fontId="6" fillId="0" borderId="10" xfId="90" applyNumberFormat="1" applyFont="1" applyFill="1" applyBorder="1" applyAlignment="1">
      <alignment vertical="center" wrapText="1"/>
      <protection/>
    </xf>
    <xf numFmtId="176" fontId="6" fillId="0" borderId="11" xfId="79" applyNumberFormat="1" applyFont="1" applyFill="1" applyBorder="1" applyAlignment="1">
      <alignment horizontal="center" vertical="center" wrapText="1"/>
      <protection/>
    </xf>
    <xf numFmtId="0" fontId="6" fillId="0" borderId="12" xfId="0" applyFont="1" applyFill="1" applyBorder="1" applyAlignment="1">
      <alignment vertical="center"/>
    </xf>
    <xf numFmtId="0" fontId="6" fillId="0" borderId="13" xfId="0" applyFont="1" applyFill="1" applyBorder="1" applyAlignment="1">
      <alignment vertical="center"/>
    </xf>
    <xf numFmtId="0" fontId="7" fillId="0" borderId="13" xfId="0" applyFont="1" applyFill="1" applyBorder="1" applyAlignment="1">
      <alignment vertical="center"/>
    </xf>
    <xf numFmtId="3" fontId="6" fillId="0" borderId="14" xfId="49" applyNumberFormat="1" applyFont="1" applyFill="1" applyBorder="1" applyAlignment="1">
      <alignment horizontal="right" vertical="center" wrapText="1"/>
    </xf>
    <xf numFmtId="0" fontId="7" fillId="0" borderId="0" xfId="0" applyFont="1" applyFill="1" applyAlignment="1">
      <alignment vertical="center" wrapText="1"/>
    </xf>
    <xf numFmtId="176" fontId="7" fillId="0" borderId="0" xfId="0" applyNumberFormat="1" applyFont="1" applyFill="1" applyAlignment="1">
      <alignment horizontal="right" vertical="center"/>
    </xf>
    <xf numFmtId="176" fontId="7" fillId="0" borderId="0" xfId="0" applyNumberFormat="1" applyFont="1" applyFill="1" applyAlignment="1">
      <alignment horizontal="center" vertical="center"/>
    </xf>
    <xf numFmtId="176" fontId="6" fillId="0" borderId="15" xfId="79" applyNumberFormat="1" applyFont="1" applyFill="1" applyBorder="1" applyAlignment="1">
      <alignment horizontal="center" vertical="center" wrapText="1"/>
      <protection/>
    </xf>
    <xf numFmtId="3" fontId="6" fillId="0" borderId="10" xfId="90" applyNumberFormat="1" applyFont="1" applyFill="1" applyBorder="1" applyAlignment="1">
      <alignment vertical="center" wrapText="1"/>
      <protection/>
    </xf>
    <xf numFmtId="43" fontId="6" fillId="0" borderId="11" xfId="90" applyNumberFormat="1" applyFont="1" applyFill="1" applyBorder="1" applyAlignment="1">
      <alignment horizontal="center" vertical="center" wrapText="1"/>
      <protection/>
    </xf>
    <xf numFmtId="0" fontId="6" fillId="0" borderId="14" xfId="79" applyFont="1" applyFill="1" applyBorder="1" applyAlignment="1">
      <alignment horizontal="center" vertical="center" wrapText="1"/>
      <protection/>
    </xf>
    <xf numFmtId="1" fontId="6" fillId="0" borderId="14" xfId="90" applyNumberFormat="1" applyFont="1" applyFill="1" applyBorder="1" applyAlignment="1">
      <alignment horizontal="center" vertical="center" wrapText="1"/>
      <protection/>
    </xf>
    <xf numFmtId="0" fontId="6" fillId="0" borderId="14" xfId="90" applyFont="1" applyFill="1" applyBorder="1" applyAlignment="1">
      <alignment horizontal="center" vertical="center" wrapText="1"/>
      <protection/>
    </xf>
    <xf numFmtId="3" fontId="6" fillId="0" borderId="14" xfId="94" applyNumberFormat="1" applyFont="1" applyFill="1" applyBorder="1" applyAlignment="1">
      <alignment horizontal="left" vertical="center" wrapText="1"/>
    </xf>
    <xf numFmtId="176" fontId="6" fillId="0" borderId="14" xfId="47" applyNumberFormat="1" applyFont="1" applyFill="1" applyBorder="1" applyAlignment="1">
      <alignment horizontal="right" vertical="center" wrapText="1"/>
    </xf>
    <xf numFmtId="176" fontId="6" fillId="0" borderId="14" xfId="49" applyNumberFormat="1" applyFont="1" applyFill="1" applyBorder="1" applyAlignment="1">
      <alignment horizontal="right" vertical="center" wrapText="1"/>
    </xf>
    <xf numFmtId="4" fontId="6" fillId="0" borderId="14" xfId="47" applyNumberFormat="1" applyFont="1" applyFill="1" applyBorder="1" applyAlignment="1">
      <alignment horizontal="right" vertical="center" wrapText="1"/>
    </xf>
    <xf numFmtId="177" fontId="6" fillId="0" borderId="14" xfId="47" applyNumberFormat="1" applyFont="1" applyFill="1" applyBorder="1" applyAlignment="1">
      <alignment horizontal="center" vertical="center" wrapText="1"/>
    </xf>
    <xf numFmtId="176" fontId="6" fillId="0" borderId="14" xfId="88" applyNumberFormat="1" applyFont="1" applyFill="1" applyBorder="1" applyAlignment="1" quotePrefix="1">
      <alignment horizontal="center" vertical="center" wrapText="1"/>
      <protection/>
    </xf>
    <xf numFmtId="0" fontId="7" fillId="0" borderId="14" xfId="79" applyFont="1" applyFill="1" applyBorder="1" applyAlignment="1">
      <alignment horizontal="center" vertical="center" wrapText="1"/>
      <protection/>
    </xf>
    <xf numFmtId="3" fontId="7" fillId="0" borderId="14" xfId="94" applyNumberFormat="1" applyFont="1" applyFill="1" applyBorder="1" applyAlignment="1">
      <alignment horizontal="left" vertical="center" wrapText="1"/>
    </xf>
    <xf numFmtId="176" fontId="7" fillId="0" borderId="14" xfId="47" applyNumberFormat="1" applyFont="1" applyFill="1" applyBorder="1" applyAlignment="1">
      <alignment horizontal="right" vertical="center" wrapText="1"/>
    </xf>
    <xf numFmtId="176" fontId="7" fillId="0" borderId="14" xfId="49" applyNumberFormat="1" applyFont="1" applyFill="1" applyBorder="1" applyAlignment="1">
      <alignment horizontal="right" vertical="center" wrapText="1"/>
    </xf>
    <xf numFmtId="176" fontId="7" fillId="0" borderId="14" xfId="49" applyNumberFormat="1" applyFont="1" applyFill="1" applyBorder="1" applyAlignment="1">
      <alignment horizontal="center" vertical="center" wrapText="1"/>
    </xf>
    <xf numFmtId="3" fontId="7" fillId="0" borderId="14" xfId="47" applyNumberFormat="1" applyFont="1" applyFill="1" applyBorder="1" applyAlignment="1">
      <alignment horizontal="right" vertical="center" wrapText="1"/>
    </xf>
    <xf numFmtId="4" fontId="7" fillId="0" borderId="14" xfId="47" applyNumberFormat="1" applyFont="1" applyFill="1" applyBorder="1" applyAlignment="1">
      <alignment horizontal="right" vertical="center" wrapText="1"/>
    </xf>
    <xf numFmtId="177" fontId="7" fillId="0" borderId="14" xfId="47" applyNumberFormat="1" applyFont="1" applyFill="1" applyBorder="1" applyAlignment="1">
      <alignment horizontal="center" vertical="center" wrapText="1"/>
    </xf>
    <xf numFmtId="0" fontId="7" fillId="0" borderId="14" xfId="90"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4" xfId="90" applyFont="1" applyFill="1" applyBorder="1" applyAlignment="1">
      <alignment horizontal="left" vertical="center" wrapText="1"/>
      <protection/>
    </xf>
    <xf numFmtId="3" fontId="7" fillId="0" borderId="14" xfId="0" applyNumberFormat="1" applyFont="1" applyFill="1" applyBorder="1" applyAlignment="1">
      <alignment horizontal="right" vertical="center" wrapText="1"/>
    </xf>
    <xf numFmtId="176" fontId="6" fillId="0" borderId="14" xfId="47" applyNumberFormat="1" applyFont="1" applyFill="1" applyBorder="1" applyAlignment="1">
      <alignment vertical="center" wrapText="1"/>
    </xf>
    <xf numFmtId="3" fontId="6" fillId="0" borderId="14" xfId="47" applyNumberFormat="1" applyFont="1" applyFill="1" applyBorder="1" applyAlignment="1">
      <alignment vertical="center" wrapText="1"/>
    </xf>
    <xf numFmtId="3" fontId="6" fillId="0" borderId="14" xfId="88" applyNumberFormat="1" applyFont="1" applyFill="1" applyBorder="1" applyAlignment="1" quotePrefix="1">
      <alignment horizontal="center" vertical="center" wrapText="1"/>
      <protection/>
    </xf>
    <xf numFmtId="1" fontId="7" fillId="0" borderId="14" xfId="88" applyNumberFormat="1" applyFont="1" applyFill="1" applyBorder="1" applyAlignment="1" quotePrefix="1">
      <alignment horizontal="center" vertical="center" wrapText="1"/>
      <protection/>
    </xf>
    <xf numFmtId="0" fontId="7" fillId="0" borderId="14" xfId="46" applyFont="1" applyFill="1" applyBorder="1" applyAlignment="1">
      <alignment horizontal="left" vertical="center" wrapText="1"/>
      <protection/>
    </xf>
    <xf numFmtId="3" fontId="7" fillId="0" borderId="14" xfId="49" applyNumberFormat="1" applyFont="1" applyFill="1" applyBorder="1" applyAlignment="1">
      <alignment horizontal="right" vertical="center" wrapText="1"/>
    </xf>
    <xf numFmtId="3" fontId="7" fillId="0" borderId="14" xfId="90" applyNumberFormat="1" applyFont="1" applyFill="1" applyBorder="1" applyAlignment="1">
      <alignment horizontal="center" vertical="center" wrapText="1"/>
      <protection/>
    </xf>
    <xf numFmtId="1" fontId="7" fillId="0" borderId="14" xfId="88" applyNumberFormat="1" applyFont="1" applyFill="1" applyBorder="1" applyAlignment="1">
      <alignment horizontal="left" vertical="center" wrapText="1"/>
      <protection/>
    </xf>
    <xf numFmtId="0" fontId="7" fillId="0" borderId="14" xfId="83" applyFont="1" applyFill="1" applyBorder="1" applyAlignment="1">
      <alignment horizontal="left" vertical="center" wrapText="1"/>
      <protection/>
    </xf>
    <xf numFmtId="1" fontId="6" fillId="0" borderId="14" xfId="88" applyNumberFormat="1" applyFont="1" applyFill="1" applyBorder="1" applyAlignment="1">
      <alignment horizontal="center" vertical="center" wrapText="1"/>
      <protection/>
    </xf>
    <xf numFmtId="0" fontId="6" fillId="0" borderId="14" xfId="83" applyFont="1" applyFill="1" applyBorder="1" applyAlignment="1">
      <alignment horizontal="left" vertical="center" wrapText="1"/>
      <protection/>
    </xf>
    <xf numFmtId="0" fontId="6" fillId="0" borderId="14" xfId="79" applyFont="1" applyFill="1" applyBorder="1" applyAlignment="1">
      <alignment horizontal="left" vertical="center" wrapText="1"/>
      <protection/>
    </xf>
    <xf numFmtId="179" fontId="6" fillId="0" borderId="14" xfId="47" applyNumberFormat="1" applyFont="1" applyFill="1" applyBorder="1" applyAlignment="1">
      <alignment horizontal="right" vertical="center" wrapText="1"/>
    </xf>
    <xf numFmtId="179" fontId="6" fillId="0" borderId="14" xfId="49" applyNumberFormat="1" applyFont="1" applyFill="1" applyBorder="1" applyAlignment="1">
      <alignment horizontal="right" vertical="center" wrapText="1"/>
    </xf>
    <xf numFmtId="3" fontId="6" fillId="0" borderId="14" xfId="47" applyNumberFormat="1" applyFont="1" applyFill="1" applyBorder="1" applyAlignment="1">
      <alignment horizontal="right" vertical="center" wrapText="1"/>
    </xf>
    <xf numFmtId="3" fontId="6" fillId="0" borderId="14" xfId="88" applyNumberFormat="1" applyFont="1" applyFill="1" applyBorder="1" applyAlignment="1">
      <alignment horizontal="center" vertical="center" wrapText="1"/>
      <protection/>
    </xf>
    <xf numFmtId="1" fontId="7" fillId="0" borderId="14" xfId="90" applyNumberFormat="1" applyFont="1" applyFill="1" applyBorder="1" applyAlignment="1">
      <alignment horizontal="center" vertical="center" wrapText="1"/>
      <protection/>
    </xf>
    <xf numFmtId="179" fontId="7" fillId="0" borderId="14" xfId="47" applyNumberFormat="1" applyFont="1" applyFill="1" applyBorder="1" applyAlignment="1">
      <alignment horizontal="right" vertical="center" wrapText="1"/>
    </xf>
    <xf numFmtId="0" fontId="7" fillId="0" borderId="14" xfId="0" applyFont="1" applyFill="1" applyBorder="1" applyAlignment="1">
      <alignment horizontal="left" vertical="center" wrapText="1"/>
    </xf>
    <xf numFmtId="179" fontId="7" fillId="0" borderId="14" xfId="49" applyNumberFormat="1" applyFont="1" applyFill="1" applyBorder="1" applyAlignment="1">
      <alignment horizontal="right" vertical="center" wrapText="1"/>
    </xf>
    <xf numFmtId="177" fontId="7" fillId="0" borderId="14" xfId="64" applyNumberFormat="1" applyFont="1" applyFill="1" applyBorder="1" applyAlignment="1">
      <alignment horizontal="right" vertical="center" wrapText="1"/>
    </xf>
    <xf numFmtId="0" fontId="6" fillId="0" borderId="14" xfId="0" applyFont="1" applyFill="1" applyBorder="1" applyAlignment="1">
      <alignment horizontal="left" vertical="center" wrapText="1"/>
    </xf>
    <xf numFmtId="177" fontId="6" fillId="0" borderId="14" xfId="64" applyNumberFormat="1" applyFont="1" applyFill="1" applyBorder="1" applyAlignment="1">
      <alignment horizontal="right" vertical="center" wrapText="1"/>
    </xf>
    <xf numFmtId="0" fontId="6" fillId="0" borderId="14" xfId="90" applyFont="1" applyFill="1" applyBorder="1" applyAlignment="1">
      <alignment horizontal="left" vertical="center" wrapText="1"/>
      <protection/>
    </xf>
    <xf numFmtId="180" fontId="7" fillId="0" borderId="14" xfId="89" applyNumberFormat="1" applyFont="1" applyFill="1" applyBorder="1" applyAlignment="1">
      <alignment horizontal="center" vertical="center" wrapText="1"/>
      <protection/>
    </xf>
    <xf numFmtId="176" fontId="7" fillId="0" borderId="14" xfId="51" applyNumberFormat="1" applyFont="1" applyFill="1" applyBorder="1" applyAlignment="1">
      <alignment horizontal="right" vertical="center" wrapText="1"/>
    </xf>
    <xf numFmtId="3" fontId="7" fillId="0" borderId="14" xfId="51" applyNumberFormat="1" applyFont="1" applyFill="1" applyBorder="1" applyAlignment="1">
      <alignment horizontal="right" vertical="center" wrapText="1"/>
    </xf>
    <xf numFmtId="181" fontId="7" fillId="0" borderId="14" xfId="53" applyNumberFormat="1" applyFont="1" applyFill="1" applyBorder="1" applyAlignment="1">
      <alignment horizontal="right" vertical="center"/>
    </xf>
    <xf numFmtId="179" fontId="7" fillId="0" borderId="14" xfId="51" applyNumberFormat="1" applyFont="1" applyFill="1" applyBorder="1" applyAlignment="1">
      <alignment horizontal="right" vertical="center" wrapText="1"/>
    </xf>
    <xf numFmtId="0" fontId="7" fillId="0" borderId="14" xfId="89" applyFont="1" applyFill="1" applyBorder="1" applyAlignment="1">
      <alignment horizontal="left" vertical="center" wrapText="1"/>
      <protection/>
    </xf>
    <xf numFmtId="0" fontId="7" fillId="0" borderId="14" xfId="94" applyFont="1" applyFill="1" applyBorder="1" applyAlignment="1">
      <alignment horizontal="center" vertical="center" wrapText="1"/>
    </xf>
    <xf numFmtId="1" fontId="7" fillId="0" borderId="14" xfId="88" applyNumberFormat="1" applyFont="1" applyFill="1" applyBorder="1" applyAlignment="1">
      <alignment vertical="center" wrapText="1"/>
      <protection/>
    </xf>
    <xf numFmtId="3" fontId="7" fillId="0" borderId="14" xfId="51" applyNumberFormat="1" applyFont="1" applyFill="1" applyBorder="1" applyAlignment="1">
      <alignment horizontal="center" vertical="center" wrapText="1"/>
    </xf>
    <xf numFmtId="0" fontId="6" fillId="0" borderId="14" xfId="94" applyFont="1" applyFill="1" applyBorder="1" applyAlignment="1">
      <alignment horizontal="center" vertical="center" wrapText="1"/>
    </xf>
    <xf numFmtId="1" fontId="6" fillId="0" borderId="14" xfId="88" applyNumberFormat="1" applyFont="1" applyFill="1" applyBorder="1" applyAlignment="1">
      <alignment vertical="center" wrapText="1"/>
      <protection/>
    </xf>
    <xf numFmtId="0" fontId="6" fillId="0" borderId="14" xfId="0" applyFont="1" applyFill="1" applyBorder="1" applyAlignment="1">
      <alignment horizontal="center" vertical="center" wrapText="1"/>
    </xf>
    <xf numFmtId="3" fontId="6" fillId="0" borderId="14" xfId="51" applyNumberFormat="1" applyFont="1" applyFill="1" applyBorder="1" applyAlignment="1">
      <alignment horizontal="right" vertical="center" wrapText="1"/>
    </xf>
    <xf numFmtId="176" fontId="6" fillId="0" borderId="14" xfId="51" applyNumberFormat="1" applyFont="1" applyFill="1" applyBorder="1" applyAlignment="1">
      <alignment horizontal="right" vertical="center" wrapText="1"/>
    </xf>
    <xf numFmtId="1" fontId="7" fillId="0" borderId="14" xfId="88" applyNumberFormat="1" applyFont="1" applyFill="1" applyBorder="1" applyAlignment="1">
      <alignment horizontal="center" vertical="center"/>
      <protection/>
    </xf>
    <xf numFmtId="3" fontId="7" fillId="0" borderId="14" xfId="49" applyNumberFormat="1" applyFont="1" applyFill="1" applyBorder="1" applyAlignment="1">
      <alignment horizontal="right" vertical="center"/>
    </xf>
    <xf numFmtId="176" fontId="7" fillId="0" borderId="14" xfId="50" applyNumberFormat="1" applyFont="1" applyFill="1" applyBorder="1" applyAlignment="1">
      <alignment horizontal="right" vertical="center" wrapText="1"/>
    </xf>
    <xf numFmtId="3" fontId="7" fillId="0" borderId="14" xfId="88" applyNumberFormat="1" applyFont="1" applyFill="1" applyBorder="1" applyAlignment="1">
      <alignment horizontal="left" vertical="center" wrapText="1"/>
      <protection/>
    </xf>
    <xf numFmtId="3" fontId="6" fillId="0" borderId="14" xfId="57" applyNumberFormat="1" applyFont="1" applyFill="1" applyBorder="1" applyAlignment="1">
      <alignment horizontal="right" vertical="center" wrapText="1"/>
    </xf>
    <xf numFmtId="179" fontId="6" fillId="0" borderId="14" xfId="57" applyNumberFormat="1" applyFont="1" applyFill="1" applyBorder="1" applyAlignment="1">
      <alignment horizontal="right" vertical="center" wrapText="1"/>
    </xf>
    <xf numFmtId="4" fontId="6" fillId="0" borderId="14" xfId="57" applyNumberFormat="1" applyFont="1" applyFill="1" applyBorder="1" applyAlignment="1">
      <alignment horizontal="right" vertical="center" wrapText="1"/>
    </xf>
    <xf numFmtId="3" fontId="7" fillId="0" borderId="14" xfId="57" applyNumberFormat="1" applyFont="1" applyFill="1" applyBorder="1" applyAlignment="1">
      <alignment horizontal="right" vertical="center" wrapText="1"/>
    </xf>
    <xf numFmtId="176" fontId="7" fillId="0" borderId="14" xfId="57" applyNumberFormat="1" applyFont="1" applyFill="1" applyBorder="1" applyAlignment="1">
      <alignment horizontal="right" vertical="center" wrapText="1"/>
    </xf>
    <xf numFmtId="3" fontId="7" fillId="0" borderId="14" xfId="51" applyNumberFormat="1" applyFont="1" applyFill="1" applyBorder="1" applyAlignment="1">
      <alignment vertical="center" wrapText="1"/>
    </xf>
    <xf numFmtId="177" fontId="7" fillId="0" borderId="14" xfId="49" applyNumberFormat="1" applyFont="1" applyFill="1" applyBorder="1" applyAlignment="1">
      <alignment horizontal="right" vertical="center"/>
    </xf>
    <xf numFmtId="1" fontId="7" fillId="0" borderId="14" xfId="88" applyNumberFormat="1" applyFont="1" applyFill="1" applyBorder="1" applyAlignment="1" quotePrefix="1">
      <alignment horizontal="center" vertical="center"/>
      <protection/>
    </xf>
    <xf numFmtId="177" fontId="7" fillId="0" borderId="14" xfId="49" applyNumberFormat="1" applyFont="1" applyFill="1" applyBorder="1" applyAlignment="1">
      <alignment horizontal="right" vertical="center" wrapText="1"/>
    </xf>
    <xf numFmtId="3" fontId="7" fillId="0" borderId="14" xfId="0" applyNumberFormat="1" applyFont="1" applyFill="1" applyBorder="1" applyAlignment="1">
      <alignment horizontal="right" vertical="center"/>
    </xf>
    <xf numFmtId="1" fontId="6" fillId="0" borderId="14" xfId="88" applyNumberFormat="1" applyFont="1" applyFill="1" applyBorder="1" applyAlignment="1" quotePrefix="1">
      <alignment horizontal="center" vertical="center"/>
      <protection/>
    </xf>
    <xf numFmtId="3" fontId="6" fillId="0" borderId="14" xfId="0" applyNumberFormat="1" applyFont="1" applyFill="1" applyBorder="1" applyAlignment="1">
      <alignment horizontal="right" vertical="center"/>
    </xf>
    <xf numFmtId="3" fontId="7" fillId="0" borderId="14" xfId="88" applyNumberFormat="1" applyFont="1" applyFill="1" applyBorder="1" applyAlignment="1" quotePrefix="1">
      <alignment horizontal="left" vertical="center" wrapText="1"/>
      <protection/>
    </xf>
    <xf numFmtId="0" fontId="7" fillId="0" borderId="14" xfId="0" applyFont="1" applyFill="1" applyBorder="1" applyAlignment="1">
      <alignment vertical="center" wrapText="1"/>
    </xf>
    <xf numFmtId="3" fontId="6" fillId="0" borderId="14" xfId="0" applyNumberFormat="1" applyFont="1" applyFill="1" applyBorder="1" applyAlignment="1">
      <alignment horizontal="right" vertical="center" wrapText="1"/>
    </xf>
    <xf numFmtId="0" fontId="6" fillId="0" borderId="14" xfId="0" applyFont="1" applyFill="1" applyBorder="1" applyAlignment="1">
      <alignment vertical="center" wrapText="1"/>
    </xf>
    <xf numFmtId="0" fontId="7" fillId="0" borderId="14" xfId="0" applyFont="1" applyFill="1" applyBorder="1" applyAlignment="1">
      <alignment vertical="center"/>
    </xf>
    <xf numFmtId="176" fontId="7" fillId="0" borderId="14" xfId="0" applyNumberFormat="1" applyFont="1" applyFill="1" applyBorder="1" applyAlignment="1">
      <alignment horizontal="right" vertical="center" wrapText="1"/>
    </xf>
    <xf numFmtId="0" fontId="7" fillId="0" borderId="14" xfId="83" applyFont="1" applyFill="1" applyBorder="1" applyAlignment="1">
      <alignment vertical="center" wrapText="1"/>
      <protection/>
    </xf>
    <xf numFmtId="3" fontId="7" fillId="0" borderId="14" xfId="49" applyNumberFormat="1" applyFont="1" applyFill="1" applyBorder="1" applyAlignment="1">
      <alignment horizontal="right" vertical="center" wrapText="1" shrinkToFit="1"/>
    </xf>
    <xf numFmtId="0" fontId="7" fillId="0" borderId="14" xfId="83" applyFont="1" applyFill="1" applyBorder="1" applyAlignment="1">
      <alignment horizontal="center" vertical="center" wrapText="1"/>
      <protection/>
    </xf>
    <xf numFmtId="0" fontId="7" fillId="0" borderId="0" xfId="0" applyFont="1" applyFill="1" applyBorder="1" applyAlignment="1">
      <alignment vertical="center"/>
    </xf>
    <xf numFmtId="175" fontId="7" fillId="0" borderId="14" xfId="47" applyNumberFormat="1" applyFont="1" applyFill="1" applyBorder="1" applyAlignment="1">
      <alignment horizontal="right" vertical="center" wrapText="1"/>
    </xf>
    <xf numFmtId="181" fontId="7" fillId="0" borderId="14" xfId="49" applyNumberFormat="1" applyFont="1" applyFill="1" applyBorder="1" applyAlignment="1">
      <alignment horizontal="right" vertical="center" wrapText="1" shrinkToFit="1"/>
    </xf>
    <xf numFmtId="3" fontId="7" fillId="0" borderId="0" xfId="0" applyNumberFormat="1" applyFont="1" applyFill="1" applyAlignment="1">
      <alignment vertical="center"/>
    </xf>
    <xf numFmtId="3" fontId="3" fillId="0" borderId="0" xfId="0" applyNumberFormat="1" applyFont="1" applyAlignment="1">
      <alignment/>
    </xf>
    <xf numFmtId="4" fontId="3" fillId="0" borderId="0" xfId="0" applyNumberFormat="1" applyFont="1" applyAlignment="1">
      <alignment/>
    </xf>
    <xf numFmtId="2" fontId="7" fillId="0" borderId="14" xfId="47" applyNumberFormat="1" applyFont="1" applyFill="1" applyBorder="1" applyAlignment="1">
      <alignment horizontal="right" vertical="center" wrapText="1"/>
    </xf>
    <xf numFmtId="0" fontId="7" fillId="33" borderId="14" xfId="0" applyFont="1" applyFill="1" applyBorder="1" applyAlignment="1">
      <alignment horizontal="center" vertical="center" wrapText="1"/>
    </xf>
    <xf numFmtId="0" fontId="7" fillId="33" borderId="14" xfId="83" applyFont="1" applyFill="1" applyBorder="1" applyAlignment="1">
      <alignment vertical="center" wrapText="1"/>
      <protection/>
    </xf>
    <xf numFmtId="3" fontId="7" fillId="33" borderId="14" xfId="49" applyNumberFormat="1" applyFont="1" applyFill="1" applyBorder="1" applyAlignment="1">
      <alignment horizontal="right" vertical="center" wrapText="1" shrinkToFit="1"/>
    </xf>
    <xf numFmtId="3" fontId="7" fillId="33" borderId="14" xfId="47" applyNumberFormat="1" applyFont="1" applyFill="1" applyBorder="1" applyAlignment="1">
      <alignment horizontal="right" vertical="center" wrapText="1"/>
    </xf>
    <xf numFmtId="176" fontId="7" fillId="33" borderId="14" xfId="47" applyNumberFormat="1" applyFont="1" applyFill="1" applyBorder="1" applyAlignment="1">
      <alignment horizontal="right" vertical="center" wrapText="1"/>
    </xf>
    <xf numFmtId="0" fontId="7" fillId="33" borderId="14" xfId="0" applyFont="1" applyFill="1" applyBorder="1" applyAlignment="1">
      <alignment vertical="center"/>
    </xf>
    <xf numFmtId="176" fontId="7" fillId="33" borderId="14" xfId="0" applyNumberFormat="1" applyFont="1" applyFill="1" applyBorder="1" applyAlignment="1">
      <alignment horizontal="right" vertical="center" wrapText="1"/>
    </xf>
    <xf numFmtId="176" fontId="7" fillId="33" borderId="14" xfId="49" applyNumberFormat="1" applyFont="1" applyFill="1" applyBorder="1" applyAlignment="1">
      <alignment horizontal="right" vertical="center" wrapText="1"/>
    </xf>
    <xf numFmtId="0" fontId="6" fillId="33" borderId="16" xfId="79" applyFont="1" applyFill="1" applyBorder="1" applyAlignment="1">
      <alignment horizontal="center" vertical="center" wrapText="1"/>
      <protection/>
    </xf>
    <xf numFmtId="3" fontId="6" fillId="33" borderId="16" xfId="94" applyNumberFormat="1" applyFont="1" applyFill="1" applyBorder="1" applyAlignment="1">
      <alignment horizontal="left" vertical="center" wrapText="1"/>
    </xf>
    <xf numFmtId="176" fontId="6" fillId="33" borderId="16" xfId="47" applyNumberFormat="1" applyFont="1" applyFill="1" applyBorder="1" applyAlignment="1">
      <alignment vertical="center" wrapText="1"/>
    </xf>
    <xf numFmtId="4" fontId="6" fillId="33" borderId="16" xfId="47" applyNumberFormat="1" applyFont="1" applyFill="1" applyBorder="1" applyAlignment="1">
      <alignment horizontal="right" vertical="center" wrapText="1"/>
    </xf>
    <xf numFmtId="4" fontId="6" fillId="33" borderId="16" xfId="88" applyNumberFormat="1" applyFont="1" applyFill="1" applyBorder="1" applyAlignment="1" quotePrefix="1">
      <alignment horizontal="center" vertical="center" wrapText="1"/>
      <protection/>
    </xf>
    <xf numFmtId="0" fontId="6" fillId="33" borderId="13" xfId="0" applyFont="1" applyFill="1" applyBorder="1" applyAlignment="1">
      <alignment vertical="center"/>
    </xf>
    <xf numFmtId="0" fontId="6" fillId="33" borderId="14" xfId="79" applyFont="1" applyFill="1" applyBorder="1" applyAlignment="1">
      <alignment horizontal="center" vertical="center" wrapText="1"/>
      <protection/>
    </xf>
    <xf numFmtId="0" fontId="6" fillId="33" borderId="14" xfId="79" applyFont="1" applyFill="1" applyBorder="1" applyAlignment="1">
      <alignment horizontal="left" vertical="center" wrapText="1"/>
      <protection/>
    </xf>
    <xf numFmtId="176" fontId="6" fillId="33" borderId="14" xfId="47" applyNumberFormat="1" applyFont="1" applyFill="1" applyBorder="1" applyAlignment="1">
      <alignment horizontal="right" vertical="center" wrapText="1"/>
    </xf>
    <xf numFmtId="179" fontId="6" fillId="33" borderId="14" xfId="47" applyNumberFormat="1" applyFont="1" applyFill="1" applyBorder="1" applyAlignment="1">
      <alignment horizontal="right" vertical="center" wrapText="1"/>
    </xf>
    <xf numFmtId="4" fontId="6" fillId="33" borderId="14" xfId="47" applyNumberFormat="1" applyFont="1" applyFill="1" applyBorder="1" applyAlignment="1">
      <alignment horizontal="right" vertical="center" wrapText="1"/>
    </xf>
    <xf numFmtId="179" fontId="6" fillId="33" borderId="14" xfId="90" applyNumberFormat="1" applyFont="1" applyFill="1" applyBorder="1" applyAlignment="1">
      <alignment horizontal="center" vertical="center" wrapText="1"/>
      <protection/>
    </xf>
    <xf numFmtId="1" fontId="6" fillId="33" borderId="14" xfId="90" applyNumberFormat="1" applyFont="1" applyFill="1" applyBorder="1" applyAlignment="1">
      <alignment horizontal="center" vertical="center" wrapText="1"/>
      <protection/>
    </xf>
    <xf numFmtId="0" fontId="6" fillId="33" borderId="14" xfId="90" applyFont="1" applyFill="1" applyBorder="1" applyAlignment="1">
      <alignment horizontal="left" vertical="center" wrapText="1"/>
      <protection/>
    </xf>
    <xf numFmtId="193" fontId="6" fillId="33" borderId="14" xfId="90" applyNumberFormat="1" applyFont="1" applyFill="1" applyBorder="1" applyAlignment="1">
      <alignment horizontal="center" vertical="center" wrapText="1"/>
      <protection/>
    </xf>
    <xf numFmtId="0" fontId="6" fillId="33" borderId="14" xfId="90" applyFont="1" applyFill="1" applyBorder="1" applyAlignment="1">
      <alignment horizontal="center" vertical="center" wrapText="1"/>
      <protection/>
    </xf>
    <xf numFmtId="3" fontId="6" fillId="33" borderId="14" xfId="94" applyNumberFormat="1" applyFont="1" applyFill="1" applyBorder="1" applyAlignment="1">
      <alignment horizontal="left" vertical="center" wrapText="1"/>
    </xf>
    <xf numFmtId="3" fontId="6" fillId="33" borderId="14" xfId="47" applyNumberFormat="1" applyFont="1" applyFill="1" applyBorder="1" applyAlignment="1">
      <alignment horizontal="right" vertical="center" wrapText="1"/>
    </xf>
    <xf numFmtId="3" fontId="6" fillId="33" borderId="14" xfId="88" applyNumberFormat="1" applyFont="1" applyFill="1" applyBorder="1" applyAlignment="1" quotePrefix="1">
      <alignment horizontal="center" vertical="center" wrapText="1"/>
      <protection/>
    </xf>
    <xf numFmtId="0" fontId="6" fillId="33" borderId="14" xfId="0" applyFont="1" applyFill="1" applyBorder="1" applyAlignment="1">
      <alignment horizontal="center" vertical="center" wrapText="1"/>
    </xf>
    <xf numFmtId="0" fontId="6" fillId="33" borderId="14" xfId="90" applyFont="1" applyFill="1" applyBorder="1" applyAlignment="1">
      <alignment horizontal="justify" vertical="center" wrapText="1"/>
      <protection/>
    </xf>
    <xf numFmtId="3" fontId="6" fillId="33" borderId="14" xfId="0" applyNumberFormat="1" applyFont="1" applyFill="1" applyBorder="1" applyAlignment="1">
      <alignment horizontal="right" vertical="center" wrapText="1"/>
    </xf>
    <xf numFmtId="176" fontId="6" fillId="33" borderId="14" xfId="0" applyNumberFormat="1" applyFont="1" applyFill="1" applyBorder="1" applyAlignment="1">
      <alignment horizontal="right" vertical="center" wrapText="1"/>
    </xf>
    <xf numFmtId="3" fontId="6" fillId="33" borderId="14" xfId="0" applyNumberFormat="1" applyFont="1" applyFill="1" applyBorder="1" applyAlignment="1">
      <alignment vertical="center" wrapText="1"/>
    </xf>
    <xf numFmtId="0" fontId="6" fillId="33" borderId="14" xfId="0" applyFont="1" applyFill="1" applyBorder="1" applyAlignment="1">
      <alignment horizontal="center" vertical="center"/>
    </xf>
    <xf numFmtId="0" fontId="6" fillId="33" borderId="14" xfId="0" applyFont="1" applyFill="1" applyBorder="1" applyAlignment="1">
      <alignment vertical="center"/>
    </xf>
    <xf numFmtId="177" fontId="6" fillId="33" borderId="14" xfId="0" applyNumberFormat="1" applyFont="1" applyFill="1" applyBorder="1" applyAlignment="1">
      <alignment vertical="center"/>
    </xf>
    <xf numFmtId="177" fontId="6" fillId="33" borderId="14" xfId="47" applyNumberFormat="1" applyFont="1" applyFill="1" applyBorder="1" applyAlignment="1">
      <alignment vertical="center"/>
    </xf>
    <xf numFmtId="0" fontId="6" fillId="33" borderId="0" xfId="0" applyFont="1" applyFill="1" applyAlignment="1">
      <alignment vertical="center"/>
    </xf>
    <xf numFmtId="181" fontId="6" fillId="33" borderId="14" xfId="0" applyNumberFormat="1" applyFont="1" applyFill="1" applyBorder="1" applyAlignment="1">
      <alignment horizontal="right" vertical="center"/>
    </xf>
    <xf numFmtId="0" fontId="7" fillId="33" borderId="0" xfId="0" applyFont="1" applyFill="1" applyAlignment="1">
      <alignment vertical="center"/>
    </xf>
    <xf numFmtId="0" fontId="3" fillId="0" borderId="0" xfId="0" applyFont="1" applyAlignment="1">
      <alignment/>
    </xf>
    <xf numFmtId="4" fontId="7" fillId="0" borderId="0" xfId="0" applyNumberFormat="1" applyFont="1" applyFill="1" applyAlignment="1">
      <alignment horizontal="right" vertical="center"/>
    </xf>
    <xf numFmtId="179" fontId="3" fillId="0" borderId="0" xfId="0" applyNumberFormat="1" applyFont="1" applyFill="1" applyAlignment="1">
      <alignment horizontal="right" vertical="center"/>
    </xf>
    <xf numFmtId="0" fontId="6" fillId="34" borderId="11" xfId="79" applyFont="1" applyFill="1" applyBorder="1" applyAlignment="1">
      <alignment horizontal="center" vertical="center" wrapText="1"/>
      <protection/>
    </xf>
    <xf numFmtId="3" fontId="6" fillId="34" borderId="11" xfId="94" applyNumberFormat="1" applyFont="1" applyFill="1" applyBorder="1" applyAlignment="1">
      <alignment horizontal="left" vertical="center" wrapText="1"/>
    </xf>
    <xf numFmtId="176" fontId="7" fillId="34" borderId="11" xfId="61" applyNumberFormat="1" applyFont="1" applyFill="1" applyBorder="1" applyAlignment="1">
      <alignment horizontal="right" vertical="center" wrapText="1"/>
    </xf>
    <xf numFmtId="0" fontId="7" fillId="34" borderId="0" xfId="0" applyFont="1" applyFill="1" applyAlignment="1">
      <alignment vertical="center"/>
    </xf>
    <xf numFmtId="0" fontId="6" fillId="34" borderId="13" xfId="0" applyFont="1" applyFill="1" applyBorder="1" applyAlignment="1">
      <alignment vertical="center"/>
    </xf>
    <xf numFmtId="1" fontId="7" fillId="34" borderId="11" xfId="88" applyNumberFormat="1" applyFont="1" applyFill="1" applyBorder="1" applyAlignment="1">
      <alignment horizontal="center" vertical="center" wrapText="1"/>
      <protection/>
    </xf>
    <xf numFmtId="0" fontId="7" fillId="34" borderId="11" xfId="83" applyFont="1" applyFill="1" applyBorder="1" applyAlignment="1">
      <alignment horizontal="center" vertical="center" wrapText="1"/>
      <protection/>
    </xf>
    <xf numFmtId="176" fontId="7" fillId="34" borderId="11" xfId="88" applyNumberFormat="1" applyFont="1" applyFill="1" applyBorder="1" applyAlignment="1">
      <alignment horizontal="center" vertical="center" wrapText="1"/>
      <protection/>
    </xf>
    <xf numFmtId="3" fontId="7" fillId="34" borderId="11" xfId="49" applyNumberFormat="1" applyFont="1" applyFill="1" applyBorder="1" applyAlignment="1">
      <alignment horizontal="right" vertical="center" wrapText="1"/>
    </xf>
    <xf numFmtId="3" fontId="7" fillId="34" borderId="11" xfId="61" applyNumberFormat="1" applyFont="1" applyFill="1" applyBorder="1" applyAlignment="1">
      <alignment horizontal="right" vertical="center" wrapText="1"/>
    </xf>
    <xf numFmtId="3" fontId="6" fillId="34" borderId="11" xfId="49" applyNumberFormat="1" applyFont="1" applyFill="1" applyBorder="1" applyAlignment="1">
      <alignment horizontal="right" vertical="center" wrapText="1"/>
    </xf>
    <xf numFmtId="3" fontId="6" fillId="34" borderId="11" xfId="49" applyNumberFormat="1" applyFont="1" applyFill="1" applyBorder="1" applyAlignment="1">
      <alignment vertical="center" wrapText="1"/>
    </xf>
    <xf numFmtId="3" fontId="7" fillId="34" borderId="11" xfId="49" applyNumberFormat="1" applyFont="1" applyFill="1" applyBorder="1" applyAlignment="1">
      <alignment horizontal="center" vertical="center" wrapText="1"/>
    </xf>
    <xf numFmtId="0" fontId="6" fillId="34" borderId="11" xfId="90" applyFont="1" applyFill="1" applyBorder="1" applyAlignment="1">
      <alignment horizontal="center" vertical="center" wrapText="1"/>
      <protection/>
    </xf>
    <xf numFmtId="1" fontId="7" fillId="34" borderId="11" xfId="88" applyNumberFormat="1" applyFont="1" applyFill="1" applyBorder="1" applyAlignment="1" quotePrefix="1">
      <alignment horizontal="center" vertical="center" wrapText="1"/>
      <protection/>
    </xf>
    <xf numFmtId="3" fontId="7" fillId="34" borderId="11" xfId="57" applyNumberFormat="1" applyFont="1" applyFill="1" applyBorder="1" applyAlignment="1">
      <alignment horizontal="center" vertical="center" wrapText="1"/>
    </xf>
    <xf numFmtId="176" fontId="7" fillId="34" borderId="11" xfId="49" applyNumberFormat="1" applyFont="1" applyFill="1" applyBorder="1" applyAlignment="1">
      <alignment horizontal="right" vertical="center" wrapText="1"/>
    </xf>
    <xf numFmtId="0" fontId="7" fillId="34" borderId="11" xfId="90" applyFont="1" applyFill="1" applyBorder="1" applyAlignment="1">
      <alignment horizontal="center" vertical="center" wrapText="1"/>
      <protection/>
    </xf>
    <xf numFmtId="0" fontId="7" fillId="34" borderId="13" xfId="0" applyFont="1" applyFill="1" applyBorder="1" applyAlignment="1">
      <alignment vertical="center"/>
    </xf>
    <xf numFmtId="1" fontId="6" fillId="34" borderId="11" xfId="88" applyNumberFormat="1" applyFont="1" applyFill="1" applyBorder="1" applyAlignment="1">
      <alignment horizontal="center" vertical="center" wrapText="1"/>
      <protection/>
    </xf>
    <xf numFmtId="0" fontId="6" fillId="34" borderId="11" xfId="83" applyFont="1" applyFill="1" applyBorder="1" applyAlignment="1">
      <alignment horizontal="center" vertical="center" wrapText="1"/>
      <protection/>
    </xf>
    <xf numFmtId="0" fontId="6" fillId="34" borderId="0" xfId="0" applyFont="1" applyFill="1" applyAlignment="1">
      <alignment vertical="center"/>
    </xf>
    <xf numFmtId="176" fontId="6" fillId="34" borderId="11" xfId="88" applyNumberFormat="1" applyFont="1" applyFill="1" applyBorder="1" applyAlignment="1">
      <alignment horizontal="center" vertical="center" wrapText="1"/>
      <protection/>
    </xf>
    <xf numFmtId="176" fontId="7" fillId="34" borderId="11" xfId="90" applyNumberFormat="1" applyFont="1" applyFill="1" applyBorder="1" applyAlignment="1">
      <alignment horizontal="center" vertical="center" wrapText="1"/>
      <protection/>
    </xf>
    <xf numFmtId="3" fontId="7" fillId="34" borderId="11" xfId="49" applyNumberFormat="1" applyFont="1" applyFill="1" applyBorder="1" applyAlignment="1">
      <alignment vertical="center" wrapText="1"/>
    </xf>
    <xf numFmtId="0" fontId="6" fillId="34" borderId="11" xfId="0" applyFont="1" applyFill="1" applyBorder="1" applyAlignment="1">
      <alignment vertical="center"/>
    </xf>
    <xf numFmtId="4" fontId="14" fillId="34" borderId="11" xfId="0" applyNumberFormat="1" applyFont="1" applyFill="1" applyBorder="1" applyAlignment="1">
      <alignment/>
    </xf>
    <xf numFmtId="3" fontId="6" fillId="34" borderId="11" xfId="0" applyNumberFormat="1" applyFont="1" applyFill="1" applyBorder="1" applyAlignment="1">
      <alignment horizontal="right" vertical="center"/>
    </xf>
    <xf numFmtId="176" fontId="6" fillId="34" borderId="11" xfId="0" applyNumberFormat="1" applyFont="1" applyFill="1" applyBorder="1" applyAlignment="1">
      <alignment horizontal="right" vertical="center"/>
    </xf>
    <xf numFmtId="179" fontId="6" fillId="34" borderId="11" xfId="0" applyNumberFormat="1" applyFont="1" applyFill="1" applyBorder="1" applyAlignment="1">
      <alignment horizontal="right" vertical="center"/>
    </xf>
    <xf numFmtId="185" fontId="6" fillId="34" borderId="11" xfId="0" applyNumberFormat="1" applyFont="1" applyFill="1" applyBorder="1" applyAlignment="1">
      <alignment horizontal="right" vertical="center"/>
    </xf>
    <xf numFmtId="177" fontId="6" fillId="34" borderId="11" xfId="0" applyNumberFormat="1" applyFont="1" applyFill="1" applyBorder="1" applyAlignment="1">
      <alignment vertical="center"/>
    </xf>
    <xf numFmtId="0" fontId="6" fillId="34" borderId="11" xfId="0" applyFont="1" applyFill="1" applyBorder="1" applyAlignment="1">
      <alignment horizontal="center" vertical="center"/>
    </xf>
    <xf numFmtId="3" fontId="6" fillId="34" borderId="11" xfId="0" applyNumberFormat="1" applyFont="1" applyFill="1" applyBorder="1" applyAlignment="1">
      <alignment vertical="center"/>
    </xf>
    <xf numFmtId="177" fontId="7" fillId="34" borderId="11" xfId="0" applyNumberFormat="1" applyFont="1" applyFill="1" applyBorder="1" applyAlignment="1">
      <alignment vertical="center"/>
    </xf>
    <xf numFmtId="175" fontId="7" fillId="34" borderId="11" xfId="47" applyNumberFormat="1" applyFont="1" applyFill="1" applyBorder="1" applyAlignment="1">
      <alignment horizontal="right" vertical="center" wrapText="1"/>
    </xf>
    <xf numFmtId="181" fontId="7" fillId="34" borderId="11" xfId="49" applyNumberFormat="1" applyFont="1" applyFill="1" applyBorder="1" applyAlignment="1">
      <alignment horizontal="right" vertical="center" wrapText="1"/>
    </xf>
    <xf numFmtId="179" fontId="7" fillId="34" borderId="11" xfId="49" applyNumberFormat="1" applyFont="1" applyFill="1" applyBorder="1" applyAlignment="1">
      <alignment horizontal="right" vertical="center" wrapText="1"/>
    </xf>
    <xf numFmtId="175" fontId="7" fillId="34" borderId="0" xfId="47" applyNumberFormat="1" applyFont="1" applyFill="1" applyAlignment="1">
      <alignment vertical="center"/>
    </xf>
    <xf numFmtId="177" fontId="7" fillId="34" borderId="11" xfId="61" applyNumberFormat="1" applyFont="1" applyFill="1" applyBorder="1" applyAlignment="1">
      <alignment horizontal="center" vertical="center" wrapText="1"/>
    </xf>
    <xf numFmtId="0" fontId="7" fillId="34" borderId="11" xfId="0" applyFont="1" applyFill="1" applyBorder="1" applyAlignment="1">
      <alignment horizontal="center" vertical="center"/>
    </xf>
    <xf numFmtId="0" fontId="7" fillId="34" borderId="11" xfId="79" applyFont="1" applyFill="1" applyBorder="1" applyAlignment="1">
      <alignment horizontal="center" vertical="center"/>
      <protection/>
    </xf>
    <xf numFmtId="3" fontId="7" fillId="34" borderId="11" xfId="0" applyNumberFormat="1" applyFont="1" applyFill="1" applyBorder="1" applyAlignment="1">
      <alignment horizontal="right" vertical="center"/>
    </xf>
    <xf numFmtId="176" fontId="7" fillId="34" borderId="11"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82" fontId="6" fillId="34" borderId="11" xfId="0" applyNumberFormat="1" applyFont="1" applyFill="1" applyBorder="1" applyAlignment="1">
      <alignment vertical="center"/>
    </xf>
    <xf numFmtId="176" fontId="7" fillId="34" borderId="0" xfId="0" applyNumberFormat="1" applyFont="1" applyFill="1" applyAlignment="1">
      <alignment vertical="center"/>
    </xf>
    <xf numFmtId="177" fontId="7" fillId="34" borderId="11" xfId="49" applyNumberFormat="1" applyFont="1" applyFill="1" applyBorder="1" applyAlignment="1">
      <alignment horizontal="right" vertical="center" wrapText="1"/>
    </xf>
    <xf numFmtId="0" fontId="7" fillId="34" borderId="11" xfId="0" applyFont="1" applyFill="1" applyBorder="1" applyAlignment="1">
      <alignment vertical="center" wrapText="1"/>
    </xf>
    <xf numFmtId="176" fontId="7" fillId="34" borderId="11" xfId="61" applyNumberFormat="1" applyFont="1" applyFill="1" applyBorder="1" applyAlignment="1">
      <alignment horizontal="center" vertical="center" wrapText="1"/>
    </xf>
    <xf numFmtId="179" fontId="6" fillId="34" borderId="10" xfId="90" applyNumberFormat="1" applyFont="1" applyFill="1" applyBorder="1" applyAlignment="1">
      <alignment vertical="center" wrapText="1"/>
      <protection/>
    </xf>
    <xf numFmtId="176" fontId="6" fillId="34" borderId="10" xfId="90" applyNumberFormat="1" applyFont="1" applyFill="1" applyBorder="1" applyAlignment="1">
      <alignment vertical="center" wrapText="1"/>
      <protection/>
    </xf>
    <xf numFmtId="179" fontId="7" fillId="34" borderId="0" xfId="0" applyNumberFormat="1" applyFont="1" applyFill="1" applyAlignment="1">
      <alignment vertical="center" wrapText="1"/>
    </xf>
    <xf numFmtId="3" fontId="6" fillId="34" borderId="10" xfId="90" applyNumberFormat="1" applyFont="1" applyFill="1" applyBorder="1" applyAlignment="1">
      <alignment vertical="center" wrapText="1"/>
      <protection/>
    </xf>
    <xf numFmtId="179" fontId="6" fillId="34" borderId="0" xfId="90" applyNumberFormat="1" applyFont="1" applyFill="1" applyBorder="1" applyAlignment="1">
      <alignment vertical="center" wrapText="1"/>
      <protection/>
    </xf>
    <xf numFmtId="176" fontId="6" fillId="34" borderId="0" xfId="90" applyNumberFormat="1" applyFont="1" applyFill="1" applyBorder="1" applyAlignment="1">
      <alignment vertical="center" wrapText="1"/>
      <protection/>
    </xf>
    <xf numFmtId="188" fontId="6" fillId="34" borderId="10" xfId="90" applyNumberFormat="1" applyFont="1" applyFill="1" applyBorder="1" applyAlignment="1">
      <alignment vertical="center" wrapText="1"/>
      <protection/>
    </xf>
    <xf numFmtId="176" fontId="6" fillId="34" borderId="11" xfId="79" applyNumberFormat="1" applyFont="1" applyFill="1" applyBorder="1" applyAlignment="1">
      <alignment horizontal="center" vertical="center" wrapText="1"/>
      <protection/>
    </xf>
    <xf numFmtId="1" fontId="6" fillId="34" borderId="11" xfId="90" applyNumberFormat="1" applyFont="1" applyFill="1" applyBorder="1" applyAlignment="1">
      <alignment horizontal="center" vertical="center" wrapText="1"/>
      <protection/>
    </xf>
    <xf numFmtId="179" fontId="6" fillId="34" borderId="11" xfId="58" applyNumberFormat="1" applyFont="1" applyFill="1" applyBorder="1" applyAlignment="1">
      <alignment horizontal="right" vertical="center" wrapText="1"/>
    </xf>
    <xf numFmtId="3" fontId="6" fillId="34" borderId="11" xfId="58" applyNumberFormat="1" applyFont="1" applyFill="1" applyBorder="1" applyAlignment="1">
      <alignment horizontal="right" vertical="center" wrapText="1"/>
    </xf>
    <xf numFmtId="176" fontId="6" fillId="34" borderId="11" xfId="58" applyNumberFormat="1" applyFont="1" applyFill="1" applyBorder="1" applyAlignment="1">
      <alignment horizontal="right" vertical="center" wrapText="1"/>
    </xf>
    <xf numFmtId="43" fontId="6" fillId="34" borderId="11" xfId="90" applyNumberFormat="1" applyFont="1" applyFill="1" applyBorder="1" applyAlignment="1">
      <alignment horizontal="center" vertical="center" wrapText="1"/>
      <protection/>
    </xf>
    <xf numFmtId="0" fontId="6" fillId="34" borderId="12" xfId="0" applyFont="1" applyFill="1" applyBorder="1" applyAlignment="1">
      <alignment vertical="center"/>
    </xf>
    <xf numFmtId="0" fontId="6" fillId="34" borderId="11" xfId="0" applyFont="1" applyFill="1" applyBorder="1" applyAlignment="1">
      <alignment horizontal="left" vertical="center" wrapText="1"/>
    </xf>
    <xf numFmtId="179" fontId="6" fillId="34" borderId="11" xfId="79" applyNumberFormat="1" applyFont="1" applyFill="1" applyBorder="1" applyAlignment="1">
      <alignment horizontal="right" vertical="center" wrapText="1"/>
      <protection/>
    </xf>
    <xf numFmtId="3" fontId="6" fillId="34" borderId="11" xfId="79" applyNumberFormat="1" applyFont="1" applyFill="1" applyBorder="1" applyAlignment="1">
      <alignment horizontal="right" vertical="center" wrapText="1"/>
      <protection/>
    </xf>
    <xf numFmtId="176" fontId="6" fillId="34" borderId="11" xfId="79" applyNumberFormat="1" applyFont="1" applyFill="1" applyBorder="1" applyAlignment="1">
      <alignment horizontal="right" vertical="center" wrapText="1"/>
      <protection/>
    </xf>
    <xf numFmtId="176" fontId="6" fillId="34" borderId="11" xfId="90" applyNumberFormat="1" applyFont="1" applyFill="1" applyBorder="1" applyAlignment="1">
      <alignment horizontal="center" vertical="center" wrapText="1"/>
      <protection/>
    </xf>
    <xf numFmtId="0" fontId="6" fillId="34" borderId="0" xfId="0" applyFont="1" applyFill="1" applyBorder="1" applyAlignment="1">
      <alignment vertical="center"/>
    </xf>
    <xf numFmtId="176" fontId="7" fillId="34" borderId="11" xfId="79" applyNumberFormat="1" applyFont="1" applyFill="1" applyBorder="1" applyAlignment="1">
      <alignment horizontal="center" vertical="center" wrapText="1"/>
      <protection/>
    </xf>
    <xf numFmtId="3" fontId="7" fillId="34" borderId="11" xfId="79" applyNumberFormat="1" applyFont="1" applyFill="1" applyBorder="1" applyAlignment="1">
      <alignment horizontal="right" vertical="center" wrapText="1"/>
      <protection/>
    </xf>
    <xf numFmtId="3" fontId="7" fillId="34" borderId="11" xfId="47" applyNumberFormat="1" applyFont="1" applyFill="1" applyBorder="1" applyAlignment="1">
      <alignment horizontal="right" vertical="center" wrapText="1"/>
    </xf>
    <xf numFmtId="179" fontId="7" fillId="34" borderId="11" xfId="79" applyNumberFormat="1" applyFont="1" applyFill="1" applyBorder="1" applyAlignment="1">
      <alignment horizontal="right" vertical="center" wrapText="1"/>
      <protection/>
    </xf>
    <xf numFmtId="0" fontId="7" fillId="34" borderId="11" xfId="0" applyFont="1" applyFill="1" applyBorder="1" applyAlignment="1">
      <alignment vertical="center"/>
    </xf>
    <xf numFmtId="176" fontId="7" fillId="34" borderId="11" xfId="58" applyNumberFormat="1" applyFont="1" applyFill="1" applyBorder="1" applyAlignment="1">
      <alignment horizontal="right" vertical="center" wrapText="1"/>
    </xf>
    <xf numFmtId="176" fontId="7" fillId="34" borderId="11" xfId="47" applyNumberFormat="1" applyFont="1" applyFill="1" applyBorder="1" applyAlignment="1">
      <alignment horizontal="center" vertical="center" wrapText="1"/>
    </xf>
    <xf numFmtId="176" fontId="6" fillId="34" borderId="11" xfId="79" applyNumberFormat="1" applyFont="1" applyFill="1" applyBorder="1" applyAlignment="1">
      <alignment horizontal="right" vertical="center" wrapText="1"/>
      <protection/>
    </xf>
    <xf numFmtId="176" fontId="6" fillId="34" borderId="11" xfId="79" applyNumberFormat="1" applyFont="1" applyFill="1" applyBorder="1" applyAlignment="1">
      <alignment horizontal="center" vertical="center" wrapText="1"/>
      <protection/>
    </xf>
    <xf numFmtId="179" fontId="7" fillId="34" borderId="11" xfId="47" applyNumberFormat="1" applyFont="1" applyFill="1" applyBorder="1" applyAlignment="1">
      <alignment horizontal="right" vertical="center" wrapText="1"/>
    </xf>
    <xf numFmtId="1" fontId="7" fillId="34" borderId="11" xfId="0" applyNumberFormat="1" applyFont="1" applyFill="1" applyBorder="1" applyAlignment="1">
      <alignment horizontal="right" vertical="center" wrapText="1"/>
    </xf>
    <xf numFmtId="178" fontId="7" fillId="34" borderId="11" xfId="0" applyNumberFormat="1" applyFont="1" applyFill="1" applyBorder="1" applyAlignment="1">
      <alignment vertical="center"/>
    </xf>
    <xf numFmtId="1" fontId="7" fillId="34" borderId="11" xfId="0" applyNumberFormat="1" applyFont="1" applyFill="1" applyBorder="1" applyAlignment="1">
      <alignment vertical="center"/>
    </xf>
    <xf numFmtId="176" fontId="7" fillId="34" borderId="11" xfId="79" applyNumberFormat="1" applyFont="1" applyFill="1" applyBorder="1" applyAlignment="1">
      <alignment horizontal="right" vertical="center" wrapText="1"/>
      <protection/>
    </xf>
    <xf numFmtId="192" fontId="7" fillId="34" borderId="11" xfId="0" applyNumberFormat="1" applyFont="1" applyFill="1" applyBorder="1" applyAlignment="1">
      <alignment vertical="center"/>
    </xf>
    <xf numFmtId="180" fontId="6" fillId="34" borderId="11" xfId="89" applyNumberFormat="1" applyFont="1" applyFill="1" applyBorder="1" applyAlignment="1">
      <alignment horizontal="center" vertical="center" wrapText="1"/>
      <protection/>
    </xf>
    <xf numFmtId="0" fontId="6" fillId="34" borderId="11" xfId="89" applyFont="1" applyFill="1" applyBorder="1" applyAlignment="1">
      <alignment horizontal="left" vertical="center" wrapText="1"/>
      <protection/>
    </xf>
    <xf numFmtId="174" fontId="7" fillId="34" borderId="11" xfId="47" applyNumberFormat="1" applyFont="1" applyFill="1" applyBorder="1" applyAlignment="1">
      <alignment horizontal="right" vertical="center" wrapText="1"/>
    </xf>
    <xf numFmtId="2" fontId="7" fillId="34" borderId="11" xfId="0" applyNumberFormat="1" applyFont="1" applyFill="1" applyBorder="1" applyAlignment="1">
      <alignment vertical="center"/>
    </xf>
    <xf numFmtId="178" fontId="7" fillId="34" borderId="11" xfId="0" applyNumberFormat="1" applyFont="1" applyFill="1" applyBorder="1" applyAlignment="1">
      <alignment vertical="center" wrapText="1"/>
    </xf>
    <xf numFmtId="1" fontId="7" fillId="34" borderId="11" xfId="0" applyNumberFormat="1" applyFont="1" applyFill="1" applyBorder="1" applyAlignment="1">
      <alignment vertical="center" wrapText="1"/>
    </xf>
    <xf numFmtId="192" fontId="7" fillId="34" borderId="11" xfId="0" applyNumberFormat="1" applyFont="1" applyFill="1" applyBorder="1" applyAlignment="1">
      <alignment vertical="center" wrapText="1"/>
    </xf>
    <xf numFmtId="0" fontId="7" fillId="34" borderId="0" xfId="0" applyFont="1" applyFill="1" applyBorder="1" applyAlignment="1">
      <alignment vertical="center"/>
    </xf>
    <xf numFmtId="191" fontId="7" fillId="34" borderId="0" xfId="0" applyNumberFormat="1" applyFont="1" applyFill="1" applyAlignment="1">
      <alignment vertical="center"/>
    </xf>
    <xf numFmtId="178" fontId="7" fillId="34" borderId="0" xfId="0" applyNumberFormat="1" applyFont="1" applyFill="1" applyAlignment="1">
      <alignment vertical="center"/>
    </xf>
    <xf numFmtId="0" fontId="7" fillId="34" borderId="0" xfId="79" applyFont="1" applyFill="1" applyAlignment="1">
      <alignment horizontal="center" vertical="center"/>
      <protection/>
    </xf>
    <xf numFmtId="176" fontId="7" fillId="34" borderId="0" xfId="79" applyNumberFormat="1" applyFont="1" applyFill="1" applyAlignment="1">
      <alignment horizontal="center" vertical="center"/>
      <protection/>
    </xf>
    <xf numFmtId="176" fontId="7" fillId="34" borderId="0" xfId="0" applyNumberFormat="1" applyFont="1" applyFill="1" applyAlignment="1">
      <alignment horizontal="right" vertical="center"/>
    </xf>
    <xf numFmtId="176" fontId="7" fillId="34" borderId="0" xfId="0" applyNumberFormat="1" applyFont="1" applyFill="1" applyBorder="1" applyAlignment="1">
      <alignment horizontal="center" vertical="center"/>
    </xf>
    <xf numFmtId="0" fontId="7" fillId="34" borderId="0" xfId="0" applyFont="1" applyFill="1" applyAlignment="1">
      <alignment horizontal="center" vertical="center" wrapText="1"/>
    </xf>
    <xf numFmtId="0" fontId="7" fillId="34" borderId="0" xfId="0" applyFont="1" applyFill="1" applyAlignment="1">
      <alignment vertical="center" wrapText="1"/>
    </xf>
    <xf numFmtId="176" fontId="8" fillId="0" borderId="10" xfId="90" applyNumberFormat="1" applyFont="1" applyFill="1" applyBorder="1" applyAlignment="1">
      <alignment horizontal="right" vertical="center" wrapText="1"/>
      <protection/>
    </xf>
    <xf numFmtId="10" fontId="7" fillId="34" borderId="11" xfId="58" applyNumberFormat="1" applyFont="1" applyFill="1" applyBorder="1" applyAlignment="1">
      <alignment horizontal="right" vertical="center" wrapText="1"/>
    </xf>
    <xf numFmtId="10" fontId="6" fillId="34" borderId="11" xfId="58" applyNumberFormat="1" applyFont="1" applyFill="1" applyBorder="1" applyAlignment="1">
      <alignment horizontal="right" vertical="center" wrapText="1"/>
    </xf>
    <xf numFmtId="10" fontId="7" fillId="34" borderId="11" xfId="58" applyNumberFormat="1" applyFont="1" applyFill="1" applyBorder="1" applyAlignment="1">
      <alignment horizontal="right" vertical="center" wrapText="1"/>
    </xf>
    <xf numFmtId="1" fontId="7" fillId="0" borderId="11" xfId="90" applyNumberFormat="1" applyFont="1" applyFill="1" applyBorder="1" applyAlignment="1">
      <alignment horizontal="center" vertical="center" wrapText="1"/>
      <protection/>
    </xf>
    <xf numFmtId="176" fontId="7" fillId="0" borderId="11" xfId="47" applyNumberFormat="1" applyFont="1" applyFill="1" applyBorder="1" applyAlignment="1">
      <alignment horizontal="right" vertical="center" wrapText="1"/>
    </xf>
    <xf numFmtId="3" fontId="7" fillId="0" borderId="11" xfId="47" applyNumberFormat="1" applyFont="1" applyFill="1" applyBorder="1" applyAlignment="1">
      <alignment horizontal="right" vertical="center" wrapText="1"/>
    </xf>
    <xf numFmtId="10" fontId="7" fillId="0" borderId="11" xfId="47" applyNumberFormat="1" applyFont="1" applyFill="1" applyBorder="1" applyAlignment="1">
      <alignment horizontal="right" vertical="center" wrapText="1"/>
    </xf>
    <xf numFmtId="43" fontId="7" fillId="0" borderId="11" xfId="90" applyNumberFormat="1" applyFont="1" applyFill="1" applyBorder="1" applyAlignment="1">
      <alignment horizontal="center" vertical="center" wrapText="1"/>
      <protection/>
    </xf>
    <xf numFmtId="0" fontId="7" fillId="0" borderId="12" xfId="0" applyFont="1" applyFill="1" applyBorder="1" applyAlignment="1">
      <alignment vertical="center"/>
    </xf>
    <xf numFmtId="3" fontId="6" fillId="34" borderId="11" xfId="49" applyNumberFormat="1" applyFont="1" applyFill="1" applyBorder="1" applyAlignment="1">
      <alignment horizontal="center" vertical="center" wrapText="1"/>
    </xf>
    <xf numFmtId="181" fontId="7" fillId="34" borderId="11" xfId="0" applyNumberFormat="1" applyFont="1" applyFill="1" applyBorder="1" applyAlignment="1">
      <alignment vertical="center"/>
    </xf>
    <xf numFmtId="174" fontId="7" fillId="34" borderId="11" xfId="61" applyNumberFormat="1" applyFont="1" applyFill="1" applyBorder="1" applyAlignment="1">
      <alignment horizontal="right" vertical="center" wrapText="1"/>
    </xf>
    <xf numFmtId="10" fontId="6" fillId="34" borderId="11" xfId="61" applyNumberFormat="1" applyFont="1" applyFill="1" applyBorder="1" applyAlignment="1">
      <alignment horizontal="right" vertical="center" wrapText="1"/>
    </xf>
    <xf numFmtId="0" fontId="6" fillId="34" borderId="11" xfId="83" applyFont="1" applyFill="1" applyBorder="1" applyAlignment="1">
      <alignment horizontal="center" vertical="center" wrapText="1"/>
      <protection/>
    </xf>
    <xf numFmtId="3" fontId="7" fillId="34" borderId="11" xfId="61" applyNumberFormat="1" applyFont="1" applyFill="1" applyBorder="1" applyAlignment="1">
      <alignment horizontal="right" vertical="center" wrapText="1"/>
    </xf>
    <xf numFmtId="0" fontId="7" fillId="34" borderId="11" xfId="83" applyFont="1" applyFill="1" applyBorder="1" applyAlignment="1">
      <alignment horizontal="justify" vertical="center" wrapText="1"/>
      <protection/>
    </xf>
    <xf numFmtId="179" fontId="6" fillId="0" borderId="11" xfId="47" applyNumberFormat="1" applyFont="1" applyFill="1" applyBorder="1" applyAlignment="1">
      <alignment horizontal="right" vertical="center" wrapText="1"/>
    </xf>
    <xf numFmtId="179" fontId="7" fillId="0" borderId="11" xfId="47" applyNumberFormat="1" applyFont="1" applyFill="1" applyBorder="1" applyAlignment="1">
      <alignment horizontal="right" vertical="center" wrapText="1"/>
    </xf>
    <xf numFmtId="186" fontId="6" fillId="34" borderId="11" xfId="0" applyNumberFormat="1" applyFont="1" applyFill="1" applyBorder="1" applyAlignment="1">
      <alignment horizontal="right" vertical="center"/>
    </xf>
    <xf numFmtId="176" fontId="6" fillId="34" borderId="0" xfId="90" applyNumberFormat="1" applyFont="1" applyFill="1" applyAlignment="1">
      <alignment horizontal="center" vertical="center" wrapText="1"/>
      <protection/>
    </xf>
    <xf numFmtId="185" fontId="6" fillId="34" borderId="10" xfId="90" applyNumberFormat="1" applyFont="1" applyFill="1" applyBorder="1" applyAlignment="1">
      <alignment vertical="center" wrapText="1"/>
      <protection/>
    </xf>
    <xf numFmtId="179" fontId="6" fillId="34" borderId="11" xfId="49" applyNumberFormat="1" applyFont="1" applyFill="1" applyBorder="1" applyAlignment="1">
      <alignment horizontal="right" vertical="center" wrapText="1"/>
    </xf>
    <xf numFmtId="10" fontId="7" fillId="34" borderId="11" xfId="49" applyNumberFormat="1" applyFont="1" applyFill="1" applyBorder="1" applyAlignment="1">
      <alignment vertical="center" wrapText="1"/>
    </xf>
    <xf numFmtId="10" fontId="7" fillId="34" borderId="11" xfId="49" applyNumberFormat="1" applyFont="1" applyFill="1" applyBorder="1" applyAlignment="1">
      <alignment horizontal="right" vertical="center" wrapText="1"/>
    </xf>
    <xf numFmtId="10" fontId="7" fillId="34" borderId="11" xfId="61" applyNumberFormat="1" applyFont="1" applyFill="1" applyBorder="1" applyAlignment="1">
      <alignment horizontal="right" vertical="center" wrapText="1"/>
    </xf>
    <xf numFmtId="9" fontId="7" fillId="34" borderId="11" xfId="61" applyNumberFormat="1" applyFont="1" applyFill="1" applyBorder="1" applyAlignment="1">
      <alignment horizontal="right" vertical="center" wrapText="1"/>
    </xf>
    <xf numFmtId="3" fontId="7" fillId="34" borderId="11" xfId="0" applyNumberFormat="1" applyFont="1" applyFill="1" applyBorder="1" applyAlignment="1">
      <alignment vertical="center"/>
    </xf>
    <xf numFmtId="9" fontId="7" fillId="34" borderId="11" xfId="58" applyNumberFormat="1" applyFont="1" applyFill="1" applyBorder="1" applyAlignment="1">
      <alignment horizontal="right" vertical="center" wrapText="1"/>
    </xf>
    <xf numFmtId="179" fontId="7" fillId="34" borderId="11" xfId="49" applyNumberFormat="1" applyFont="1" applyFill="1" applyBorder="1" applyAlignment="1">
      <alignment vertical="center" wrapText="1"/>
    </xf>
    <xf numFmtId="179" fontId="7" fillId="34" borderId="11" xfId="0" applyNumberFormat="1" applyFont="1" applyFill="1" applyBorder="1" applyAlignment="1">
      <alignment horizontal="right" vertical="center"/>
    </xf>
    <xf numFmtId="179" fontId="7" fillId="34" borderId="11" xfId="61" applyNumberFormat="1" applyFont="1" applyFill="1" applyBorder="1" applyAlignment="1">
      <alignment horizontal="right" vertical="center" wrapText="1"/>
    </xf>
    <xf numFmtId="176" fontId="6" fillId="34" borderId="11" xfId="79" applyNumberFormat="1" applyFont="1" applyFill="1" applyBorder="1" applyAlignment="1">
      <alignment horizontal="center" vertical="center" wrapText="1"/>
      <protection/>
    </xf>
    <xf numFmtId="0" fontId="6" fillId="34" borderId="11" xfId="79" applyFont="1" applyFill="1" applyBorder="1" applyAlignment="1">
      <alignment horizontal="center" vertical="center" wrapText="1"/>
      <protection/>
    </xf>
    <xf numFmtId="0" fontId="6" fillId="34" borderId="11" xfId="90" applyFont="1" applyFill="1" applyBorder="1" applyAlignment="1">
      <alignment horizontal="center" vertical="center" wrapText="1"/>
      <protection/>
    </xf>
    <xf numFmtId="0" fontId="6" fillId="34" borderId="0" xfId="90" applyFont="1" applyFill="1" applyAlignment="1">
      <alignment horizontal="center" vertical="center" wrapText="1"/>
      <protection/>
    </xf>
    <xf numFmtId="190" fontId="6" fillId="34" borderId="0" xfId="90" applyNumberFormat="1" applyFont="1" applyFill="1" applyAlignment="1">
      <alignment horizontal="center" vertical="center" wrapText="1"/>
      <protection/>
    </xf>
    <xf numFmtId="3" fontId="6" fillId="34" borderId="0" xfId="90" applyNumberFormat="1" applyFont="1" applyFill="1" applyAlignment="1">
      <alignment horizontal="center" vertical="center" wrapText="1"/>
      <protection/>
    </xf>
    <xf numFmtId="4" fontId="6" fillId="34" borderId="0" xfId="90" applyNumberFormat="1" applyFont="1" applyFill="1" applyAlignment="1">
      <alignment horizontal="center" vertical="center" wrapText="1"/>
      <protection/>
    </xf>
    <xf numFmtId="176" fontId="6" fillId="34" borderId="0" xfId="90" applyNumberFormat="1" applyFont="1" applyFill="1" applyBorder="1" applyAlignment="1">
      <alignment horizontal="center" vertical="center" wrapText="1"/>
      <protection/>
    </xf>
    <xf numFmtId="189" fontId="6" fillId="34" borderId="10" xfId="90" applyNumberFormat="1" applyFont="1" applyFill="1" applyBorder="1" applyAlignment="1">
      <alignment vertical="center" wrapText="1"/>
      <protection/>
    </xf>
    <xf numFmtId="4" fontId="6" fillId="34" borderId="0" xfId="90" applyNumberFormat="1" applyFont="1" applyFill="1" applyBorder="1" applyAlignment="1">
      <alignment horizontal="center" vertical="center" wrapText="1"/>
      <protection/>
    </xf>
    <xf numFmtId="186" fontId="6" fillId="34" borderId="0" xfId="90" applyNumberFormat="1" applyFont="1" applyFill="1" applyBorder="1" applyAlignment="1">
      <alignment horizontal="center" vertical="center" wrapText="1"/>
      <protection/>
    </xf>
    <xf numFmtId="4" fontId="6" fillId="34" borderId="10" xfId="90" applyNumberFormat="1" applyFont="1" applyFill="1" applyBorder="1" applyAlignment="1">
      <alignment vertical="center" wrapText="1"/>
      <protection/>
    </xf>
    <xf numFmtId="0" fontId="6" fillId="34" borderId="11" xfId="79" applyFont="1" applyFill="1" applyBorder="1" applyAlignment="1">
      <alignment horizontal="center" vertical="center"/>
      <protection/>
    </xf>
    <xf numFmtId="0" fontId="6" fillId="34" borderId="11" xfId="0" applyFont="1" applyFill="1" applyBorder="1" applyAlignment="1">
      <alignment vertical="center" wrapText="1"/>
    </xf>
    <xf numFmtId="176" fontId="6" fillId="34" borderId="0" xfId="0" applyNumberFormat="1" applyFont="1" applyFill="1" applyAlignment="1">
      <alignment vertical="center"/>
    </xf>
    <xf numFmtId="3" fontId="14" fillId="34" borderId="11" xfId="0" applyNumberFormat="1" applyFont="1" applyFill="1" applyBorder="1" applyAlignment="1">
      <alignment/>
    </xf>
    <xf numFmtId="176" fontId="7" fillId="34" borderId="0" xfId="0" applyNumberFormat="1" applyFont="1" applyFill="1" applyBorder="1" applyAlignment="1">
      <alignment horizontal="right" vertical="center"/>
    </xf>
    <xf numFmtId="0" fontId="6" fillId="34" borderId="11" xfId="83" applyFont="1" applyFill="1" applyBorder="1" applyAlignment="1">
      <alignment horizontal="justify" vertical="center" wrapText="1"/>
      <protection/>
    </xf>
    <xf numFmtId="177" fontId="6" fillId="34" borderId="11" xfId="61" applyNumberFormat="1" applyFont="1" applyFill="1" applyBorder="1" applyAlignment="1">
      <alignment horizontal="right" vertical="center" wrapText="1"/>
    </xf>
    <xf numFmtId="10" fontId="6" fillId="34" borderId="11" xfId="0" applyNumberFormat="1" applyFont="1" applyFill="1" applyBorder="1" applyAlignment="1">
      <alignment horizontal="right" vertical="center"/>
    </xf>
    <xf numFmtId="179" fontId="6" fillId="34" borderId="11" xfId="79" applyNumberFormat="1" applyFont="1" applyFill="1" applyBorder="1" applyAlignment="1">
      <alignment horizontal="center" vertical="center" wrapText="1"/>
      <protection/>
    </xf>
    <xf numFmtId="3" fontId="6" fillId="34" borderId="0" xfId="90" applyNumberFormat="1" applyFont="1" applyFill="1" applyBorder="1" applyAlignment="1">
      <alignment vertical="center" wrapText="1"/>
      <protection/>
    </xf>
    <xf numFmtId="3" fontId="7" fillId="34" borderId="11" xfId="88" applyNumberFormat="1" applyFont="1" applyFill="1" applyBorder="1" applyAlignment="1">
      <alignment horizontal="right" vertical="center" wrapText="1"/>
      <protection/>
    </xf>
    <xf numFmtId="179" fontId="7" fillId="34" borderId="11" xfId="88" applyNumberFormat="1" applyFont="1" applyFill="1" applyBorder="1" applyAlignment="1">
      <alignment horizontal="right" vertical="center" wrapText="1"/>
      <protection/>
    </xf>
    <xf numFmtId="0" fontId="14" fillId="0" borderId="0" xfId="0" applyFont="1" applyAlignment="1">
      <alignment horizontal="right"/>
    </xf>
    <xf numFmtId="177" fontId="3" fillId="0" borderId="0" xfId="0" applyNumberFormat="1" applyFont="1" applyAlignment="1">
      <alignment/>
    </xf>
    <xf numFmtId="177" fontId="3" fillId="0" borderId="0" xfId="47" applyNumberFormat="1" applyFont="1" applyFill="1" applyBorder="1" applyAlignment="1">
      <alignment/>
    </xf>
    <xf numFmtId="0" fontId="14" fillId="0" borderId="0" xfId="0" applyFont="1" applyAlignment="1">
      <alignment horizontal="right" vertical="center"/>
    </xf>
    <xf numFmtId="177" fontId="3" fillId="0" borderId="0" xfId="0" applyNumberFormat="1" applyFont="1" applyAlignment="1">
      <alignment vertical="center"/>
    </xf>
    <xf numFmtId="177" fontId="0" fillId="0" borderId="0" xfId="0" applyNumberFormat="1" applyFont="1" applyAlignment="1">
      <alignment/>
    </xf>
    <xf numFmtId="0" fontId="0" fillId="0" borderId="0" xfId="0" applyFont="1" applyAlignment="1">
      <alignment/>
    </xf>
    <xf numFmtId="184" fontId="15" fillId="0" borderId="11" xfId="54" applyFont="1" applyFill="1" applyBorder="1" applyAlignment="1">
      <alignment horizontal="center" vertical="center" wrapText="1"/>
    </xf>
    <xf numFmtId="177" fontId="0" fillId="0" borderId="0" xfId="0" applyNumberFormat="1" applyFont="1" applyAlignment="1">
      <alignment horizontal="center" vertical="center" wrapText="1"/>
    </xf>
    <xf numFmtId="3" fontId="0" fillId="0" borderId="0" xfId="0" applyNumberFormat="1" applyFont="1" applyAlignment="1">
      <alignment/>
    </xf>
    <xf numFmtId="177" fontId="0" fillId="0" borderId="0" xfId="54" applyNumberFormat="1" applyFont="1" applyFill="1" applyBorder="1" applyAlignment="1">
      <alignment vertical="center"/>
    </xf>
    <xf numFmtId="184" fontId="0" fillId="0" borderId="0" xfId="54" applyFont="1" applyFill="1" applyBorder="1" applyAlignment="1">
      <alignment vertical="center"/>
    </xf>
    <xf numFmtId="177" fontId="0" fillId="0" borderId="0" xfId="47" applyNumberFormat="1" applyFont="1" applyFill="1" applyBorder="1" applyAlignment="1">
      <alignment vertical="center"/>
    </xf>
    <xf numFmtId="177" fontId="15" fillId="0" borderId="0" xfId="54" applyNumberFormat="1" applyFont="1" applyFill="1" applyBorder="1" applyAlignment="1">
      <alignment vertical="center"/>
    </xf>
    <xf numFmtId="184" fontId="15" fillId="0" borderId="0" xfId="54" applyFont="1" applyFill="1" applyBorder="1" applyAlignment="1">
      <alignment vertical="center"/>
    </xf>
    <xf numFmtId="177" fontId="15" fillId="0" borderId="0" xfId="47" applyNumberFormat="1" applyFont="1" applyFill="1" applyBorder="1" applyAlignment="1">
      <alignment vertical="center"/>
    </xf>
    <xf numFmtId="177" fontId="0" fillId="0" borderId="11" xfId="52" applyNumberFormat="1" applyFont="1" applyFill="1" applyBorder="1" applyAlignment="1">
      <alignment horizontal="center" vertical="center"/>
    </xf>
    <xf numFmtId="177" fontId="0" fillId="0" borderId="11" xfId="52" applyNumberFormat="1" applyFont="1" applyFill="1" applyBorder="1" applyAlignment="1">
      <alignment vertical="center"/>
    </xf>
    <xf numFmtId="0" fontId="15" fillId="0" borderId="0" xfId="0" applyFont="1" applyAlignment="1">
      <alignment vertical="center"/>
    </xf>
    <xf numFmtId="177" fontId="15" fillId="0" borderId="0" xfId="0" applyNumberFormat="1" applyFont="1" applyAlignment="1">
      <alignment vertical="center"/>
    </xf>
    <xf numFmtId="0" fontId="0" fillId="0" borderId="0" xfId="0" applyFont="1" applyAlignment="1">
      <alignment vertical="center"/>
    </xf>
    <xf numFmtId="177" fontId="0" fillId="0" borderId="0" xfId="0" applyNumberFormat="1" applyFont="1" applyAlignment="1">
      <alignment vertical="center"/>
    </xf>
    <xf numFmtId="1" fontId="18" fillId="0" borderId="11" xfId="54" applyNumberFormat="1" applyFont="1" applyFill="1" applyBorder="1" applyAlignment="1" quotePrefix="1">
      <alignment horizontal="center" vertical="center"/>
    </xf>
    <xf numFmtId="1" fontId="18" fillId="0" borderId="11" xfId="54" applyNumberFormat="1" applyFont="1" applyFill="1" applyBorder="1" applyAlignment="1" quotePrefix="1">
      <alignment horizontal="center" vertical="center" wrapText="1"/>
    </xf>
    <xf numFmtId="177" fontId="18" fillId="0" borderId="0" xfId="54" applyNumberFormat="1" applyFont="1" applyFill="1" applyBorder="1" applyAlignment="1">
      <alignment horizontal="center" vertical="center"/>
    </xf>
    <xf numFmtId="184" fontId="18" fillId="0" borderId="0" xfId="54" applyFont="1" applyFill="1" applyBorder="1" applyAlignment="1">
      <alignment horizontal="center" vertical="center"/>
    </xf>
    <xf numFmtId="0" fontId="18" fillId="0" borderId="0" xfId="0" applyFont="1" applyAlignment="1">
      <alignment horizontal="center" vertical="center"/>
    </xf>
    <xf numFmtId="177" fontId="18" fillId="0" borderId="0" xfId="0" applyNumberFormat="1" applyFont="1" applyAlignment="1">
      <alignment horizontal="center" vertical="center"/>
    </xf>
    <xf numFmtId="177" fontId="18" fillId="0" borderId="0" xfId="47" applyNumberFormat="1" applyFont="1" applyFill="1" applyBorder="1" applyAlignment="1">
      <alignment horizontal="center" vertical="center"/>
    </xf>
    <xf numFmtId="0" fontId="15" fillId="0" borderId="11" xfId="82" applyFont="1" applyBorder="1" applyAlignment="1">
      <alignment horizontal="center" vertical="center" wrapText="1"/>
      <protection/>
    </xf>
    <xf numFmtId="0" fontId="15" fillId="0" borderId="11" xfId="82" applyFont="1" applyBorder="1" applyAlignment="1">
      <alignment vertical="center" wrapText="1"/>
      <protection/>
    </xf>
    <xf numFmtId="3" fontId="15" fillId="0" borderId="11" xfId="82" applyNumberFormat="1" applyFont="1" applyBorder="1" applyAlignment="1">
      <alignment horizontal="right" vertical="center" wrapText="1"/>
      <protection/>
    </xf>
    <xf numFmtId="10" fontId="15" fillId="0" borderId="11" xfId="0" applyNumberFormat="1" applyFont="1" applyBorder="1" applyAlignment="1">
      <alignment vertical="center"/>
    </xf>
    <xf numFmtId="9" fontId="15" fillId="0" borderId="11" xfId="0" applyNumberFormat="1" applyFont="1" applyBorder="1" applyAlignment="1">
      <alignment vertical="center"/>
    </xf>
    <xf numFmtId="0" fontId="0" fillId="0" borderId="11" xfId="82" applyFont="1" applyBorder="1" applyAlignment="1">
      <alignment horizontal="center" vertical="center" wrapText="1"/>
      <protection/>
    </xf>
    <xf numFmtId="0" fontId="0" fillId="0" borderId="11" xfId="82" applyFont="1" applyBorder="1" applyAlignment="1">
      <alignment vertical="center" wrapText="1"/>
      <protection/>
    </xf>
    <xf numFmtId="3" fontId="0" fillId="0" borderId="11" xfId="82" applyNumberFormat="1" applyFont="1" applyBorder="1" applyAlignment="1">
      <alignment horizontal="right" vertical="center" wrapText="1"/>
      <protection/>
    </xf>
    <xf numFmtId="9" fontId="0" fillId="0" borderId="11" xfId="0" applyNumberFormat="1" applyFont="1" applyBorder="1" applyAlignment="1">
      <alignment vertical="center"/>
    </xf>
    <xf numFmtId="3" fontId="0" fillId="0" borderId="0" xfId="82" applyNumberFormat="1" applyFont="1" applyAlignment="1">
      <alignment horizontal="right" vertical="center" wrapText="1"/>
      <protection/>
    </xf>
    <xf numFmtId="194" fontId="0" fillId="0" borderId="0" xfId="0" applyNumberFormat="1" applyFont="1" applyAlignment="1">
      <alignment vertical="center"/>
    </xf>
    <xf numFmtId="177" fontId="0" fillId="0" borderId="0" xfId="47" applyNumberFormat="1" applyFont="1" applyFill="1" applyBorder="1" applyAlignment="1">
      <alignment horizontal="right" vertical="center" wrapText="1"/>
    </xf>
    <xf numFmtId="177" fontId="0" fillId="0" borderId="0" xfId="52" applyNumberFormat="1" applyFont="1" applyFill="1" applyBorder="1" applyAlignment="1">
      <alignment vertical="center"/>
    </xf>
    <xf numFmtId="0" fontId="14" fillId="0" borderId="0" xfId="0" applyFont="1" applyAlignment="1">
      <alignment horizontal="center"/>
    </xf>
    <xf numFmtId="177" fontId="3" fillId="0" borderId="0" xfId="47" applyNumberFormat="1" applyFont="1" applyAlignment="1">
      <alignment/>
    </xf>
    <xf numFmtId="179" fontId="7" fillId="0" borderId="0" xfId="0" applyNumberFormat="1" applyFont="1" applyFill="1" applyAlignment="1">
      <alignment horizontal="right" vertical="center"/>
    </xf>
    <xf numFmtId="176" fontId="6" fillId="34" borderId="11" xfId="79" applyNumberFormat="1" applyFont="1" applyFill="1" applyBorder="1" applyAlignment="1">
      <alignment horizontal="center" vertical="center" wrapText="1"/>
      <protection/>
    </xf>
    <xf numFmtId="0" fontId="6" fillId="34" borderId="11" xfId="79" applyFont="1" applyFill="1" applyBorder="1" applyAlignment="1">
      <alignment horizontal="center" vertical="center" wrapText="1"/>
      <protection/>
    </xf>
    <xf numFmtId="0" fontId="6" fillId="34" borderId="0" xfId="90" applyFont="1" applyFill="1" applyAlignment="1">
      <alignment horizontal="center" vertical="center" wrapText="1"/>
      <protection/>
    </xf>
    <xf numFmtId="176" fontId="7" fillId="34" borderId="11" xfId="49" applyNumberFormat="1" applyFont="1" applyFill="1" applyBorder="1" applyAlignment="1">
      <alignment horizontal="center" vertical="center" wrapText="1"/>
    </xf>
    <xf numFmtId="1" fontId="6" fillId="34" borderId="11" xfId="88" applyNumberFormat="1" applyFont="1" applyFill="1" applyBorder="1" applyAlignment="1">
      <alignment horizontal="center" vertical="center" wrapText="1"/>
      <protection/>
    </xf>
    <xf numFmtId="176" fontId="6" fillId="34" borderId="11" xfId="88" applyNumberFormat="1" applyFont="1" applyFill="1" applyBorder="1" applyAlignment="1">
      <alignment horizontal="center" vertical="center" wrapText="1"/>
      <protection/>
    </xf>
    <xf numFmtId="3" fontId="6" fillId="34" borderId="11" xfId="49" applyNumberFormat="1" applyFont="1" applyFill="1" applyBorder="1" applyAlignment="1">
      <alignment horizontal="right" vertical="center" wrapText="1"/>
    </xf>
    <xf numFmtId="3" fontId="6" fillId="34" borderId="11" xfId="49" applyNumberFormat="1" applyFont="1" applyFill="1" applyBorder="1" applyAlignment="1">
      <alignment horizontal="center" vertical="center" wrapText="1"/>
    </xf>
    <xf numFmtId="175" fontId="6" fillId="34" borderId="0" xfId="0" applyNumberFormat="1" applyFont="1" applyFill="1" applyAlignment="1">
      <alignment vertical="center"/>
    </xf>
    <xf numFmtId="0" fontId="6" fillId="34" borderId="0" xfId="0" applyFont="1" applyFill="1" applyAlignment="1">
      <alignment vertical="center"/>
    </xf>
    <xf numFmtId="176" fontId="6" fillId="34" borderId="11" xfId="79" applyNumberFormat="1" applyFont="1" applyFill="1" applyBorder="1" applyAlignment="1">
      <alignment horizontal="center" vertical="center" wrapText="1"/>
      <protection/>
    </xf>
    <xf numFmtId="9" fontId="7" fillId="34" borderId="11" xfId="49" applyNumberFormat="1" applyFont="1" applyFill="1" applyBorder="1" applyAlignment="1">
      <alignment horizontal="right" vertical="center" wrapText="1"/>
    </xf>
    <xf numFmtId="9" fontId="7" fillId="34" borderId="11" xfId="61" applyNumberFormat="1" applyFont="1" applyFill="1" applyBorder="1" applyAlignment="1">
      <alignment horizontal="right" vertical="center" wrapText="1"/>
    </xf>
    <xf numFmtId="176" fontId="7" fillId="34" borderId="11" xfId="90" applyNumberFormat="1" applyFont="1" applyFill="1" applyBorder="1" applyAlignment="1">
      <alignment horizontal="center" vertical="center" wrapText="1"/>
      <protection/>
    </xf>
    <xf numFmtId="10" fontId="6" fillId="34" borderId="11" xfId="58" applyNumberFormat="1" applyFont="1" applyFill="1" applyBorder="1" applyAlignment="1">
      <alignment horizontal="right" vertical="center" wrapText="1"/>
    </xf>
    <xf numFmtId="9" fontId="6" fillId="34" borderId="11" xfId="58" applyNumberFormat="1" applyFont="1" applyFill="1" applyBorder="1" applyAlignment="1">
      <alignment horizontal="right" vertical="center" wrapText="1"/>
    </xf>
    <xf numFmtId="9" fontId="7" fillId="34" borderId="11" xfId="58" applyNumberFormat="1" applyFont="1" applyFill="1" applyBorder="1" applyAlignment="1">
      <alignment horizontal="right" vertical="center" wrapText="1"/>
    </xf>
    <xf numFmtId="0" fontId="6" fillId="0" borderId="11" xfId="90" applyFont="1" applyFill="1" applyBorder="1" applyAlignment="1">
      <alignment horizontal="center" vertical="center" wrapText="1"/>
      <protection/>
    </xf>
    <xf numFmtId="3" fontId="6" fillId="0" borderId="11" xfId="47" applyNumberFormat="1" applyFont="1" applyFill="1" applyBorder="1" applyAlignment="1">
      <alignment horizontal="right" vertical="center" wrapText="1"/>
    </xf>
    <xf numFmtId="179" fontId="6" fillId="0" borderId="11" xfId="47" applyNumberFormat="1" applyFont="1" applyFill="1" applyBorder="1" applyAlignment="1">
      <alignment horizontal="right" vertical="center" wrapText="1"/>
    </xf>
    <xf numFmtId="10" fontId="6" fillId="0" borderId="11" xfId="47" applyNumberFormat="1" applyFont="1" applyFill="1" applyBorder="1" applyAlignment="1">
      <alignment horizontal="right" vertical="center" wrapText="1"/>
    </xf>
    <xf numFmtId="1" fontId="6" fillId="0" borderId="11" xfId="90" applyNumberFormat="1" applyFont="1" applyFill="1" applyBorder="1" applyAlignment="1">
      <alignment horizontal="center" vertical="center" wrapText="1"/>
      <protection/>
    </xf>
    <xf numFmtId="43" fontId="6" fillId="0" borderId="11" xfId="90" applyNumberFormat="1" applyFont="1" applyFill="1" applyBorder="1" applyAlignment="1">
      <alignment horizontal="center" vertical="center" wrapText="1"/>
      <protection/>
    </xf>
    <xf numFmtId="0" fontId="6" fillId="0" borderId="12" xfId="0" applyFont="1" applyFill="1" applyBorder="1" applyAlignment="1">
      <alignment vertical="center"/>
    </xf>
    <xf numFmtId="0" fontId="7" fillId="0" borderId="11" xfId="90" applyFont="1" applyFill="1" applyBorder="1" applyAlignment="1">
      <alignment horizontal="left" vertical="center" wrapText="1"/>
      <protection/>
    </xf>
    <xf numFmtId="1" fontId="8" fillId="0" borderId="11" xfId="90" applyNumberFormat="1" applyFont="1" applyFill="1" applyBorder="1" applyAlignment="1">
      <alignment horizontal="center" vertical="center" wrapText="1"/>
      <protection/>
    </xf>
    <xf numFmtId="3" fontId="8" fillId="0" borderId="11" xfId="47" applyNumberFormat="1" applyFont="1" applyFill="1" applyBorder="1" applyAlignment="1">
      <alignment horizontal="right" vertical="center" wrapText="1"/>
    </xf>
    <xf numFmtId="179" fontId="8" fillId="0" borderId="11" xfId="47" applyNumberFormat="1" applyFont="1" applyFill="1" applyBorder="1" applyAlignment="1">
      <alignment horizontal="right" vertical="center" wrapText="1"/>
    </xf>
    <xf numFmtId="10" fontId="8" fillId="0" borderId="11" xfId="47" applyNumberFormat="1" applyFont="1" applyFill="1" applyBorder="1" applyAlignment="1">
      <alignment horizontal="right" vertical="center" wrapText="1"/>
    </xf>
    <xf numFmtId="43" fontId="8" fillId="0" borderId="11" xfId="90" applyNumberFormat="1" applyFont="1" applyFill="1" applyBorder="1" applyAlignment="1">
      <alignment horizontal="center" vertical="center" wrapText="1"/>
      <protection/>
    </xf>
    <xf numFmtId="0" fontId="8" fillId="0" borderId="12" xfId="0" applyFont="1" applyFill="1" applyBorder="1" applyAlignment="1">
      <alignment vertical="center"/>
    </xf>
    <xf numFmtId="9" fontId="8" fillId="0" borderId="11" xfId="47" applyNumberFormat="1" applyFont="1" applyFill="1" applyBorder="1" applyAlignment="1">
      <alignment horizontal="right" vertical="center" wrapText="1"/>
    </xf>
    <xf numFmtId="9" fontId="7" fillId="0" borderId="11" xfId="47" applyNumberFormat="1" applyFont="1" applyFill="1" applyBorder="1" applyAlignment="1">
      <alignment horizontal="right" vertical="center" wrapText="1"/>
    </xf>
    <xf numFmtId="0" fontId="7" fillId="0" borderId="11" xfId="90" applyFont="1" applyFill="1" applyBorder="1" applyAlignment="1">
      <alignment horizontal="justify" vertical="center" wrapText="1"/>
      <protection/>
    </xf>
    <xf numFmtId="0" fontId="8" fillId="0" borderId="11" xfId="90" applyFont="1" applyFill="1" applyBorder="1" applyAlignment="1">
      <alignment horizontal="justify" vertical="center" wrapText="1"/>
      <protection/>
    </xf>
    <xf numFmtId="176" fontId="6" fillId="34" borderId="11" xfId="79" applyNumberFormat="1" applyFont="1" applyFill="1" applyBorder="1" applyAlignment="1">
      <alignment horizontal="center" vertical="center" wrapText="1"/>
      <protection/>
    </xf>
    <xf numFmtId="176" fontId="7" fillId="34" borderId="11" xfId="49" applyNumberFormat="1" applyFont="1" applyFill="1" applyBorder="1" applyAlignment="1">
      <alignment horizontal="center" vertical="center" wrapText="1"/>
    </xf>
    <xf numFmtId="176" fontId="7" fillId="34" borderId="11" xfId="0" applyNumberFormat="1" applyFont="1" applyFill="1" applyBorder="1" applyAlignment="1">
      <alignment horizontal="right" vertical="center"/>
    </xf>
    <xf numFmtId="0" fontId="6" fillId="34" borderId="11" xfId="83" applyFont="1" applyFill="1" applyBorder="1" applyAlignment="1">
      <alignment horizontal="justify" vertical="center" wrapText="1"/>
      <protection/>
    </xf>
    <xf numFmtId="0" fontId="7" fillId="34" borderId="11" xfId="83" applyFont="1" applyFill="1" applyBorder="1" applyAlignment="1">
      <alignment horizontal="center" vertical="center" wrapText="1"/>
      <protection/>
    </xf>
    <xf numFmtId="0" fontId="6" fillId="34" borderId="11" xfId="0" applyFont="1" applyFill="1" applyBorder="1" applyAlignment="1">
      <alignment vertical="center"/>
    </xf>
    <xf numFmtId="195" fontId="7" fillId="34" borderId="11" xfId="47" applyNumberFormat="1" applyFont="1" applyFill="1" applyBorder="1" applyAlignment="1">
      <alignment vertical="center" wrapText="1"/>
    </xf>
    <xf numFmtId="195" fontId="7" fillId="34" borderId="11" xfId="47" applyNumberFormat="1" applyFont="1" applyFill="1" applyBorder="1" applyAlignment="1">
      <alignment vertical="center"/>
    </xf>
    <xf numFmtId="3" fontId="63" fillId="0" borderId="11" xfId="82" applyNumberFormat="1" applyFont="1" applyBorder="1" applyAlignment="1">
      <alignment horizontal="right" vertical="center" wrapText="1"/>
      <protection/>
    </xf>
    <xf numFmtId="3" fontId="0" fillId="34" borderId="11" xfId="82" applyNumberFormat="1" applyFont="1" applyFill="1" applyBorder="1" applyAlignment="1">
      <alignment horizontal="right" vertical="center" wrapText="1"/>
      <protection/>
    </xf>
    <xf numFmtId="3" fontId="0" fillId="0" borderId="11" xfId="82" applyNumberFormat="1" applyFont="1" applyBorder="1" applyAlignment="1">
      <alignment horizontal="right" vertical="center" wrapText="1"/>
      <protection/>
    </xf>
    <xf numFmtId="0" fontId="64" fillId="0" borderId="0" xfId="43" applyFont="1">
      <alignment/>
      <protection/>
    </xf>
    <xf numFmtId="0" fontId="65" fillId="0" borderId="0" xfId="43" applyFont="1">
      <alignment/>
      <protection/>
    </xf>
    <xf numFmtId="0" fontId="66" fillId="35" borderId="11" xfId="43" applyFont="1" applyFill="1" applyBorder="1" applyAlignment="1">
      <alignment horizontal="center" vertical="center" wrapText="1"/>
      <protection/>
    </xf>
    <xf numFmtId="0" fontId="67" fillId="0" borderId="11" xfId="43" applyFont="1" applyBorder="1" applyAlignment="1">
      <alignment vertical="center"/>
      <protection/>
    </xf>
    <xf numFmtId="0" fontId="67" fillId="0" borderId="11" xfId="43" applyFont="1" applyBorder="1" applyAlignment="1">
      <alignment horizontal="center" vertical="center"/>
      <protection/>
    </xf>
    <xf numFmtId="3" fontId="67" fillId="0" borderId="11" xfId="43" applyNumberFormat="1" applyFont="1" applyBorder="1" applyAlignment="1">
      <alignment vertical="center"/>
      <protection/>
    </xf>
    <xf numFmtId="0" fontId="67" fillId="0" borderId="11" xfId="43" applyFont="1" applyBorder="1">
      <alignment/>
      <protection/>
    </xf>
    <xf numFmtId="0" fontId="68" fillId="0" borderId="0" xfId="43" applyFont="1">
      <alignment/>
      <protection/>
    </xf>
    <xf numFmtId="0" fontId="15" fillId="34" borderId="11" xfId="84" applyFont="1" applyFill="1" applyBorder="1" applyAlignment="1">
      <alignment horizontal="justify" vertical="center" wrapText="1"/>
      <protection/>
    </xf>
    <xf numFmtId="0" fontId="68" fillId="0" borderId="0" xfId="43" applyFont="1">
      <alignment/>
      <protection/>
    </xf>
    <xf numFmtId="0" fontId="65" fillId="0" borderId="11" xfId="43" applyFont="1" applyBorder="1" applyAlignment="1">
      <alignment horizontal="center" vertical="center"/>
      <protection/>
    </xf>
    <xf numFmtId="0" fontId="0" fillId="34" borderId="11" xfId="84" applyFont="1" applyFill="1" applyBorder="1" applyAlignment="1">
      <alignment horizontal="justify" vertical="center" wrapText="1"/>
      <protection/>
    </xf>
    <xf numFmtId="0" fontId="65" fillId="0" borderId="11" xfId="43" applyFont="1" applyBorder="1">
      <alignment/>
      <protection/>
    </xf>
    <xf numFmtId="177" fontId="65" fillId="0" borderId="11" xfId="43" applyNumberFormat="1" applyFont="1" applyBorder="1" applyAlignment="1">
      <alignment vertical="center"/>
      <protection/>
    </xf>
    <xf numFmtId="177" fontId="0" fillId="0" borderId="11" xfId="69" applyNumberFormat="1" applyFont="1" applyFill="1" applyBorder="1" applyAlignment="1">
      <alignment horizontal="right" vertical="center"/>
    </xf>
    <xf numFmtId="0" fontId="65" fillId="0" borderId="15" xfId="43" applyFont="1" applyBorder="1" applyAlignment="1">
      <alignment horizontal="center" vertical="center" wrapText="1"/>
      <protection/>
    </xf>
    <xf numFmtId="177" fontId="67" fillId="0" borderId="11" xfId="43" applyNumberFormat="1" applyFont="1" applyBorder="1" applyAlignment="1">
      <alignment vertical="center"/>
      <protection/>
    </xf>
    <xf numFmtId="0" fontId="0" fillId="0" borderId="11" xfId="86" applyFont="1" applyBorder="1" applyAlignment="1">
      <alignment horizontal="justify" vertical="center" wrapText="1"/>
      <protection/>
    </xf>
    <xf numFmtId="0" fontId="65" fillId="0" borderId="11" xfId="43" applyFont="1" applyBorder="1" applyAlignment="1">
      <alignment horizontal="center" vertical="center" wrapText="1"/>
      <protection/>
    </xf>
    <xf numFmtId="0" fontId="65" fillId="0" borderId="17" xfId="43" applyFont="1" applyBorder="1" applyAlignment="1">
      <alignment vertical="center" wrapText="1"/>
      <protection/>
    </xf>
    <xf numFmtId="177" fontId="65" fillId="0" borderId="11" xfId="69" applyNumberFormat="1" applyFont="1" applyBorder="1" applyAlignment="1">
      <alignment vertical="center"/>
    </xf>
    <xf numFmtId="177" fontId="65" fillId="0" borderId="11" xfId="69" applyNumberFormat="1" applyFont="1" applyBorder="1" applyAlignment="1">
      <alignment/>
    </xf>
    <xf numFmtId="1" fontId="17" fillId="0" borderId="0" xfId="88" applyNumberFormat="1" applyFont="1" applyAlignment="1">
      <alignment vertical="center"/>
      <protection/>
    </xf>
    <xf numFmtId="1" fontId="3" fillId="0" borderId="0" xfId="88" applyNumberFormat="1" applyFont="1" applyAlignment="1">
      <alignment vertical="center"/>
      <protection/>
    </xf>
    <xf numFmtId="1" fontId="19" fillId="0" borderId="0" xfId="88" applyNumberFormat="1" applyFont="1" applyAlignment="1">
      <alignment vertical="center"/>
      <protection/>
    </xf>
    <xf numFmtId="3" fontId="3" fillId="0" borderId="0" xfId="88" applyNumberFormat="1" applyFont="1" applyAlignment="1">
      <alignment horizontal="center" vertical="center" wrapText="1"/>
      <protection/>
    </xf>
    <xf numFmtId="3" fontId="17" fillId="0" borderId="11" xfId="88" applyNumberFormat="1" applyFont="1" applyBorder="1" applyAlignment="1">
      <alignment horizontal="center" vertical="center" wrapText="1"/>
      <protection/>
    </xf>
    <xf numFmtId="0" fontId="3" fillId="0" borderId="11" xfId="88" applyFont="1" applyBorder="1" applyAlignment="1">
      <alignment horizontal="center" vertical="center" wrapText="1"/>
      <protection/>
    </xf>
    <xf numFmtId="3" fontId="3" fillId="0" borderId="11" xfId="88" applyNumberFormat="1" applyFont="1" applyBorder="1" applyAlignment="1" quotePrefix="1">
      <alignment horizontal="center" vertical="center" wrapText="1"/>
      <protection/>
    </xf>
    <xf numFmtId="3" fontId="3" fillId="0" borderId="0" xfId="88" applyNumberFormat="1" applyFont="1" applyAlignment="1">
      <alignment vertical="center" wrapText="1"/>
      <protection/>
    </xf>
    <xf numFmtId="49" fontId="3" fillId="0" borderId="11" xfId="88" applyNumberFormat="1" applyFont="1" applyBorder="1" applyAlignment="1" quotePrefix="1">
      <alignment horizontal="center" vertical="center" wrapText="1"/>
      <protection/>
    </xf>
    <xf numFmtId="3" fontId="14" fillId="0" borderId="11" xfId="88" applyNumberFormat="1" applyFont="1" applyBorder="1" applyAlignment="1">
      <alignment horizontal="center" vertical="center" wrapText="1"/>
      <protection/>
    </xf>
    <xf numFmtId="3" fontId="14" fillId="0" borderId="11" xfId="88" applyNumberFormat="1" applyFont="1" applyBorder="1" applyAlignment="1" quotePrefix="1">
      <alignment horizontal="center" vertical="center" wrapText="1"/>
      <protection/>
    </xf>
    <xf numFmtId="49" fontId="14" fillId="0" borderId="11" xfId="88" applyNumberFormat="1" applyFont="1" applyBorder="1" applyAlignment="1">
      <alignment horizontal="center" vertical="center"/>
      <protection/>
    </xf>
    <xf numFmtId="1" fontId="14" fillId="0" borderId="11" xfId="88" applyNumberFormat="1" applyFont="1" applyBorder="1" applyAlignment="1">
      <alignment horizontal="left" vertical="center" wrapText="1"/>
      <protection/>
    </xf>
    <xf numFmtId="1" fontId="14" fillId="0" borderId="11" xfId="88" applyNumberFormat="1" applyFont="1" applyBorder="1" applyAlignment="1">
      <alignment horizontal="center" vertical="center" wrapText="1"/>
      <protection/>
    </xf>
    <xf numFmtId="177" fontId="14" fillId="0" borderId="11" xfId="69" applyNumberFormat="1" applyFont="1" applyFill="1" applyBorder="1" applyAlignment="1">
      <alignment horizontal="right" vertical="center"/>
    </xf>
    <xf numFmtId="1" fontId="14" fillId="0" borderId="11" xfId="88" applyNumberFormat="1" applyFont="1" applyBorder="1" applyAlignment="1">
      <alignment horizontal="right" vertical="center"/>
      <protection/>
    </xf>
    <xf numFmtId="1" fontId="14" fillId="0" borderId="0" xfId="88" applyNumberFormat="1" applyFont="1" applyAlignment="1">
      <alignment vertical="center"/>
      <protection/>
    </xf>
    <xf numFmtId="49" fontId="14" fillId="0" borderId="11" xfId="88" applyNumberFormat="1" applyFont="1" applyBorder="1" applyAlignment="1">
      <alignment horizontal="center" vertical="center"/>
      <protection/>
    </xf>
    <xf numFmtId="0" fontId="14" fillId="34" borderId="11" xfId="83" applyFont="1" applyFill="1" applyBorder="1" applyAlignment="1">
      <alignment horizontal="justify" vertical="center" wrapText="1"/>
      <protection/>
    </xf>
    <xf numFmtId="1" fontId="3" fillId="0" borderId="11" xfId="88" applyNumberFormat="1" applyFont="1" applyBorder="1" applyAlignment="1">
      <alignment horizontal="center" vertical="center" wrapText="1"/>
      <protection/>
    </xf>
    <xf numFmtId="1" fontId="3" fillId="0" borderId="11" xfId="88" applyNumberFormat="1" applyFont="1" applyBorder="1" applyAlignment="1">
      <alignment horizontal="right" vertical="center"/>
      <protection/>
    </xf>
    <xf numFmtId="49" fontId="3" fillId="0" borderId="11" xfId="88" applyNumberFormat="1" applyFont="1" applyBorder="1" applyAlignment="1">
      <alignment horizontal="center" vertical="center"/>
      <protection/>
    </xf>
    <xf numFmtId="0" fontId="3" fillId="34" borderId="11" xfId="83" applyFont="1" applyFill="1" applyBorder="1" applyAlignment="1">
      <alignment horizontal="justify" vertical="center" wrapText="1"/>
      <protection/>
    </xf>
    <xf numFmtId="176" fontId="3" fillId="34" borderId="11" xfId="88" applyNumberFormat="1" applyFont="1" applyFill="1" applyBorder="1" applyAlignment="1">
      <alignment horizontal="center" vertical="center" wrapText="1"/>
      <protection/>
    </xf>
    <xf numFmtId="3" fontId="3" fillId="34" borderId="11" xfId="88" applyNumberFormat="1" applyFont="1" applyFill="1" applyBorder="1" applyAlignment="1">
      <alignment horizontal="right" vertical="center" wrapText="1"/>
      <protection/>
    </xf>
    <xf numFmtId="3" fontId="3" fillId="34" borderId="11" xfId="49" applyNumberFormat="1" applyFont="1" applyFill="1" applyBorder="1" applyAlignment="1">
      <alignment horizontal="right" vertical="center" wrapText="1"/>
    </xf>
    <xf numFmtId="177" fontId="3" fillId="0" borderId="11" xfId="69" applyNumberFormat="1" applyFont="1" applyFill="1" applyBorder="1" applyAlignment="1">
      <alignment horizontal="right" vertical="center"/>
    </xf>
    <xf numFmtId="3" fontId="3" fillId="34" borderId="11" xfId="63" applyNumberFormat="1" applyFont="1" applyFill="1" applyBorder="1" applyAlignment="1">
      <alignment horizontal="right" vertical="center" wrapText="1"/>
    </xf>
    <xf numFmtId="179" fontId="3" fillId="34" borderId="11" xfId="49" applyNumberFormat="1" applyFont="1" applyFill="1" applyBorder="1" applyAlignment="1">
      <alignment horizontal="right" vertical="center" wrapText="1"/>
    </xf>
    <xf numFmtId="1" fontId="14" fillId="0" borderId="11" xfId="88" applyNumberFormat="1" applyFont="1" applyBorder="1" applyAlignment="1">
      <alignment vertical="center" wrapText="1"/>
      <protection/>
    </xf>
    <xf numFmtId="49" fontId="3" fillId="0" borderId="11" xfId="88" applyNumberFormat="1" applyFont="1" applyBorder="1" applyAlignment="1">
      <alignment horizontal="center" vertical="center"/>
      <protection/>
    </xf>
    <xf numFmtId="177" fontId="3" fillId="0" borderId="11" xfId="69" applyNumberFormat="1" applyFont="1" applyFill="1" applyBorder="1" applyAlignment="1">
      <alignment horizontal="right" vertical="center"/>
    </xf>
    <xf numFmtId="1" fontId="3" fillId="0" borderId="11" xfId="88" applyNumberFormat="1" applyFont="1" applyBorder="1" applyAlignment="1">
      <alignment horizontal="center" vertical="center" wrapText="1"/>
      <protection/>
    </xf>
    <xf numFmtId="1" fontId="3" fillId="0" borderId="11" xfId="88" applyNumberFormat="1" applyFont="1" applyBorder="1" applyAlignment="1">
      <alignment horizontal="right" vertical="center"/>
      <protection/>
    </xf>
    <xf numFmtId="1" fontId="3" fillId="0" borderId="0" xfId="88" applyNumberFormat="1" applyFont="1" applyAlignment="1">
      <alignment vertical="center"/>
      <protection/>
    </xf>
    <xf numFmtId="1" fontId="3" fillId="0" borderId="11" xfId="88" applyNumberFormat="1" applyFont="1" applyBorder="1" applyAlignment="1" quotePrefix="1">
      <alignment horizontal="center" vertical="center"/>
      <protection/>
    </xf>
    <xf numFmtId="3" fontId="3" fillId="0" borderId="11" xfId="88" applyNumberFormat="1" applyFont="1" applyBorder="1" applyAlignment="1" quotePrefix="1">
      <alignment horizontal="right" vertical="center" wrapText="1"/>
      <protection/>
    </xf>
    <xf numFmtId="177" fontId="3" fillId="0" borderId="11" xfId="69" applyNumberFormat="1" applyFont="1" applyFill="1" applyBorder="1" applyAlignment="1" quotePrefix="1">
      <alignment horizontal="right" vertical="center" wrapText="1"/>
    </xf>
    <xf numFmtId="1" fontId="3" fillId="0" borderId="11" xfId="88" applyNumberFormat="1" applyFont="1" applyBorder="1" applyAlignment="1">
      <alignment horizontal="center" vertical="center"/>
      <protection/>
    </xf>
    <xf numFmtId="49" fontId="3" fillId="0" borderId="0" xfId="88" applyNumberFormat="1" applyFont="1" applyAlignment="1">
      <alignment horizontal="center" vertical="center"/>
      <protection/>
    </xf>
    <xf numFmtId="1" fontId="3" fillId="0" borderId="0" xfId="88" applyNumberFormat="1" applyFont="1" applyAlignment="1">
      <alignment horizontal="center" vertical="center" wrapText="1"/>
      <protection/>
    </xf>
    <xf numFmtId="1" fontId="3" fillId="0" borderId="0" xfId="88" applyNumberFormat="1" applyFont="1" applyAlignment="1">
      <alignment horizontal="right" vertical="center"/>
      <protection/>
    </xf>
    <xf numFmtId="1" fontId="3" fillId="0" borderId="0" xfId="88" applyNumberFormat="1" applyFont="1" applyAlignment="1">
      <alignment horizontal="left" vertical="center" wrapText="1"/>
      <protection/>
    </xf>
    <xf numFmtId="49" fontId="3" fillId="0" borderId="0" xfId="88" applyNumberFormat="1" applyFont="1" applyAlignment="1">
      <alignment vertical="center"/>
      <protection/>
    </xf>
    <xf numFmtId="1" fontId="3" fillId="0" borderId="0" xfId="88" applyNumberFormat="1" applyFont="1" applyAlignment="1">
      <alignment vertical="center" wrapText="1"/>
      <protection/>
    </xf>
    <xf numFmtId="176" fontId="6" fillId="34" borderId="11" xfId="79" applyNumberFormat="1" applyFont="1" applyFill="1" applyBorder="1" applyAlignment="1">
      <alignment horizontal="center" vertical="center" wrapText="1"/>
      <protection/>
    </xf>
    <xf numFmtId="176" fontId="7" fillId="34" borderId="11" xfId="49" applyNumberFormat="1" applyFont="1" applyFill="1" applyBorder="1" applyAlignment="1">
      <alignment horizontal="center" vertical="center" wrapText="1"/>
    </xf>
    <xf numFmtId="0" fontId="6" fillId="34" borderId="11" xfId="79" applyFont="1" applyFill="1" applyBorder="1" applyAlignment="1">
      <alignment horizontal="center" vertical="center" wrapText="1"/>
      <protection/>
    </xf>
    <xf numFmtId="176" fontId="6" fillId="34" borderId="11" xfId="79" applyNumberFormat="1" applyFont="1" applyFill="1" applyBorder="1" applyAlignment="1">
      <alignment horizontal="center" vertical="center" wrapText="1"/>
      <protection/>
    </xf>
    <xf numFmtId="0" fontId="6" fillId="34" borderId="0" xfId="90" applyFont="1" applyFill="1" applyAlignment="1">
      <alignment horizontal="center" vertical="center" wrapText="1"/>
      <protection/>
    </xf>
    <xf numFmtId="176" fontId="7" fillId="34" borderId="11" xfId="49"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 fontId="6" fillId="34" borderId="11" xfId="88" applyNumberFormat="1" applyFont="1" applyFill="1" applyBorder="1" applyAlignment="1" quotePrefix="1">
      <alignment horizontal="center" vertical="center" wrapText="1"/>
      <protection/>
    </xf>
    <xf numFmtId="0" fontId="6" fillId="34" borderId="11" xfId="0" applyFont="1" applyFill="1" applyBorder="1" applyAlignment="1" quotePrefix="1">
      <alignment horizontal="center" vertical="center"/>
    </xf>
    <xf numFmtId="0" fontId="6" fillId="34" borderId="11" xfId="79" applyFont="1" applyFill="1" applyBorder="1" applyAlignment="1">
      <alignment horizontal="center" vertical="center"/>
      <protection/>
    </xf>
    <xf numFmtId="176" fontId="6" fillId="34" borderId="11" xfId="79" applyNumberFormat="1" applyFont="1" applyFill="1" applyBorder="1" applyAlignment="1">
      <alignment horizontal="center" vertical="center"/>
      <protection/>
    </xf>
    <xf numFmtId="176" fontId="6" fillId="34" borderId="11" xfId="0" applyNumberFormat="1" applyFont="1" applyFill="1" applyBorder="1" applyAlignment="1">
      <alignment horizontal="right" vertical="center"/>
    </xf>
    <xf numFmtId="0" fontId="6" fillId="34" borderId="11" xfId="0" applyFont="1" applyFill="1" applyBorder="1" applyAlignment="1">
      <alignment vertical="center" wrapText="1"/>
    </xf>
    <xf numFmtId="1" fontId="7" fillId="34" borderId="11" xfId="88" applyNumberFormat="1" applyFont="1" applyFill="1" applyBorder="1" applyAlignment="1">
      <alignment horizontal="center" vertical="center" wrapText="1"/>
      <protection/>
    </xf>
    <xf numFmtId="1" fontId="6" fillId="34" borderId="11" xfId="88" applyNumberFormat="1" applyFont="1" applyFill="1" applyBorder="1" applyAlignment="1" quotePrefix="1">
      <alignment horizontal="center" vertical="center" wrapText="1"/>
      <protection/>
    </xf>
    <xf numFmtId="0" fontId="7" fillId="34" borderId="0" xfId="0" applyFont="1" applyFill="1" applyAlignment="1">
      <alignment vertical="center"/>
    </xf>
    <xf numFmtId="177" fontId="6" fillId="34" borderId="11" xfId="61" applyNumberFormat="1" applyFont="1" applyFill="1" applyBorder="1" applyAlignment="1">
      <alignment horizontal="center" vertical="center" wrapText="1"/>
    </xf>
    <xf numFmtId="3" fontId="6" fillId="34" borderId="11" xfId="0" applyNumberFormat="1" applyFont="1" applyFill="1" applyBorder="1" applyAlignment="1">
      <alignment horizontal="right" vertical="center"/>
    </xf>
    <xf numFmtId="176" fontId="7" fillId="34" borderId="11" xfId="88" applyNumberFormat="1" applyFont="1" applyFill="1" applyBorder="1" applyAlignment="1">
      <alignment horizontal="center" vertical="center" wrapText="1"/>
      <protection/>
    </xf>
    <xf numFmtId="3" fontId="7" fillId="34" borderId="11" xfId="49" applyNumberFormat="1" applyFont="1" applyFill="1" applyBorder="1" applyAlignment="1">
      <alignment horizontal="right" vertical="center" wrapText="1"/>
    </xf>
    <xf numFmtId="0" fontId="7" fillId="34" borderId="11" xfId="90" applyFont="1" applyFill="1" applyBorder="1" applyAlignment="1">
      <alignment horizontal="center" vertical="center" wrapText="1"/>
      <protection/>
    </xf>
    <xf numFmtId="0" fontId="7" fillId="34" borderId="0" xfId="0" applyFont="1" applyFill="1" applyBorder="1" applyAlignment="1">
      <alignment vertical="center"/>
    </xf>
    <xf numFmtId="179" fontId="7" fillId="34" borderId="11" xfId="0" applyNumberFormat="1" applyFont="1" applyFill="1" applyBorder="1" applyAlignment="1">
      <alignment vertical="center"/>
    </xf>
    <xf numFmtId="176" fontId="6" fillId="34" borderId="11" xfId="79" applyNumberFormat="1" applyFont="1" applyFill="1" applyBorder="1" applyAlignment="1">
      <alignment horizontal="center" vertical="center" wrapText="1"/>
      <protection/>
    </xf>
    <xf numFmtId="0" fontId="6" fillId="34" borderId="11" xfId="79" applyFont="1" applyFill="1" applyBorder="1" applyAlignment="1">
      <alignment horizontal="center" vertical="center" wrapText="1"/>
      <protection/>
    </xf>
    <xf numFmtId="10" fontId="6" fillId="34" borderId="11" xfId="49" applyNumberFormat="1" applyFont="1" applyFill="1" applyBorder="1" applyAlignment="1">
      <alignment horizontal="right" vertical="center" wrapText="1"/>
    </xf>
    <xf numFmtId="9" fontId="6" fillId="34" borderId="11" xfId="61" applyNumberFormat="1" applyFont="1" applyFill="1" applyBorder="1" applyAlignment="1">
      <alignment horizontal="right" vertical="center" wrapText="1"/>
    </xf>
    <xf numFmtId="9" fontId="7" fillId="34" borderId="11" xfId="49" applyNumberFormat="1" applyFont="1" applyFill="1" applyBorder="1" applyAlignment="1">
      <alignment vertical="center" wrapText="1"/>
    </xf>
    <xf numFmtId="3" fontId="6" fillId="0" borderId="11" xfId="47" applyNumberFormat="1" applyFont="1" applyFill="1" applyBorder="1" applyAlignment="1">
      <alignment horizontal="right" vertical="center" wrapText="1"/>
    </xf>
    <xf numFmtId="9" fontId="7" fillId="34" borderId="11" xfId="0" applyNumberFormat="1" applyFont="1" applyFill="1" applyBorder="1" applyAlignment="1">
      <alignment vertical="center"/>
    </xf>
    <xf numFmtId="0" fontId="6" fillId="0" borderId="18" xfId="90" applyFont="1" applyFill="1" applyBorder="1" applyAlignment="1">
      <alignment horizontal="center" vertical="center" wrapText="1"/>
      <protection/>
    </xf>
    <xf numFmtId="0" fontId="6" fillId="0" borderId="19" xfId="90" applyFont="1" applyFill="1" applyBorder="1" applyAlignment="1">
      <alignment horizontal="center" vertical="center" wrapText="1"/>
      <protection/>
    </xf>
    <xf numFmtId="0" fontId="6" fillId="0" borderId="0" xfId="90" applyFont="1" applyFill="1" applyAlignment="1">
      <alignment horizontal="center" vertical="center" wrapText="1"/>
      <protection/>
    </xf>
    <xf numFmtId="0" fontId="6" fillId="0" borderId="0" xfId="90" applyFont="1" applyFill="1" applyBorder="1" applyAlignment="1">
      <alignment horizontal="center" vertical="center" wrapText="1"/>
      <protection/>
    </xf>
    <xf numFmtId="176" fontId="8" fillId="0" borderId="0" xfId="90" applyNumberFormat="1" applyFont="1" applyFill="1" applyBorder="1" applyAlignment="1">
      <alignment horizontal="center" vertical="center" wrapText="1"/>
      <protection/>
    </xf>
    <xf numFmtId="1" fontId="6" fillId="0" borderId="16" xfId="90" applyNumberFormat="1" applyFont="1" applyFill="1" applyBorder="1" applyAlignment="1">
      <alignment horizontal="center" vertical="center" wrapText="1"/>
      <protection/>
    </xf>
    <xf numFmtId="1" fontId="6" fillId="0" borderId="14" xfId="90" applyNumberFormat="1" applyFont="1" applyFill="1" applyBorder="1" applyAlignment="1">
      <alignment horizontal="center" vertical="center" wrapText="1"/>
      <protection/>
    </xf>
    <xf numFmtId="0" fontId="6" fillId="0" borderId="16" xfId="90" applyFont="1" applyFill="1" applyBorder="1" applyAlignment="1">
      <alignment horizontal="center" vertical="center" wrapText="1"/>
      <protection/>
    </xf>
    <xf numFmtId="0" fontId="6" fillId="0" borderId="14" xfId="90" applyFont="1" applyFill="1" applyBorder="1" applyAlignment="1">
      <alignment horizontal="center" vertical="center" wrapText="1"/>
      <protection/>
    </xf>
    <xf numFmtId="176" fontId="6" fillId="0" borderId="16" xfId="79" applyNumberFormat="1" applyFont="1" applyFill="1" applyBorder="1" applyAlignment="1">
      <alignment horizontal="center" vertical="center" wrapText="1"/>
      <protection/>
    </xf>
    <xf numFmtId="176" fontId="6" fillId="0" borderId="14" xfId="79" applyNumberFormat="1" applyFont="1" applyFill="1" applyBorder="1" applyAlignment="1">
      <alignment horizontal="center" vertical="center" wrapText="1"/>
      <protection/>
    </xf>
    <xf numFmtId="176" fontId="6" fillId="0" borderId="15" xfId="79" applyNumberFormat="1" applyFont="1" applyFill="1" applyBorder="1" applyAlignment="1">
      <alignment horizontal="center" vertical="center" wrapText="1"/>
      <protection/>
    </xf>
    <xf numFmtId="176" fontId="6" fillId="0" borderId="17" xfId="79" applyNumberFormat="1" applyFont="1" applyFill="1" applyBorder="1" applyAlignment="1">
      <alignment horizontal="center" vertical="center" wrapText="1"/>
      <protection/>
    </xf>
    <xf numFmtId="176" fontId="6" fillId="0" borderId="20" xfId="79" applyNumberFormat="1" applyFont="1" applyFill="1" applyBorder="1" applyAlignment="1">
      <alignment horizontal="center" vertical="center" wrapText="1"/>
      <protection/>
    </xf>
    <xf numFmtId="176" fontId="6" fillId="0" borderId="21" xfId="79" applyNumberFormat="1" applyFont="1" applyFill="1" applyBorder="1" applyAlignment="1">
      <alignment horizontal="center" vertical="center" wrapText="1"/>
      <protection/>
    </xf>
    <xf numFmtId="176" fontId="6" fillId="0" borderId="22" xfId="79" applyNumberFormat="1" applyFont="1" applyFill="1" applyBorder="1" applyAlignment="1">
      <alignment horizontal="center" vertical="center" wrapText="1"/>
      <protection/>
    </xf>
    <xf numFmtId="0" fontId="7" fillId="0" borderId="14" xfId="90" applyFont="1" applyFill="1" applyBorder="1" applyAlignment="1">
      <alignment horizontal="center" vertical="center" wrapText="1"/>
      <protection/>
    </xf>
    <xf numFmtId="176" fontId="6" fillId="0" borderId="23" xfId="79" applyNumberFormat="1" applyFont="1" applyFill="1" applyBorder="1" applyAlignment="1">
      <alignment horizontal="center" vertical="center" wrapText="1"/>
      <protection/>
    </xf>
    <xf numFmtId="0" fontId="6" fillId="34" borderId="0" xfId="90" applyFont="1" applyFill="1" applyAlignment="1">
      <alignment horizontal="center" vertical="center" wrapText="1"/>
      <protection/>
    </xf>
    <xf numFmtId="176" fontId="6" fillId="34" borderId="11" xfId="79" applyNumberFormat="1" applyFont="1" applyFill="1" applyBorder="1" applyAlignment="1">
      <alignment horizontal="center" vertical="center" wrapText="1"/>
      <protection/>
    </xf>
    <xf numFmtId="0" fontId="6" fillId="34" borderId="11" xfId="90" applyFont="1" applyFill="1" applyBorder="1" applyAlignment="1">
      <alignment horizontal="center" vertical="center" wrapText="1"/>
      <protection/>
    </xf>
    <xf numFmtId="0" fontId="6" fillId="34" borderId="11" xfId="79" applyFont="1" applyFill="1" applyBorder="1" applyAlignment="1">
      <alignment horizontal="center" vertical="center" wrapText="1"/>
      <protection/>
    </xf>
    <xf numFmtId="0" fontId="6" fillId="34" borderId="0" xfId="90" applyFont="1" applyFill="1" applyBorder="1" applyAlignment="1">
      <alignment horizontal="center" vertical="center" wrapText="1"/>
      <protection/>
    </xf>
    <xf numFmtId="176" fontId="13" fillId="34" borderId="0" xfId="90" applyNumberFormat="1" applyFont="1" applyFill="1" applyBorder="1" applyAlignment="1">
      <alignment horizontal="center" vertical="center" wrapText="1"/>
      <protection/>
    </xf>
    <xf numFmtId="1" fontId="6" fillId="34" borderId="11" xfId="90" applyNumberFormat="1" applyFont="1" applyFill="1" applyBorder="1" applyAlignment="1">
      <alignment horizontal="center" vertical="center" wrapText="1"/>
      <protection/>
    </xf>
    <xf numFmtId="176" fontId="8" fillId="34" borderId="10" xfId="90" applyNumberFormat="1" applyFont="1" applyFill="1" applyBorder="1" applyAlignment="1">
      <alignment horizontal="right" vertical="center" wrapText="1"/>
      <protection/>
    </xf>
    <xf numFmtId="176" fontId="6" fillId="34" borderId="18" xfId="79" applyNumberFormat="1" applyFont="1" applyFill="1" applyBorder="1" applyAlignment="1">
      <alignment horizontal="center" vertical="center" wrapText="1"/>
      <protection/>
    </xf>
    <xf numFmtId="176" fontId="6" fillId="34" borderId="24" xfId="79" applyNumberFormat="1" applyFont="1" applyFill="1" applyBorder="1" applyAlignment="1">
      <alignment horizontal="center" vertical="center" wrapText="1"/>
      <protection/>
    </xf>
    <xf numFmtId="176" fontId="6" fillId="34" borderId="19" xfId="79" applyNumberFormat="1" applyFont="1" applyFill="1" applyBorder="1" applyAlignment="1">
      <alignment horizontal="center" vertical="center" wrapText="1"/>
      <protection/>
    </xf>
    <xf numFmtId="184" fontId="15" fillId="0" borderId="15" xfId="54" applyFont="1" applyFill="1" applyBorder="1" applyAlignment="1">
      <alignment horizontal="center" vertical="center" wrapText="1"/>
    </xf>
    <xf numFmtId="184" fontId="15" fillId="0" borderId="17" xfId="54" applyFont="1" applyFill="1" applyBorder="1" applyAlignment="1">
      <alignment horizontal="center" vertical="center" wrapText="1"/>
    </xf>
    <xf numFmtId="184" fontId="15" fillId="0" borderId="11" xfId="54" applyFont="1" applyFill="1" applyBorder="1" applyAlignment="1">
      <alignment horizontal="center" vertical="center" wrapText="1"/>
    </xf>
    <xf numFmtId="177" fontId="15" fillId="0" borderId="11" xfId="0" applyNumberFormat="1" applyFont="1" applyBorder="1" applyAlignment="1">
      <alignment horizontal="center" vertical="center" wrapText="1"/>
    </xf>
    <xf numFmtId="0" fontId="14" fillId="0" borderId="0" xfId="0" applyFont="1" applyAlignment="1">
      <alignment horizontal="right"/>
    </xf>
    <xf numFmtId="0" fontId="14" fillId="34" borderId="0" xfId="90" applyFont="1" applyFill="1" applyAlignment="1">
      <alignment horizontal="left" vertical="center" wrapText="1"/>
      <protection/>
    </xf>
    <xf numFmtId="0" fontId="14" fillId="0" borderId="0" xfId="0" applyFont="1" applyAlignment="1">
      <alignment horizontal="center" vertical="center"/>
    </xf>
    <xf numFmtId="0" fontId="17" fillId="0" borderId="0" xfId="0" applyFont="1" applyAlignment="1">
      <alignment horizontal="center" vertical="center"/>
    </xf>
    <xf numFmtId="177" fontId="3" fillId="0" borderId="10" xfId="0" applyNumberFormat="1" applyFont="1" applyBorder="1" applyAlignment="1">
      <alignment horizontal="right"/>
    </xf>
    <xf numFmtId="0" fontId="15" fillId="0" borderId="11" xfId="0" applyFont="1" applyBorder="1" applyAlignment="1">
      <alignment horizontal="center" vertical="center" wrapText="1"/>
    </xf>
    <xf numFmtId="177" fontId="15" fillId="0" borderId="15" xfId="47" applyNumberFormat="1" applyFont="1" applyBorder="1" applyAlignment="1">
      <alignment horizontal="center" vertical="center" wrapText="1"/>
    </xf>
    <xf numFmtId="177" fontId="15" fillId="0" borderId="17" xfId="47" applyNumberFormat="1" applyFont="1" applyBorder="1" applyAlignment="1">
      <alignment horizontal="center" vertical="center" wrapText="1"/>
    </xf>
    <xf numFmtId="176" fontId="6" fillId="34" borderId="20" xfId="79" applyNumberFormat="1" applyFont="1" applyFill="1" applyBorder="1" applyAlignment="1">
      <alignment horizontal="center" vertical="center" wrapText="1"/>
      <protection/>
    </xf>
    <xf numFmtId="176" fontId="6" fillId="34" borderId="21" xfId="79" applyNumberFormat="1" applyFont="1" applyFill="1" applyBorder="1" applyAlignment="1">
      <alignment horizontal="center" vertical="center" wrapText="1"/>
      <protection/>
    </xf>
    <xf numFmtId="176" fontId="6" fillId="34" borderId="22" xfId="79" applyNumberFormat="1" applyFont="1" applyFill="1" applyBorder="1" applyAlignment="1">
      <alignment horizontal="center" vertical="center" wrapText="1"/>
      <protection/>
    </xf>
    <xf numFmtId="176" fontId="6" fillId="34" borderId="25" xfId="79" applyNumberFormat="1" applyFont="1" applyFill="1" applyBorder="1" applyAlignment="1">
      <alignment horizontal="center" vertical="center" wrapText="1"/>
      <protection/>
    </xf>
    <xf numFmtId="176" fontId="6" fillId="34" borderId="10" xfId="79" applyNumberFormat="1" applyFont="1" applyFill="1" applyBorder="1" applyAlignment="1">
      <alignment horizontal="center" vertical="center" wrapText="1"/>
      <protection/>
    </xf>
    <xf numFmtId="176" fontId="6" fillId="34" borderId="26" xfId="79" applyNumberFormat="1" applyFont="1" applyFill="1" applyBorder="1" applyAlignment="1">
      <alignment horizontal="center" vertical="center" wrapText="1"/>
      <protection/>
    </xf>
    <xf numFmtId="1" fontId="6" fillId="34" borderId="15" xfId="90" applyNumberFormat="1" applyFont="1" applyFill="1" applyBorder="1" applyAlignment="1">
      <alignment horizontal="center" vertical="center" wrapText="1"/>
      <protection/>
    </xf>
    <xf numFmtId="1" fontId="6" fillId="34" borderId="23" xfId="90" applyNumberFormat="1" applyFont="1" applyFill="1" applyBorder="1" applyAlignment="1">
      <alignment horizontal="center" vertical="center" wrapText="1"/>
      <protection/>
    </xf>
    <xf numFmtId="1" fontId="6" fillId="34" borderId="17" xfId="90" applyNumberFormat="1" applyFont="1" applyFill="1" applyBorder="1" applyAlignment="1">
      <alignment horizontal="center" vertical="center" wrapText="1"/>
      <protection/>
    </xf>
    <xf numFmtId="0" fontId="6" fillId="34" borderId="15" xfId="90" applyFont="1" applyFill="1" applyBorder="1" applyAlignment="1">
      <alignment horizontal="center" vertical="center" wrapText="1"/>
      <protection/>
    </xf>
    <xf numFmtId="0" fontId="6" fillId="34" borderId="23" xfId="90" applyFont="1" applyFill="1" applyBorder="1" applyAlignment="1">
      <alignment horizontal="center" vertical="center" wrapText="1"/>
      <protection/>
    </xf>
    <xf numFmtId="0" fontId="6" fillId="34" borderId="17" xfId="90" applyFont="1" applyFill="1" applyBorder="1" applyAlignment="1">
      <alignment horizontal="center" vertical="center" wrapText="1"/>
      <protection/>
    </xf>
    <xf numFmtId="0" fontId="6" fillId="34" borderId="15" xfId="79" applyFont="1" applyFill="1" applyBorder="1" applyAlignment="1">
      <alignment horizontal="center" vertical="center" wrapText="1"/>
      <protection/>
    </xf>
    <xf numFmtId="0" fontId="6" fillId="34" borderId="23" xfId="79" applyFont="1" applyFill="1" applyBorder="1" applyAlignment="1">
      <alignment horizontal="center" vertical="center" wrapText="1"/>
      <protection/>
    </xf>
    <xf numFmtId="0" fontId="6" fillId="34" borderId="17" xfId="79" applyFont="1" applyFill="1" applyBorder="1" applyAlignment="1">
      <alignment horizontal="center" vertical="center" wrapText="1"/>
      <protection/>
    </xf>
    <xf numFmtId="176" fontId="6" fillId="34" borderId="15" xfId="79" applyNumberFormat="1" applyFont="1" applyFill="1" applyBorder="1" applyAlignment="1">
      <alignment horizontal="center" vertical="center" wrapText="1"/>
      <protection/>
    </xf>
    <xf numFmtId="176" fontId="6" fillId="34" borderId="23" xfId="79" applyNumberFormat="1" applyFont="1" applyFill="1" applyBorder="1" applyAlignment="1">
      <alignment horizontal="center" vertical="center" wrapText="1"/>
      <protection/>
    </xf>
    <xf numFmtId="176" fontId="6" fillId="34" borderId="17" xfId="79" applyNumberFormat="1" applyFont="1" applyFill="1" applyBorder="1" applyAlignment="1">
      <alignment horizontal="center" vertical="center" wrapText="1"/>
      <protection/>
    </xf>
    <xf numFmtId="179" fontId="6" fillId="34" borderId="18" xfId="79" applyNumberFormat="1" applyFont="1" applyFill="1" applyBorder="1" applyAlignment="1">
      <alignment horizontal="center" vertical="center" wrapText="1"/>
      <protection/>
    </xf>
    <xf numFmtId="179" fontId="6" fillId="34" borderId="19" xfId="79" applyNumberFormat="1" applyFont="1" applyFill="1" applyBorder="1" applyAlignment="1">
      <alignment horizontal="center" vertical="center" wrapText="1"/>
      <protection/>
    </xf>
    <xf numFmtId="0" fontId="6" fillId="34" borderId="0" xfId="90" applyFont="1" applyFill="1" applyAlignment="1">
      <alignment horizontal="left" vertical="center" wrapText="1"/>
      <protection/>
    </xf>
    <xf numFmtId="176" fontId="8" fillId="34" borderId="0" xfId="90" applyNumberFormat="1" applyFont="1" applyFill="1" applyBorder="1" applyAlignment="1">
      <alignment horizontal="center" vertical="center" wrapText="1"/>
      <protection/>
    </xf>
    <xf numFmtId="176" fontId="7" fillId="34" borderId="11" xfId="49" applyNumberFormat="1" applyFont="1" applyFill="1" applyBorder="1" applyAlignment="1">
      <alignment horizontal="center" vertical="center" wrapText="1"/>
    </xf>
    <xf numFmtId="3" fontId="7" fillId="34" borderId="15" xfId="47" applyNumberFormat="1" applyFont="1" applyFill="1" applyBorder="1" applyAlignment="1">
      <alignment horizontal="center" vertical="center" wrapText="1"/>
    </xf>
    <xf numFmtId="3" fontId="7" fillId="34" borderId="23" xfId="47" applyNumberFormat="1" applyFont="1" applyFill="1" applyBorder="1" applyAlignment="1">
      <alignment horizontal="center" vertical="center" wrapText="1"/>
    </xf>
    <xf numFmtId="3" fontId="7" fillId="34" borderId="17" xfId="47"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0" fontId="66" fillId="0" borderId="11" xfId="43" applyFont="1" applyBorder="1" applyAlignment="1">
      <alignment horizontal="center" vertical="center"/>
      <protection/>
    </xf>
    <xf numFmtId="0" fontId="66" fillId="0" borderId="11" xfId="43" applyFont="1" applyBorder="1" applyAlignment="1">
      <alignment horizontal="center" vertical="center" wrapText="1"/>
      <protection/>
    </xf>
    <xf numFmtId="0" fontId="66" fillId="35" borderId="11" xfId="43" applyFont="1" applyFill="1" applyBorder="1" applyAlignment="1">
      <alignment horizontal="center" vertical="center" wrapText="1"/>
      <protection/>
    </xf>
    <xf numFmtId="0" fontId="66" fillId="0" borderId="15" xfId="43" applyFont="1" applyBorder="1" applyAlignment="1">
      <alignment horizontal="center" vertical="center" wrapText="1"/>
      <protection/>
    </xf>
    <xf numFmtId="0" fontId="66" fillId="0" borderId="17" xfId="43" applyFont="1" applyBorder="1" applyAlignment="1">
      <alignment horizontal="center" vertical="center" wrapText="1"/>
      <protection/>
    </xf>
    <xf numFmtId="0" fontId="69" fillId="0" borderId="0" xfId="43" applyFont="1" applyAlignment="1">
      <alignment horizontal="center" vertical="center"/>
      <protection/>
    </xf>
    <xf numFmtId="0" fontId="69" fillId="0" borderId="0" xfId="43" applyFont="1" applyAlignment="1">
      <alignment horizontal="center" vertical="center" wrapText="1"/>
      <protection/>
    </xf>
    <xf numFmtId="1" fontId="70" fillId="0" borderId="0" xfId="43" applyNumberFormat="1" applyFont="1" applyAlignment="1">
      <alignment horizontal="center" vertical="center"/>
      <protection/>
    </xf>
    <xf numFmtId="0" fontId="70" fillId="0" borderId="0" xfId="43" applyFont="1" applyAlignment="1">
      <alignment horizontal="center" vertical="center"/>
      <protection/>
    </xf>
    <xf numFmtId="0" fontId="71" fillId="0" borderId="10" xfId="43" applyFont="1" applyBorder="1" applyAlignment="1">
      <alignment horizontal="right"/>
      <protection/>
    </xf>
    <xf numFmtId="0" fontId="67" fillId="0" borderId="15" xfId="43" applyFont="1" applyBorder="1" applyAlignment="1">
      <alignment horizontal="center" vertical="center"/>
      <protection/>
    </xf>
    <xf numFmtId="0" fontId="67" fillId="0" borderId="23" xfId="43" applyFont="1" applyBorder="1" applyAlignment="1">
      <alignment horizontal="center" vertical="center"/>
      <protection/>
    </xf>
    <xf numFmtId="0" fontId="67" fillId="0" borderId="17" xfId="43" applyFont="1" applyBorder="1" applyAlignment="1">
      <alignment horizontal="center" vertical="center"/>
      <protection/>
    </xf>
    <xf numFmtId="0" fontId="66" fillId="0" borderId="15" xfId="43" applyFont="1" applyBorder="1" applyAlignment="1">
      <alignment horizontal="center" vertical="center"/>
      <protection/>
    </xf>
    <xf numFmtId="0" fontId="66" fillId="0" borderId="23" xfId="43" applyFont="1" applyBorder="1" applyAlignment="1">
      <alignment horizontal="center" vertical="center"/>
      <protection/>
    </xf>
    <xf numFmtId="0" fontId="66" fillId="0" borderId="17" xfId="43" applyFont="1" applyBorder="1" applyAlignment="1">
      <alignment horizontal="center" vertical="center"/>
      <protection/>
    </xf>
    <xf numFmtId="0" fontId="66" fillId="0" borderId="18" xfId="43" applyFont="1" applyBorder="1" applyAlignment="1">
      <alignment horizontal="center" vertical="center" wrapText="1"/>
      <protection/>
    </xf>
    <xf numFmtId="0" fontId="66" fillId="0" borderId="24" xfId="43" applyFont="1" applyBorder="1" applyAlignment="1">
      <alignment horizontal="center" vertical="center" wrapText="1"/>
      <protection/>
    </xf>
    <xf numFmtId="0" fontId="66" fillId="0" borderId="19" xfId="43" applyFont="1" applyBorder="1" applyAlignment="1">
      <alignment horizontal="center" vertical="center" wrapText="1"/>
      <protection/>
    </xf>
    <xf numFmtId="0" fontId="66" fillId="0" borderId="23" xfId="43" applyFont="1" applyBorder="1" applyAlignment="1">
      <alignment horizontal="center" vertical="center" wrapText="1"/>
      <protection/>
    </xf>
    <xf numFmtId="1" fontId="14" fillId="0" borderId="0" xfId="88" applyNumberFormat="1" applyFont="1" applyAlignment="1">
      <alignment horizontal="center" vertical="center"/>
      <protection/>
    </xf>
    <xf numFmtId="1" fontId="14" fillId="0" borderId="0" xfId="88" applyNumberFormat="1" applyFont="1" applyAlignment="1">
      <alignment horizontal="center" vertical="center" wrapText="1"/>
      <protection/>
    </xf>
    <xf numFmtId="1" fontId="17" fillId="0" borderId="0" xfId="88" applyNumberFormat="1" applyFont="1" applyAlignment="1">
      <alignment horizontal="center" vertical="center" wrapText="1"/>
      <protection/>
    </xf>
    <xf numFmtId="1" fontId="17" fillId="0" borderId="10" xfId="88" applyNumberFormat="1" applyFont="1" applyBorder="1" applyAlignment="1">
      <alignment horizontal="right" vertical="center"/>
      <protection/>
    </xf>
    <xf numFmtId="49" fontId="3" fillId="0" borderId="11" xfId="88" applyNumberFormat="1" applyFont="1" applyBorder="1" applyAlignment="1">
      <alignment horizontal="center" vertical="center" wrapText="1"/>
      <protection/>
    </xf>
    <xf numFmtId="3" fontId="3" fillId="0" borderId="11" xfId="88" applyNumberFormat="1" applyFont="1" applyBorder="1" applyAlignment="1">
      <alignment horizontal="center" vertical="center" wrapText="1"/>
      <protection/>
    </xf>
    <xf numFmtId="3" fontId="3" fillId="0" borderId="18" xfId="88" applyNumberFormat="1" applyFont="1" applyBorder="1" applyAlignment="1">
      <alignment horizontal="center" vertical="center" wrapText="1"/>
      <protection/>
    </xf>
    <xf numFmtId="3" fontId="3" fillId="0" borderId="24" xfId="88" applyNumberFormat="1" applyFont="1" applyBorder="1" applyAlignment="1">
      <alignment horizontal="center" vertical="center" wrapText="1"/>
      <protection/>
    </xf>
    <xf numFmtId="3" fontId="3" fillId="0" borderId="19" xfId="88" applyNumberFormat="1" applyFont="1" applyBorder="1" applyAlignment="1">
      <alignment horizontal="center" vertical="center" wrapText="1"/>
      <protection/>
    </xf>
    <xf numFmtId="3" fontId="3" fillId="0" borderId="20" xfId="88" applyNumberFormat="1" applyFont="1" applyBorder="1" applyAlignment="1">
      <alignment horizontal="center" vertical="center" wrapText="1"/>
      <protection/>
    </xf>
    <xf numFmtId="3" fontId="3" fillId="0" borderId="22" xfId="88" applyNumberFormat="1" applyFont="1" applyBorder="1" applyAlignment="1">
      <alignment horizontal="center" vertical="center" wrapText="1"/>
      <protection/>
    </xf>
    <xf numFmtId="3" fontId="3" fillId="0" borderId="27" xfId="88" applyNumberFormat="1" applyFont="1" applyBorder="1" applyAlignment="1">
      <alignment horizontal="center" vertical="center" wrapText="1"/>
      <protection/>
    </xf>
    <xf numFmtId="3" fontId="3" fillId="0" borderId="28" xfId="88" applyNumberFormat="1" applyFont="1" applyBorder="1" applyAlignment="1">
      <alignment horizontal="center" vertical="center" wrapText="1"/>
      <protection/>
    </xf>
    <xf numFmtId="3" fontId="3" fillId="0" borderId="21" xfId="88" applyNumberFormat="1" applyFont="1" applyBorder="1" applyAlignment="1">
      <alignment horizontal="center" vertical="center" wrapText="1"/>
      <protection/>
    </xf>
    <xf numFmtId="3" fontId="3" fillId="0" borderId="10" xfId="88" applyNumberFormat="1" applyFont="1" applyBorder="1" applyAlignment="1">
      <alignment horizontal="center" vertical="center" wrapText="1"/>
      <protection/>
    </xf>
    <xf numFmtId="3" fontId="3" fillId="0" borderId="26" xfId="88" applyNumberFormat="1" applyFont="1" applyBorder="1" applyAlignment="1">
      <alignment horizontal="center" vertical="center" wrapText="1"/>
      <protection/>
    </xf>
    <xf numFmtId="0" fontId="72" fillId="0" borderId="21" xfId="43" applyFont="1" applyBorder="1">
      <alignment/>
      <protection/>
    </xf>
    <xf numFmtId="0" fontId="72" fillId="0" borderId="22" xfId="43" applyFont="1" applyBorder="1">
      <alignment/>
      <protection/>
    </xf>
    <xf numFmtId="0" fontId="72" fillId="0" borderId="25" xfId="43" applyFont="1" applyBorder="1">
      <alignment/>
      <protection/>
    </xf>
    <xf numFmtId="0" fontId="72" fillId="0" borderId="10" xfId="43" applyFont="1" applyBorder="1">
      <alignment/>
      <protection/>
    </xf>
    <xf numFmtId="0" fontId="72" fillId="0" borderId="26" xfId="43" applyFont="1" applyBorder="1">
      <alignment/>
      <protection/>
    </xf>
    <xf numFmtId="0" fontId="20" fillId="0" borderId="11" xfId="86" applyFont="1" applyBorder="1" applyAlignment="1">
      <alignment horizontal="center" vertical="center" wrapText="1"/>
      <protection/>
    </xf>
    <xf numFmtId="3" fontId="3" fillId="0" borderId="15" xfId="88" applyNumberFormat="1" applyFont="1" applyBorder="1" applyAlignment="1">
      <alignment horizontal="center" vertical="center" wrapText="1"/>
      <protection/>
    </xf>
    <xf numFmtId="3" fontId="3" fillId="0" borderId="23" xfId="88" applyNumberFormat="1" applyFont="1" applyBorder="1" applyAlignment="1">
      <alignment horizontal="center" vertical="center" wrapText="1"/>
      <protection/>
    </xf>
    <xf numFmtId="3" fontId="3" fillId="0" borderId="17" xfId="88" applyNumberFormat="1" applyFont="1" applyBorder="1" applyAlignment="1">
      <alignment horizontal="center" vertical="center" wrapText="1"/>
      <protection/>
    </xf>
    <xf numFmtId="1" fontId="3" fillId="0" borderId="0" xfId="88" applyNumberFormat="1" applyFont="1" applyAlignment="1">
      <alignment horizontal="left" vertical="center" wrapText="1"/>
      <protection/>
    </xf>
    <xf numFmtId="3" fontId="17" fillId="0" borderId="11" xfId="88" applyNumberFormat="1" applyFont="1" applyBorder="1" applyAlignment="1">
      <alignment horizontal="center" vertical="center" wrapText="1"/>
      <protection/>
    </xf>
  </cellXfs>
  <cellStyles count="85">
    <cellStyle name="Normal" xfId="0"/>
    <cellStyle name="&#13;&#10;JournalTemplate=C:\COMFO\CTALK\JOURSTD.TPL&#13;&#10;LbStateAddress=3 3 0 251 1 89 2 311&#13;&#10;LbStateJou 2"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ình thường 2" xfId="41"/>
    <cellStyle name="Bình thường 2 3" xfId="42"/>
    <cellStyle name="Bình thường 3" xfId="43"/>
    <cellStyle name="Calculation" xfId="44"/>
    <cellStyle name="Check Cell" xfId="45"/>
    <cellStyle name="Chuẩn 4" xfId="46"/>
    <cellStyle name="Comma" xfId="47"/>
    <cellStyle name="Comma [0]" xfId="48"/>
    <cellStyle name="Comma 10 10" xfId="49"/>
    <cellStyle name="Comma 10 2" xfId="50"/>
    <cellStyle name="Comma 10 3" xfId="51"/>
    <cellStyle name="Comma 12" xfId="52"/>
    <cellStyle name="Comma 13" xfId="53"/>
    <cellStyle name="Comma 2" xfId="54"/>
    <cellStyle name="Comma 2 2" xfId="55"/>
    <cellStyle name="Comma 2 4" xfId="56"/>
    <cellStyle name="Comma 3" xfId="57"/>
    <cellStyle name="Comma 4" xfId="58"/>
    <cellStyle name="Comma 5" xfId="59"/>
    <cellStyle name="Comma 59" xfId="60"/>
    <cellStyle name="Comma 6" xfId="61"/>
    <cellStyle name="Comma 6 2" xfId="62"/>
    <cellStyle name="Comma 6 3" xfId="63"/>
    <cellStyle name="Comma 65" xfId="64"/>
    <cellStyle name="Comma 7" xfId="65"/>
    <cellStyle name="Currency" xfId="66"/>
    <cellStyle name="Currency [0]" xfId="67"/>
    <cellStyle name="Dấu phẩy 2" xfId="68"/>
    <cellStyle name="Dấu phẩy 3"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Kiểu 1" xfId="79"/>
    <cellStyle name="Linked Cell" xfId="80"/>
    <cellStyle name="Neutral" xfId="81"/>
    <cellStyle name="Normal 11" xfId="82"/>
    <cellStyle name="Normal 19" xfId="83"/>
    <cellStyle name="Normal 19 2" xfId="84"/>
    <cellStyle name="Normal 2" xfId="85"/>
    <cellStyle name="Normal 2 2" xfId="86"/>
    <cellStyle name="Normal 3" xfId="87"/>
    <cellStyle name="Normal_Bieu mau (CV )" xfId="88"/>
    <cellStyle name="Normal_Sheet1" xfId="89"/>
    <cellStyle name="Normal_Sheet2" xfId="90"/>
    <cellStyle name="Note" xfId="91"/>
    <cellStyle name="Output" xfId="92"/>
    <cellStyle name="Percent" xfId="93"/>
    <cellStyle name="Style 1" xfId="94"/>
    <cellStyle name="Style 1 2 2" xfId="95"/>
    <cellStyle name="Title" xfId="96"/>
    <cellStyle name="Total" xfId="97"/>
    <cellStyle name="Warning Text"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I%20LIEU%20PNN\2014\2014\Bo%20tri%20on%20dinh%20dan%20cu%20ban%20hot%20x&#227;%20%20M&#432;&#7901;ng%20&#272;un\quyet%20dinh\2017\&#272;I&#7872;U%20CH&#7880;N,%20B&#7892;%20SUNG\K&#200;M%20THEO%20T&#7900;%20TR&#204;NH%20PH&#202;%20DUY&#7878;T%20&#272;I&#7872;U%20CH&#7880;NH%20B&#7886;%20SUNG%20D&#7920;%20&#193;N%20(TRINH%20K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istrator\Desktop\Ti&#7871;n%20&#273;&#7897;%20th&#7921;c%20hi&#7879;n%20c&#225;c%20d&#7921;%20&#225;n%20n&#259;m%202024\15-5-2024\Bi&#7875;u%20v&#7889;n%20k&#232;o%20d&#224;i%202023%20sang%202024%20(ng&#224;y%2015-5-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Up"/>
      <sheetName val="HTDS_DT"/>
      <sheetName val="HTSDD xa"/>
      <sheetName val="HT San xuat xa"/>
      <sheetName val="HTSDD ban"/>
      <sheetName val="HTSX bản"/>
      <sheetName val="QH dân cư HK"/>
      <sheetName val="QH SDĐ"/>
      <sheetName val="QHSX Ban"/>
      <sheetName val="Bieu thu nhap"/>
      <sheetName val="THV"/>
      <sheetName val="00000000"/>
    </sheetNames>
    <sheetDataSet>
      <sheetData sheetId="10">
        <row r="40">
          <cell r="N40">
            <v>7845</v>
          </cell>
        </row>
        <row r="41">
          <cell r="N41">
            <v>12901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TH KH 2024"/>
      <sheetName val="1A TH KH 2024"/>
      <sheetName val="2 NSDP"/>
      <sheetName val="2A NSDP"/>
      <sheetName val="3 NSTW"/>
      <sheetName val="4 CTMTQG"/>
      <sheetName val="2A CTMTQG"/>
    </sheetNames>
    <sheetDataSet>
      <sheetData sheetId="1">
        <row r="8">
          <cell r="C8">
            <v>23602.437957000002</v>
          </cell>
          <cell r="F8">
            <v>8256.001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66"/>
  <sheetViews>
    <sheetView view="pageBreakPreview" zoomScale="55" zoomScaleNormal="55" zoomScaleSheetLayoutView="55" zoomScalePageLayoutView="0" workbookViewId="0" topLeftCell="A1">
      <selection activeCell="E5" sqref="E5:H5"/>
    </sheetView>
  </sheetViews>
  <sheetFormatPr defaultColWidth="9.00390625" defaultRowHeight="15.75"/>
  <cols>
    <col min="1" max="1" width="8.625" style="1" customWidth="1"/>
    <col min="2" max="2" width="32.00390625" style="1" customWidth="1"/>
    <col min="3" max="3" width="17.75390625" style="10" customWidth="1"/>
    <col min="4" max="4" width="18.25390625" style="10" customWidth="1"/>
    <col min="5" max="5" width="15.50390625" style="10" customWidth="1"/>
    <col min="6" max="6" width="15.50390625" style="10" hidden="1" customWidth="1"/>
    <col min="7" max="7" width="15.50390625" style="11" customWidth="1"/>
    <col min="8" max="8" width="15.50390625" style="11" hidden="1" customWidth="1"/>
    <col min="9" max="9" width="15.50390625" style="10" hidden="1" customWidth="1"/>
    <col min="10" max="10" width="18.25390625" style="10" customWidth="1"/>
    <col min="11" max="11" width="17.50390625" style="10" customWidth="1"/>
    <col min="12" max="12" width="15.50390625" style="10" customWidth="1"/>
    <col min="13" max="13" width="15.50390625" style="10" hidden="1" customWidth="1"/>
    <col min="14" max="14" width="11.375" style="9" customWidth="1"/>
    <col min="15" max="15" width="16.50390625" style="1" customWidth="1"/>
    <col min="16" max="16384" width="9.00390625" style="1" customWidth="1"/>
  </cols>
  <sheetData>
    <row r="1" spans="1:14" ht="0.75" customHeight="1">
      <c r="A1" s="495" t="s">
        <v>6</v>
      </c>
      <c r="B1" s="495"/>
      <c r="C1" s="495"/>
      <c r="D1" s="495"/>
      <c r="E1" s="495"/>
      <c r="F1" s="495"/>
      <c r="G1" s="495"/>
      <c r="H1" s="495"/>
      <c r="I1" s="495"/>
      <c r="J1" s="495"/>
      <c r="K1" s="495"/>
      <c r="L1" s="495"/>
      <c r="M1" s="495"/>
      <c r="N1" s="495"/>
    </row>
    <row r="2" spans="1:14" ht="43.5" customHeight="1">
      <c r="A2" s="496" t="s">
        <v>669</v>
      </c>
      <c r="B2" s="496"/>
      <c r="C2" s="496"/>
      <c r="D2" s="496"/>
      <c r="E2" s="496"/>
      <c r="F2" s="496"/>
      <c r="G2" s="496"/>
      <c r="H2" s="496"/>
      <c r="I2" s="496"/>
      <c r="J2" s="496"/>
      <c r="K2" s="496"/>
      <c r="L2" s="496"/>
      <c r="M2" s="496"/>
      <c r="N2" s="496"/>
    </row>
    <row r="3" spans="1:14" ht="33" customHeight="1">
      <c r="A3" s="497" t="s">
        <v>678</v>
      </c>
      <c r="B3" s="497"/>
      <c r="C3" s="497"/>
      <c r="D3" s="497"/>
      <c r="E3" s="497"/>
      <c r="F3" s="497"/>
      <c r="G3" s="497"/>
      <c r="H3" s="497"/>
      <c r="I3" s="497"/>
      <c r="J3" s="497"/>
      <c r="K3" s="497"/>
      <c r="L3" s="497"/>
      <c r="M3" s="497"/>
      <c r="N3" s="497"/>
    </row>
    <row r="4" spans="1:14" ht="25.5" customHeight="1">
      <c r="A4" s="2"/>
      <c r="B4" s="3"/>
      <c r="C4" s="3"/>
      <c r="D4" s="3"/>
      <c r="E4" s="13"/>
      <c r="F4" s="13"/>
      <c r="G4" s="3"/>
      <c r="H4" s="3"/>
      <c r="I4" s="3"/>
      <c r="J4" s="3"/>
      <c r="K4" s="3"/>
      <c r="L4" s="3"/>
      <c r="M4" s="3"/>
      <c r="N4" s="249"/>
    </row>
    <row r="5" spans="1:14" ht="27.75" customHeight="1">
      <c r="A5" s="498" t="s">
        <v>5</v>
      </c>
      <c r="B5" s="500" t="s">
        <v>449</v>
      </c>
      <c r="C5" s="502" t="s">
        <v>10</v>
      </c>
      <c r="D5" s="504" t="s">
        <v>171</v>
      </c>
      <c r="E5" s="506" t="s">
        <v>11</v>
      </c>
      <c r="F5" s="507"/>
      <c r="G5" s="507"/>
      <c r="H5" s="508"/>
      <c r="I5" s="502" t="s">
        <v>276</v>
      </c>
      <c r="J5" s="504" t="s">
        <v>675</v>
      </c>
      <c r="K5" s="504" t="s">
        <v>676</v>
      </c>
      <c r="L5" s="502" t="s">
        <v>677</v>
      </c>
      <c r="M5" s="504" t="s">
        <v>188</v>
      </c>
      <c r="N5" s="500" t="s">
        <v>13</v>
      </c>
    </row>
    <row r="6" spans="1:14" ht="114" customHeight="1">
      <c r="A6" s="499"/>
      <c r="B6" s="501"/>
      <c r="C6" s="503"/>
      <c r="D6" s="505"/>
      <c r="E6" s="12" t="s">
        <v>126</v>
      </c>
      <c r="F6" s="360" t="s">
        <v>582</v>
      </c>
      <c r="G6" s="4" t="s">
        <v>581</v>
      </c>
      <c r="H6" s="4" t="s">
        <v>583</v>
      </c>
      <c r="I6" s="503"/>
      <c r="J6" s="510"/>
      <c r="K6" s="505"/>
      <c r="L6" s="503"/>
      <c r="M6" s="505"/>
      <c r="N6" s="501"/>
    </row>
    <row r="7" spans="1:14" s="258" customFormat="1" ht="53.25" customHeight="1">
      <c r="A7" s="253">
        <v>1</v>
      </c>
      <c r="B7" s="367" t="s">
        <v>448</v>
      </c>
      <c r="C7" s="368">
        <f>SUM(C8:C10)</f>
        <v>431323</v>
      </c>
      <c r="D7" s="368">
        <f aca="true" t="shared" si="0" ref="D7:M7">SUM(D8:D10)</f>
        <v>431323</v>
      </c>
      <c r="E7" s="368">
        <f t="shared" si="0"/>
        <v>400574.8</v>
      </c>
      <c r="F7" s="368"/>
      <c r="G7" s="368">
        <f>SUM(G8:G10)</f>
        <v>165349.5</v>
      </c>
      <c r="H7" s="368">
        <f t="shared" si="0"/>
        <v>165349.5</v>
      </c>
      <c r="I7" s="368">
        <f t="shared" si="0"/>
        <v>0</v>
      </c>
      <c r="J7" s="369">
        <f t="shared" si="0"/>
        <v>29436.044445</v>
      </c>
      <c r="K7" s="369">
        <f t="shared" si="0"/>
        <v>264591.34444500005</v>
      </c>
      <c r="L7" s="370">
        <f aca="true" t="shared" si="1" ref="L7:L15">+J7/G7</f>
        <v>0.17802318389230085</v>
      </c>
      <c r="M7" s="368">
        <f t="shared" si="0"/>
        <v>30748.199999999997</v>
      </c>
      <c r="N7" s="257"/>
    </row>
    <row r="8" spans="1:14" s="258" customFormat="1" ht="60.75">
      <c r="A8" s="253" t="s">
        <v>343</v>
      </c>
      <c r="B8" s="383" t="s">
        <v>245</v>
      </c>
      <c r="C8" s="255">
        <f>+'VỐN NSTW'!E9</f>
        <v>183000</v>
      </c>
      <c r="D8" s="255">
        <f>+C8</f>
        <v>183000</v>
      </c>
      <c r="E8" s="255">
        <f>+'VỐN NSTW'!G9</f>
        <v>183000</v>
      </c>
      <c r="F8" s="254"/>
      <c r="G8" s="255">
        <f>+'VỐN NSTW'!N9</f>
        <v>48000</v>
      </c>
      <c r="H8" s="255">
        <f>+F8+G8</f>
        <v>48000</v>
      </c>
      <c r="I8" s="267"/>
      <c r="J8" s="267">
        <f>+'VỐN NSTW'!Q9</f>
        <v>15405.331445</v>
      </c>
      <c r="K8" s="267">
        <f>+'VỐN NSTW'!R9</f>
        <v>150405.33144500002</v>
      </c>
      <c r="L8" s="256">
        <f t="shared" si="1"/>
        <v>0.32094440510416666</v>
      </c>
      <c r="M8" s="255">
        <f>+'VỐN NSTW'!T9</f>
        <v>0</v>
      </c>
      <c r="N8" s="257"/>
    </row>
    <row r="9" spans="1:14" s="258" customFormat="1" ht="81">
      <c r="A9" s="253" t="s">
        <v>344</v>
      </c>
      <c r="B9" s="383" t="s">
        <v>297</v>
      </c>
      <c r="C9" s="255">
        <f>+'VỐN NSTW'!E11</f>
        <v>247723</v>
      </c>
      <c r="D9" s="255">
        <f>+C9</f>
        <v>247723</v>
      </c>
      <c r="E9" s="255">
        <f>+'VỐN NSTW'!G11</f>
        <v>217104.8</v>
      </c>
      <c r="F9" s="254"/>
      <c r="G9" s="255">
        <f>+'VỐN NSTW'!N11</f>
        <v>117149.5</v>
      </c>
      <c r="H9" s="255">
        <f>+F9+G9</f>
        <v>117149.5</v>
      </c>
      <c r="I9" s="267"/>
      <c r="J9" s="267">
        <f>+'VỐN NSTW'!Q11</f>
        <v>14030.713</v>
      </c>
      <c r="K9" s="267">
        <f>+'VỐN NSTW'!R11</f>
        <v>113986.013</v>
      </c>
      <c r="L9" s="256">
        <f t="shared" si="1"/>
        <v>0.11976758756972927</v>
      </c>
      <c r="M9" s="255">
        <f>+'VỐN NSTW'!T11</f>
        <v>30618.199999999997</v>
      </c>
      <c r="N9" s="257"/>
    </row>
    <row r="10" spans="1:14" s="258" customFormat="1" ht="53.25" customHeight="1">
      <c r="A10" s="253" t="s">
        <v>364</v>
      </c>
      <c r="B10" s="383" t="s">
        <v>234</v>
      </c>
      <c r="C10" s="255">
        <f>+'VỐN NSTW'!E30</f>
        <v>600</v>
      </c>
      <c r="D10" s="255">
        <f>+C10</f>
        <v>600</v>
      </c>
      <c r="E10" s="255">
        <f>+'VỐN NSTW'!G30</f>
        <v>470</v>
      </c>
      <c r="F10" s="254"/>
      <c r="G10" s="255">
        <f>+'VỐN NSTW'!N30</f>
        <v>200</v>
      </c>
      <c r="H10" s="255">
        <f>+F10+G10</f>
        <v>200</v>
      </c>
      <c r="I10" s="267"/>
      <c r="J10" s="267"/>
      <c r="K10" s="255">
        <f>+'VỐN NSTW'!R30</f>
        <v>200</v>
      </c>
      <c r="L10" s="382">
        <f t="shared" si="1"/>
        <v>0</v>
      </c>
      <c r="M10" s="255">
        <f>+'VỐN NSTW'!T30</f>
        <v>130</v>
      </c>
      <c r="N10" s="257"/>
    </row>
    <row r="11" spans="1:14" s="373" customFormat="1" ht="69" customHeight="1">
      <c r="A11" s="371">
        <v>2</v>
      </c>
      <c r="B11" s="367" t="s">
        <v>450</v>
      </c>
      <c r="C11" s="368">
        <f>+C12</f>
        <v>295943</v>
      </c>
      <c r="D11" s="368">
        <f aca="true" t="shared" si="2" ref="D11:K11">+D12</f>
        <v>290303</v>
      </c>
      <c r="E11" s="368">
        <f t="shared" si="2"/>
        <v>245984</v>
      </c>
      <c r="F11" s="368"/>
      <c r="G11" s="368">
        <f t="shared" si="2"/>
        <v>108961</v>
      </c>
      <c r="H11" s="368">
        <f t="shared" si="2"/>
        <v>108961</v>
      </c>
      <c r="I11" s="368">
        <f t="shared" si="2"/>
        <v>0</v>
      </c>
      <c r="J11" s="369">
        <f t="shared" si="2"/>
        <v>22180.208000000002</v>
      </c>
      <c r="K11" s="369">
        <f t="shared" si="2"/>
        <v>159203.20799999998</v>
      </c>
      <c r="L11" s="370">
        <f t="shared" si="1"/>
        <v>0.20356098053431965</v>
      </c>
      <c r="M11" s="368">
        <f>+M12+M16</f>
        <v>0</v>
      </c>
      <c r="N11" s="372"/>
    </row>
    <row r="12" spans="1:14" s="258" customFormat="1" ht="53.25" customHeight="1">
      <c r="A12" s="253" t="s">
        <v>451</v>
      </c>
      <c r="B12" s="374" t="s">
        <v>452</v>
      </c>
      <c r="C12" s="255">
        <f>SUM(C13:C15)</f>
        <v>295943</v>
      </c>
      <c r="D12" s="255">
        <f aca="true" t="shared" si="3" ref="D12:M12">SUM(D13:D15)</f>
        <v>290303</v>
      </c>
      <c r="E12" s="255">
        <f t="shared" si="3"/>
        <v>245984</v>
      </c>
      <c r="F12" s="267"/>
      <c r="G12" s="255">
        <f t="shared" si="3"/>
        <v>108961</v>
      </c>
      <c r="H12" s="267">
        <f t="shared" si="3"/>
        <v>108961</v>
      </c>
      <c r="I12" s="267">
        <f t="shared" si="3"/>
        <v>0</v>
      </c>
      <c r="J12" s="267">
        <f t="shared" si="3"/>
        <v>22180.208000000002</v>
      </c>
      <c r="K12" s="267">
        <f t="shared" si="3"/>
        <v>159203.20799999998</v>
      </c>
      <c r="L12" s="256">
        <f t="shared" si="1"/>
        <v>0.20356098053431965</v>
      </c>
      <c r="M12" s="255">
        <f t="shared" si="3"/>
        <v>0</v>
      </c>
      <c r="N12" s="257"/>
    </row>
    <row r="13" spans="1:14" s="380" customFormat="1" ht="81">
      <c r="A13" s="375" t="s">
        <v>453</v>
      </c>
      <c r="B13" s="384" t="s">
        <v>454</v>
      </c>
      <c r="C13" s="376">
        <f>+'ĐBDTTS - ĐT'!E8</f>
        <v>125443</v>
      </c>
      <c r="D13" s="376">
        <f>+'ĐBDTTS - ĐT'!F7</f>
        <v>119803</v>
      </c>
      <c r="E13" s="376">
        <f>+'ĐBDTTS - ĐT'!G7</f>
        <v>95288</v>
      </c>
      <c r="F13" s="377"/>
      <c r="G13" s="376">
        <f>+'ĐBDTTS - ĐT'!N7</f>
        <v>53065</v>
      </c>
      <c r="H13" s="376">
        <f>+F13+G13</f>
        <v>53065</v>
      </c>
      <c r="I13" s="377"/>
      <c r="J13" s="377">
        <f>+'ĐBDTTS - ĐT'!Q8</f>
        <v>13035.759000000002</v>
      </c>
      <c r="K13" s="377">
        <f>+'ĐBDTTS - ĐT'!R8</f>
        <v>55258.759</v>
      </c>
      <c r="L13" s="378">
        <f t="shared" si="1"/>
        <v>0.2456564402148309</v>
      </c>
      <c r="M13" s="377"/>
      <c r="N13" s="379"/>
    </row>
    <row r="14" spans="1:14" s="380" customFormat="1" ht="60.75">
      <c r="A14" s="375" t="s">
        <v>455</v>
      </c>
      <c r="B14" s="384" t="s">
        <v>246</v>
      </c>
      <c r="C14" s="376">
        <f>+'Giảm nghèo - ĐT'!E8</f>
        <v>163500</v>
      </c>
      <c r="D14" s="376">
        <f>+C14</f>
        <v>163500</v>
      </c>
      <c r="E14" s="376">
        <f>+'Giảm nghèo - ĐT'!G7</f>
        <v>144446</v>
      </c>
      <c r="F14" s="377"/>
      <c r="G14" s="376">
        <f>+'Giảm nghèo - ĐT'!N7</f>
        <v>51206</v>
      </c>
      <c r="H14" s="377">
        <f>+F14+G14</f>
        <v>51206</v>
      </c>
      <c r="I14" s="377"/>
      <c r="J14" s="377">
        <f>+'Giảm nghèo - ĐT'!Q8</f>
        <v>6981.003000000001</v>
      </c>
      <c r="K14" s="377">
        <f>+'Giảm nghèo - ĐT'!R8</f>
        <v>100221.003</v>
      </c>
      <c r="L14" s="378">
        <f t="shared" si="1"/>
        <v>0.13633173846814828</v>
      </c>
      <c r="M14" s="377"/>
      <c r="N14" s="379"/>
    </row>
    <row r="15" spans="1:14" s="380" customFormat="1" ht="60.75">
      <c r="A15" s="375" t="s">
        <v>456</v>
      </c>
      <c r="B15" s="384" t="s">
        <v>252</v>
      </c>
      <c r="C15" s="376">
        <f>+'NTM - ĐT'!E8</f>
        <v>7000</v>
      </c>
      <c r="D15" s="376">
        <f>+C15</f>
        <v>7000</v>
      </c>
      <c r="E15" s="376">
        <f>+'NTM - ĐT'!G8</f>
        <v>6250</v>
      </c>
      <c r="F15" s="377"/>
      <c r="G15" s="376">
        <f>+'NTM - ĐT'!N7</f>
        <v>4690</v>
      </c>
      <c r="H15" s="376">
        <f>+F15+G15</f>
        <v>4690</v>
      </c>
      <c r="I15" s="377"/>
      <c r="J15" s="377">
        <f>+'NTM - ĐT'!Q8</f>
        <v>2163.4460000000004</v>
      </c>
      <c r="K15" s="377">
        <f>+'NTM - ĐT'!R8</f>
        <v>3723.4460000000004</v>
      </c>
      <c r="L15" s="378">
        <f t="shared" si="1"/>
        <v>0.46128912579957365</v>
      </c>
      <c r="M15" s="377"/>
      <c r="N15" s="379"/>
    </row>
    <row r="16" spans="1:14" s="258" customFormat="1" ht="53.25" customHeight="1" hidden="1">
      <c r="A16" s="253" t="s">
        <v>457</v>
      </c>
      <c r="B16" s="374" t="s">
        <v>458</v>
      </c>
      <c r="C16" s="267"/>
      <c r="D16" s="255"/>
      <c r="E16" s="267"/>
      <c r="F16" s="267">
        <f>SUM(F17:F19)</f>
        <v>15639.297749</v>
      </c>
      <c r="G16" s="267">
        <f>SUM(G17:G19)</f>
        <v>80984</v>
      </c>
      <c r="H16" s="267">
        <f>SUM(H17:H19)</f>
        <v>96623.29774899999</v>
      </c>
      <c r="I16" s="267">
        <f>SUM(I17:I19)</f>
        <v>0</v>
      </c>
      <c r="J16" s="267">
        <f>SUM(J17:J19)</f>
        <v>17074.334887</v>
      </c>
      <c r="K16" s="267"/>
      <c r="L16" s="256">
        <f>+J16/H16</f>
        <v>0.17671033058045996</v>
      </c>
      <c r="M16" s="267"/>
      <c r="N16" s="257"/>
    </row>
    <row r="17" spans="1:14" s="380" customFormat="1" ht="81" hidden="1">
      <c r="A17" s="375" t="s">
        <v>459</v>
      </c>
      <c r="B17" s="384" t="s">
        <v>454</v>
      </c>
      <c r="C17" s="377"/>
      <c r="D17" s="376"/>
      <c r="E17" s="377"/>
      <c r="F17" s="377">
        <f>+'ĐBDTTS - SN'!C9/1000000</f>
        <v>7564.695324</v>
      </c>
      <c r="G17" s="376">
        <f>+'ĐBDTTS - SN'!D9/1000000</f>
        <v>46544</v>
      </c>
      <c r="H17" s="377">
        <f>+F17+G17</f>
        <v>54108.695324</v>
      </c>
      <c r="I17" s="377"/>
      <c r="J17" s="377">
        <f>+'ĐBDTTS - SN'!I9/1000000</f>
        <v>11388.316731</v>
      </c>
      <c r="K17" s="377"/>
      <c r="L17" s="378">
        <f>+J17/H17</f>
        <v>0.21047110196997662</v>
      </c>
      <c r="M17" s="377"/>
      <c r="N17" s="379"/>
    </row>
    <row r="18" spans="1:14" s="380" customFormat="1" ht="60.75" hidden="1">
      <c r="A18" s="375" t="s">
        <v>460</v>
      </c>
      <c r="B18" s="384" t="s">
        <v>246</v>
      </c>
      <c r="C18" s="377"/>
      <c r="D18" s="376"/>
      <c r="E18" s="377"/>
      <c r="F18" s="377">
        <f>+'Giảm nghèo - SN'!C9/1000000</f>
        <v>7057.605065</v>
      </c>
      <c r="G18" s="376">
        <f>+'Giảm nghèo - SN'!D9/1000000</f>
        <v>32314</v>
      </c>
      <c r="H18" s="377">
        <f>+F18+G18</f>
        <v>39371.605064999996</v>
      </c>
      <c r="I18" s="377"/>
      <c r="J18" s="377">
        <f>+'Giảm nghèo - SN'!I9/1000000</f>
        <v>5488.203756</v>
      </c>
      <c r="K18" s="377"/>
      <c r="L18" s="378">
        <f>+J18/H18</f>
        <v>0.13939497124740857</v>
      </c>
      <c r="M18" s="377"/>
      <c r="N18" s="379"/>
    </row>
    <row r="19" spans="1:14" s="380" customFormat="1" ht="60.75" hidden="1">
      <c r="A19" s="375" t="s">
        <v>461</v>
      </c>
      <c r="B19" s="384" t="s">
        <v>252</v>
      </c>
      <c r="C19" s="377"/>
      <c r="D19" s="376"/>
      <c r="E19" s="377"/>
      <c r="F19" s="377">
        <f>+'NTM - SN'!C9/1000000</f>
        <v>1016.99736</v>
      </c>
      <c r="G19" s="376">
        <f>+'NTM - SN'!D9/1000000</f>
        <v>2126</v>
      </c>
      <c r="H19" s="377">
        <f>+F19+G19</f>
        <v>3142.99736</v>
      </c>
      <c r="I19" s="377"/>
      <c r="J19" s="377">
        <f>+'NTM - SN'!I9/1000000</f>
        <v>197.8144</v>
      </c>
      <c r="K19" s="377"/>
      <c r="L19" s="381">
        <f>+J19/H19</f>
        <v>0.06293813749814922</v>
      </c>
      <c r="M19" s="377"/>
      <c r="N19" s="379"/>
    </row>
    <row r="20" spans="1:14" s="373" customFormat="1" ht="53.25" customHeight="1">
      <c r="A20" s="371">
        <v>3</v>
      </c>
      <c r="B20" s="367" t="s">
        <v>462</v>
      </c>
      <c r="C20" s="368">
        <f>+C21+C22</f>
        <v>97287</v>
      </c>
      <c r="D20" s="368">
        <f aca="true" t="shared" si="4" ref="D20:M20">+D21+D22</f>
        <v>0</v>
      </c>
      <c r="E20" s="368">
        <f t="shared" si="4"/>
        <v>63270</v>
      </c>
      <c r="F20" s="368"/>
      <c r="G20" s="368">
        <f t="shared" si="4"/>
        <v>25009</v>
      </c>
      <c r="H20" s="368">
        <f t="shared" si="4"/>
        <v>25009</v>
      </c>
      <c r="I20" s="368">
        <f t="shared" si="4"/>
        <v>0</v>
      </c>
      <c r="J20" s="369">
        <f t="shared" si="4"/>
        <v>10761.80306</v>
      </c>
      <c r="K20" s="369">
        <f t="shared" si="4"/>
        <v>48212.80306</v>
      </c>
      <c r="L20" s="370">
        <f>+J20/G20</f>
        <v>0.4303172082050462</v>
      </c>
      <c r="M20" s="368">
        <f t="shared" si="4"/>
        <v>10000</v>
      </c>
      <c r="N20" s="372"/>
    </row>
    <row r="21" spans="1:14" s="258" customFormat="1" ht="53.25" customHeight="1">
      <c r="A21" s="253" t="s">
        <v>463</v>
      </c>
      <c r="B21" s="374" t="s">
        <v>465</v>
      </c>
      <c r="C21" s="255">
        <f>+'VỐN NSĐP'!F9</f>
        <v>35000</v>
      </c>
      <c r="D21" s="255"/>
      <c r="E21" s="255">
        <f>+'VỐN NSĐP'!I9</f>
        <v>25000</v>
      </c>
      <c r="F21" s="267"/>
      <c r="G21" s="255">
        <f>+'VỐN NSĐP'!U8</f>
        <v>7000</v>
      </c>
      <c r="H21" s="255">
        <f>+F21+G21</f>
        <v>7000</v>
      </c>
      <c r="I21" s="267"/>
      <c r="J21" s="255">
        <f>+'VỐN NSĐP'!Z9</f>
        <v>7000</v>
      </c>
      <c r="K21" s="255">
        <f>+'VỐN NSĐP'!AC9</f>
        <v>25000</v>
      </c>
      <c r="L21" s="382">
        <f>+J21/G21</f>
        <v>1</v>
      </c>
      <c r="M21" s="255">
        <f>+'VỐN NSĐP'!AI9</f>
        <v>10000</v>
      </c>
      <c r="N21" s="257"/>
    </row>
    <row r="22" spans="1:14" s="258" customFormat="1" ht="53.25" customHeight="1">
      <c r="A22" s="253" t="s">
        <v>464</v>
      </c>
      <c r="B22" s="374" t="s">
        <v>466</v>
      </c>
      <c r="C22" s="255">
        <f>+'VỐN NSĐP'!G9</f>
        <v>62287</v>
      </c>
      <c r="D22" s="255"/>
      <c r="E22" s="255">
        <f>+'VỐN NSĐP'!J9</f>
        <v>38270</v>
      </c>
      <c r="F22" s="267"/>
      <c r="G22" s="255">
        <f>+'VỐN NSĐP'!V8</f>
        <v>18009</v>
      </c>
      <c r="H22" s="267">
        <f>+F22+G22</f>
        <v>18009</v>
      </c>
      <c r="I22" s="267"/>
      <c r="J22" s="267">
        <f>+'VỐN NSĐP'!AA9</f>
        <v>3761.80306</v>
      </c>
      <c r="K22" s="267">
        <f>+'VỐN NSĐP'!AD9</f>
        <v>23212.80306</v>
      </c>
      <c r="L22" s="256">
        <f>+J22/G22</f>
        <v>0.2088846165805986</v>
      </c>
      <c r="M22" s="255">
        <f>+'VỐN NSĐP'!AJ9</f>
        <v>0</v>
      </c>
      <c r="N22" s="257"/>
    </row>
    <row r="23" spans="1:14" s="373" customFormat="1" ht="53.25" customHeight="1" hidden="1">
      <c r="A23" s="371">
        <v>5</v>
      </c>
      <c r="B23" s="367" t="s">
        <v>467</v>
      </c>
      <c r="C23" s="368">
        <f>+'VỐN SỰ NGHIỆP ĐẦU TƯ'!E7</f>
        <v>10217.247767</v>
      </c>
      <c r="D23" s="369"/>
      <c r="E23" s="369">
        <f>+'VỐN SỰ NGHIỆP ĐẦU TƯ'!F7</f>
        <v>7026.369398</v>
      </c>
      <c r="F23" s="369"/>
      <c r="G23" s="368">
        <f>+'VỐN SỰ NGHIỆP ĐẦU TƯ'!I7</f>
        <v>6278.247767</v>
      </c>
      <c r="H23" s="368">
        <f>+F23+G23</f>
        <v>6278.247767</v>
      </c>
      <c r="I23" s="369"/>
      <c r="J23" s="369">
        <f>+'VỐN SỰ NGHIỆP ĐẦU TƯ'!M7</f>
        <v>3060.2903690000003</v>
      </c>
      <c r="K23" s="369">
        <f>+'VỐN SỰ NGHIỆP ĐẦU TƯ'!N7</f>
        <v>3806.144</v>
      </c>
      <c r="L23" s="370">
        <f>+J23/G23</f>
        <v>0.4874433890751544</v>
      </c>
      <c r="M23" s="369">
        <f>+'VỐN SỰ NGHIỆP ĐẦU TƯ'!P7</f>
        <v>3499.878369</v>
      </c>
      <c r="N23" s="372"/>
    </row>
    <row r="24" spans="1:14" s="5" customFormat="1" ht="53.25" customHeight="1">
      <c r="A24" s="493" t="s">
        <v>14</v>
      </c>
      <c r="B24" s="494"/>
      <c r="C24" s="491">
        <f>+C7+C11+C20</f>
        <v>824553</v>
      </c>
      <c r="D24" s="491">
        <f>+D7+D11+D20</f>
        <v>721626</v>
      </c>
      <c r="E24" s="266">
        <f>+E7+E11+E20</f>
        <v>709828.8</v>
      </c>
      <c r="F24" s="266" t="e">
        <f>+F7+F11+F20+#REF!</f>
        <v>#REF!</v>
      </c>
      <c r="G24" s="491">
        <f>+G7+G11+G20</f>
        <v>299319.5</v>
      </c>
      <c r="H24" s="266" t="e">
        <f>+H7+H11+H20+#REF!</f>
        <v>#REF!</v>
      </c>
      <c r="I24" s="266" t="e">
        <f>+I7+I11+I20+#REF!</f>
        <v>#REF!</v>
      </c>
      <c r="J24" s="266">
        <f>+J7+J11+J20</f>
        <v>62378.055505000004</v>
      </c>
      <c r="K24" s="266">
        <f>+K7+K11+K20</f>
        <v>472007.35550500004</v>
      </c>
      <c r="L24" s="370">
        <f>+J24/G24</f>
        <v>0.20839957137774187</v>
      </c>
      <c r="M24" s="266">
        <f>SUM(M7:M23)/2</f>
        <v>42498.139184499996</v>
      </c>
      <c r="N24" s="14"/>
    </row>
    <row r="25" spans="1:14" s="119" customFormat="1" ht="53.25" customHeight="1" hidden="1">
      <c r="A25" s="114" t="s">
        <v>0</v>
      </c>
      <c r="B25" s="115" t="s">
        <v>15</v>
      </c>
      <c r="C25" s="116">
        <f>+C26+C29+C37+C39</f>
        <v>103474</v>
      </c>
      <c r="D25" s="116">
        <f>+D26+D29+D37+D39</f>
        <v>0</v>
      </c>
      <c r="E25" s="116" t="e">
        <f>+E26+E29+E37+E39</f>
        <v>#REF!</v>
      </c>
      <c r="F25" s="116"/>
      <c r="G25" s="116">
        <f>+G26+G29+G37+G39</f>
        <v>51171</v>
      </c>
      <c r="H25" s="116"/>
      <c r="I25" s="116">
        <f>+I26+I29+I37+I39</f>
        <v>79187</v>
      </c>
      <c r="J25" s="116"/>
      <c r="K25" s="116"/>
      <c r="L25" s="117" t="e">
        <f>+#REF!/#REF!*100</f>
        <v>#REF!</v>
      </c>
      <c r="M25" s="116" t="e">
        <f>+M26+M29+M37+M39</f>
        <v>#REF!</v>
      </c>
      <c r="N25" s="118"/>
    </row>
    <row r="26" spans="1:14" s="6" customFormat="1" ht="53.25" customHeight="1" hidden="1">
      <c r="A26" s="15" t="s">
        <v>16</v>
      </c>
      <c r="B26" s="18" t="s">
        <v>17</v>
      </c>
      <c r="C26" s="19">
        <f>+C27</f>
        <v>11000</v>
      </c>
      <c r="D26" s="19">
        <f>+D27</f>
        <v>0</v>
      </c>
      <c r="E26" s="19" t="e">
        <f>+E27+E28</f>
        <v>#REF!</v>
      </c>
      <c r="F26" s="19"/>
      <c r="G26" s="19">
        <f>+G27+G28</f>
        <v>9000</v>
      </c>
      <c r="H26" s="19"/>
      <c r="I26" s="19">
        <f>+I27+I28</f>
        <v>10800</v>
      </c>
      <c r="J26" s="19"/>
      <c r="K26" s="19"/>
      <c r="L26" s="21" t="e">
        <f>+#REF!/#REF!*100</f>
        <v>#REF!</v>
      </c>
      <c r="M26" s="19" t="e">
        <f>+M27+M28</f>
        <v>#REF!</v>
      </c>
      <c r="N26" s="23"/>
    </row>
    <row r="27" spans="1:14" s="7" customFormat="1" ht="96" customHeight="1" hidden="1">
      <c r="A27" s="24">
        <v>1</v>
      </c>
      <c r="B27" s="25" t="s">
        <v>18</v>
      </c>
      <c r="C27" s="26">
        <v>11000</v>
      </c>
      <c r="D27" s="26"/>
      <c r="E27" s="26" t="e">
        <f>+#REF!+#REF!+#REF!+#REF!</f>
        <v>#REF!</v>
      </c>
      <c r="F27" s="26"/>
      <c r="G27" s="29">
        <v>9000</v>
      </c>
      <c r="H27" s="29"/>
      <c r="I27" s="29">
        <v>10800</v>
      </c>
      <c r="J27" s="29"/>
      <c r="K27" s="30"/>
      <c r="L27" s="30"/>
      <c r="M27" s="29" t="e">
        <f>+I27-E27</f>
        <v>#REF!</v>
      </c>
      <c r="N27" s="32"/>
    </row>
    <row r="28" spans="1:14" s="7" customFormat="1" ht="69" customHeight="1" hidden="1">
      <c r="A28" s="33"/>
      <c r="B28" s="34" t="s">
        <v>19</v>
      </c>
      <c r="C28" s="35">
        <v>39920</v>
      </c>
      <c r="D28" s="35"/>
      <c r="E28" s="26" t="e">
        <f>+#REF!+#REF!+#REF!+#REF!</f>
        <v>#REF!</v>
      </c>
      <c r="F28" s="26"/>
      <c r="G28" s="35"/>
      <c r="H28" s="35"/>
      <c r="I28" s="29"/>
      <c r="J28" s="29"/>
      <c r="K28" s="29"/>
      <c r="L28" s="29"/>
      <c r="M28" s="35"/>
      <c r="N28" s="33" t="s">
        <v>20</v>
      </c>
    </row>
    <row r="29" spans="1:14" s="6" customFormat="1" ht="42" customHeight="1" hidden="1">
      <c r="A29" s="15" t="s">
        <v>21</v>
      </c>
      <c r="B29" s="18" t="s">
        <v>22</v>
      </c>
      <c r="C29" s="36">
        <f>SUM(C30:C36)</f>
        <v>76728</v>
      </c>
      <c r="D29" s="36">
        <f>SUM(D30:D36)</f>
        <v>0</v>
      </c>
      <c r="E29" s="36" t="e">
        <f>SUM(E30:E36)</f>
        <v>#REF!</v>
      </c>
      <c r="F29" s="36"/>
      <c r="G29" s="19">
        <f>SUM(G30:G36)</f>
        <v>41871</v>
      </c>
      <c r="H29" s="19"/>
      <c r="I29" s="19">
        <f>SUM(I30:I36)</f>
        <v>63957</v>
      </c>
      <c r="J29" s="19"/>
      <c r="K29" s="19"/>
      <c r="L29" s="21" t="e">
        <f>+#REF!/#REF!*100</f>
        <v>#REF!</v>
      </c>
      <c r="M29" s="37" t="e">
        <f>SUM(M30:M36)</f>
        <v>#REF!</v>
      </c>
      <c r="N29" s="38"/>
    </row>
    <row r="30" spans="1:14" s="6" customFormat="1" ht="60.75" customHeight="1" hidden="1">
      <c r="A30" s="39">
        <v>1</v>
      </c>
      <c r="B30" s="40" t="s">
        <v>23</v>
      </c>
      <c r="C30" s="27">
        <v>7000</v>
      </c>
      <c r="D30" s="27"/>
      <c r="E30" s="26" t="e">
        <f>+#REF!+#REF!+#REF!+#REF!</f>
        <v>#REF!</v>
      </c>
      <c r="F30" s="26"/>
      <c r="G30" s="27">
        <v>5000</v>
      </c>
      <c r="H30" s="27"/>
      <c r="I30" s="29">
        <v>6630</v>
      </c>
      <c r="J30" s="29"/>
      <c r="K30" s="29"/>
      <c r="L30" s="30" t="e">
        <f>+#REF!/#REF!*100</f>
        <v>#REF!</v>
      </c>
      <c r="M30" s="41">
        <v>-370</v>
      </c>
      <c r="N30" s="42" t="s">
        <v>172</v>
      </c>
    </row>
    <row r="31" spans="1:14" s="6" customFormat="1" ht="40.5" customHeight="1" hidden="1">
      <c r="A31" s="39">
        <v>2</v>
      </c>
      <c r="B31" s="40" t="s">
        <v>24</v>
      </c>
      <c r="C31" s="27">
        <v>6350</v>
      </c>
      <c r="D31" s="27"/>
      <c r="E31" s="26" t="e">
        <f>+#REF!+#REF!+#REF!+#REF!</f>
        <v>#REF!</v>
      </c>
      <c r="F31" s="26"/>
      <c r="G31" s="27">
        <v>3441</v>
      </c>
      <c r="H31" s="27"/>
      <c r="I31" s="29">
        <v>5157</v>
      </c>
      <c r="J31" s="29"/>
      <c r="K31" s="29"/>
      <c r="L31" s="30" t="e">
        <f>+#REF!/#REF!*100</f>
        <v>#REF!</v>
      </c>
      <c r="M31" s="41"/>
      <c r="N31" s="32"/>
    </row>
    <row r="32" spans="1:14" s="6" customFormat="1" ht="40.5" customHeight="1" hidden="1">
      <c r="A32" s="39">
        <v>3</v>
      </c>
      <c r="B32" s="40" t="s">
        <v>25</v>
      </c>
      <c r="C32" s="27">
        <v>7000</v>
      </c>
      <c r="D32" s="27"/>
      <c r="E32" s="26" t="e">
        <f>+#REF!+#REF!+#REF!+#REF!</f>
        <v>#REF!</v>
      </c>
      <c r="F32" s="26"/>
      <c r="G32" s="27">
        <v>3591</v>
      </c>
      <c r="H32" s="27"/>
      <c r="I32" s="29">
        <v>6783</v>
      </c>
      <c r="J32" s="29"/>
      <c r="K32" s="29"/>
      <c r="L32" s="30" t="e">
        <f>+#REF!/#REF!*100</f>
        <v>#REF!</v>
      </c>
      <c r="M32" s="41" t="e">
        <f>+I32-E32</f>
        <v>#REF!</v>
      </c>
      <c r="N32" s="32"/>
    </row>
    <row r="33" spans="1:14" s="6" customFormat="1" ht="40.5" customHeight="1" hidden="1">
      <c r="A33" s="39">
        <v>4</v>
      </c>
      <c r="B33" s="40" t="s">
        <v>26</v>
      </c>
      <c r="C33" s="27">
        <v>6728</v>
      </c>
      <c r="D33" s="27"/>
      <c r="E33" s="26" t="e">
        <f>+#REF!+#REF!+#REF!+#REF!</f>
        <v>#REF!</v>
      </c>
      <c r="F33" s="26"/>
      <c r="G33" s="27">
        <v>3293</v>
      </c>
      <c r="H33" s="27"/>
      <c r="I33" s="26">
        <v>5998</v>
      </c>
      <c r="J33" s="26"/>
      <c r="K33" s="29"/>
      <c r="L33" s="30" t="e">
        <f>+#REF!/#REF!*100</f>
        <v>#REF!</v>
      </c>
      <c r="M33" s="41" t="e">
        <f>+I33-E33</f>
        <v>#REF!</v>
      </c>
      <c r="N33" s="42" t="s">
        <v>172</v>
      </c>
    </row>
    <row r="34" spans="1:14" s="6" customFormat="1" ht="74.25" customHeight="1" hidden="1">
      <c r="A34" s="39">
        <v>5</v>
      </c>
      <c r="B34" s="40" t="s">
        <v>27</v>
      </c>
      <c r="C34" s="27">
        <v>32330</v>
      </c>
      <c r="D34" s="27"/>
      <c r="E34" s="26" t="e">
        <f>+#REF!+#REF!+#REF!+#REF!</f>
        <v>#REF!</v>
      </c>
      <c r="F34" s="26"/>
      <c r="G34" s="27">
        <f>9540+5421</f>
        <v>14961</v>
      </c>
      <c r="H34" s="27"/>
      <c r="I34" s="26">
        <v>26392</v>
      </c>
      <c r="J34" s="26"/>
      <c r="K34" s="29"/>
      <c r="L34" s="30" t="e">
        <f>+#REF!/#REF!*100</f>
        <v>#REF!</v>
      </c>
      <c r="M34" s="41" t="e">
        <f>+C34-E34</f>
        <v>#REF!</v>
      </c>
      <c r="N34" s="32"/>
    </row>
    <row r="35" spans="1:14" s="7" customFormat="1" ht="60.75" customHeight="1" hidden="1">
      <c r="A35" s="39">
        <v>6</v>
      </c>
      <c r="B35" s="43" t="s">
        <v>28</v>
      </c>
      <c r="C35" s="27">
        <v>7320</v>
      </c>
      <c r="D35" s="27"/>
      <c r="E35" s="26" t="e">
        <f>+#REF!+#REF!+#REF!+#REF!</f>
        <v>#REF!</v>
      </c>
      <c r="F35" s="26"/>
      <c r="G35" s="27">
        <v>6550</v>
      </c>
      <c r="H35" s="27"/>
      <c r="I35" s="26">
        <v>6442</v>
      </c>
      <c r="J35" s="26"/>
      <c r="K35" s="29"/>
      <c r="L35" s="30" t="e">
        <f>+#REF!/#REF!*100</f>
        <v>#REF!</v>
      </c>
      <c r="M35" s="41" t="e">
        <f>+I35-E35</f>
        <v>#REF!</v>
      </c>
      <c r="N35" s="42" t="s">
        <v>172</v>
      </c>
    </row>
    <row r="36" spans="1:14" s="7" customFormat="1" ht="89.25" customHeight="1" hidden="1">
      <c r="A36" s="39">
        <v>7</v>
      </c>
      <c r="B36" s="44" t="s">
        <v>30</v>
      </c>
      <c r="C36" s="27">
        <v>10000</v>
      </c>
      <c r="D36" s="27"/>
      <c r="E36" s="26" t="e">
        <f>+#REF!+#REF!+#REF!+#REF!</f>
        <v>#REF!</v>
      </c>
      <c r="F36" s="26"/>
      <c r="G36" s="27">
        <v>5035</v>
      </c>
      <c r="H36" s="27"/>
      <c r="I36" s="26">
        <v>6555</v>
      </c>
      <c r="J36" s="26"/>
      <c r="K36" s="29"/>
      <c r="L36" s="30" t="e">
        <f>+#REF!/#REF!*100</f>
        <v>#REF!</v>
      </c>
      <c r="M36" s="41" t="e">
        <f>+I36-E36</f>
        <v>#REF!</v>
      </c>
      <c r="N36" s="42" t="s">
        <v>172</v>
      </c>
    </row>
    <row r="37" spans="1:14" s="6" customFormat="1" ht="45" customHeight="1" hidden="1">
      <c r="A37" s="45" t="s">
        <v>31</v>
      </c>
      <c r="B37" s="46" t="s">
        <v>32</v>
      </c>
      <c r="C37" s="20">
        <f>+C38</f>
        <v>10000</v>
      </c>
      <c r="D37" s="20">
        <f>+D38</f>
        <v>0</v>
      </c>
      <c r="E37" s="20" t="e">
        <f>+E38</f>
        <v>#REF!</v>
      </c>
      <c r="F37" s="20"/>
      <c r="G37" s="20">
        <f>+G38</f>
        <v>300</v>
      </c>
      <c r="H37" s="20"/>
      <c r="I37" s="20">
        <f>+I38</f>
        <v>4150</v>
      </c>
      <c r="J37" s="20"/>
      <c r="K37" s="20"/>
      <c r="L37" s="21" t="e">
        <f>+#REF!/#REF!*100</f>
        <v>#REF!</v>
      </c>
      <c r="M37" s="20" t="e">
        <f>+M38</f>
        <v>#REF!</v>
      </c>
      <c r="N37" s="17"/>
    </row>
    <row r="38" spans="1:14" s="7" customFormat="1" ht="75.75" customHeight="1" hidden="1">
      <c r="A38" s="39">
        <v>1</v>
      </c>
      <c r="B38" s="44" t="s">
        <v>33</v>
      </c>
      <c r="C38" s="27">
        <v>10000</v>
      </c>
      <c r="D38" s="27"/>
      <c r="E38" s="26" t="e">
        <f>+#REF!+#REF!+#REF!+#REF!</f>
        <v>#REF!</v>
      </c>
      <c r="F38" s="26"/>
      <c r="G38" s="27">
        <v>300</v>
      </c>
      <c r="H38" s="27"/>
      <c r="I38" s="26">
        <v>4150</v>
      </c>
      <c r="J38" s="26"/>
      <c r="K38" s="26"/>
      <c r="L38" s="30" t="e">
        <f>+#REF!/#REF!*100</f>
        <v>#REF!</v>
      </c>
      <c r="M38" s="41" t="e">
        <f>+C38-E38</f>
        <v>#REF!</v>
      </c>
      <c r="N38" s="32"/>
    </row>
    <row r="39" spans="1:14" s="6" customFormat="1" ht="51.75" customHeight="1" hidden="1">
      <c r="A39" s="45" t="s">
        <v>127</v>
      </c>
      <c r="B39" s="46" t="s">
        <v>129</v>
      </c>
      <c r="C39" s="20">
        <f>SUM(C40:C40)</f>
        <v>5746</v>
      </c>
      <c r="D39" s="20">
        <f>SUM(D40:D40)</f>
        <v>0</v>
      </c>
      <c r="E39" s="20" t="e">
        <f>SUM(E40:E40)</f>
        <v>#REF!</v>
      </c>
      <c r="F39" s="20"/>
      <c r="G39" s="20">
        <f>SUM(G40:G40)</f>
        <v>0</v>
      </c>
      <c r="H39" s="20"/>
      <c r="I39" s="20">
        <f>SUM(I40:I40)</f>
        <v>280</v>
      </c>
      <c r="J39" s="20"/>
      <c r="K39" s="20"/>
      <c r="L39" s="21" t="e">
        <f>+#REF!/#REF!*100</f>
        <v>#REF!</v>
      </c>
      <c r="M39" s="20" t="e">
        <f>SUM(M40:M40)</f>
        <v>#REF!</v>
      </c>
      <c r="N39" s="17"/>
    </row>
    <row r="40" spans="1:14" s="7" customFormat="1" ht="78" customHeight="1" hidden="1">
      <c r="A40" s="39">
        <v>1</v>
      </c>
      <c r="B40" s="44" t="s">
        <v>34</v>
      </c>
      <c r="C40" s="27">
        <v>5746</v>
      </c>
      <c r="D40" s="27"/>
      <c r="E40" s="26" t="e">
        <f>+#REF!+#REF!+#REF!+#REF!</f>
        <v>#REF!</v>
      </c>
      <c r="F40" s="26"/>
      <c r="G40" s="28"/>
      <c r="H40" s="28"/>
      <c r="I40" s="27">
        <v>280</v>
      </c>
      <c r="J40" s="27"/>
      <c r="K40" s="27"/>
      <c r="L40" s="30" t="e">
        <f>+#REF!/#REF!*100</f>
        <v>#REF!</v>
      </c>
      <c r="M40" s="41" t="e">
        <f>+C40-E40</f>
        <v>#REF!</v>
      </c>
      <c r="N40" s="32"/>
    </row>
    <row r="41" spans="1:14" s="119" customFormat="1" ht="48" customHeight="1" hidden="1">
      <c r="A41" s="120" t="s">
        <v>1</v>
      </c>
      <c r="B41" s="121" t="s">
        <v>35</v>
      </c>
      <c r="C41" s="122">
        <f>C42+C43+C49+C56+C61</f>
        <v>83901</v>
      </c>
      <c r="D41" s="122">
        <f>D42+D43+D49+D56+D61</f>
        <v>28076</v>
      </c>
      <c r="E41" s="122" t="e">
        <f>E42+E43+E49+E56+E61</f>
        <v>#REF!</v>
      </c>
      <c r="F41" s="122"/>
      <c r="G41" s="122">
        <f>G42+G43+G49+G56+G61</f>
        <v>33564.231</v>
      </c>
      <c r="H41" s="122"/>
      <c r="I41" s="122">
        <f>I42+I43+I49+I56+I61</f>
        <v>62496.073000000004</v>
      </c>
      <c r="J41" s="122"/>
      <c r="K41" s="122"/>
      <c r="L41" s="124" t="e">
        <f>+#REF!/#REF!*100</f>
        <v>#REF!</v>
      </c>
      <c r="M41" s="122" t="e">
        <f>M42+M43+M49+M56+M61</f>
        <v>#REF!</v>
      </c>
      <c r="N41" s="125"/>
    </row>
    <row r="42" spans="1:14" s="6" customFormat="1" ht="48" customHeight="1" hidden="1">
      <c r="A42" s="15" t="s">
        <v>36</v>
      </c>
      <c r="B42" s="47" t="s">
        <v>37</v>
      </c>
      <c r="C42" s="19"/>
      <c r="D42" s="19"/>
      <c r="E42" s="19" t="e">
        <f>+#REF!+#REF!+#REF!</f>
        <v>#REF!</v>
      </c>
      <c r="F42" s="19"/>
      <c r="G42" s="49">
        <v>32.231</v>
      </c>
      <c r="H42" s="49"/>
      <c r="I42" s="48"/>
      <c r="J42" s="48"/>
      <c r="K42" s="48"/>
      <c r="L42" s="21" t="e">
        <f>+#REF!/#REF!*100</f>
        <v>#REF!</v>
      </c>
      <c r="M42" s="19"/>
      <c r="N42" s="17"/>
    </row>
    <row r="43" spans="1:14" s="6" customFormat="1" ht="46.5" customHeight="1" hidden="1">
      <c r="A43" s="15" t="s">
        <v>38</v>
      </c>
      <c r="B43" s="18" t="s">
        <v>39</v>
      </c>
      <c r="C43" s="19">
        <f>+SUM(C44:C48)</f>
        <v>36765</v>
      </c>
      <c r="D43" s="19">
        <f>+SUM(D44:D48)</f>
        <v>0</v>
      </c>
      <c r="E43" s="19" t="e">
        <f>SUM(E44:E48)</f>
        <v>#REF!</v>
      </c>
      <c r="F43" s="19"/>
      <c r="G43" s="19">
        <f>+SUM(G44:G48)</f>
        <v>32645</v>
      </c>
      <c r="H43" s="19"/>
      <c r="I43" s="50">
        <f>+SUM(I44:I48)</f>
        <v>33187</v>
      </c>
      <c r="J43" s="50"/>
      <c r="K43" s="19"/>
      <c r="L43" s="21" t="e">
        <f>+#REF!/#REF!*100</f>
        <v>#REF!</v>
      </c>
      <c r="M43" s="19" t="e">
        <f>+SUM(M44:M48)</f>
        <v>#REF!</v>
      </c>
      <c r="N43" s="51"/>
    </row>
    <row r="44" spans="1:14" s="6" customFormat="1" ht="70.5" customHeight="1" hidden="1">
      <c r="A44" s="52">
        <v>1</v>
      </c>
      <c r="B44" s="34" t="s">
        <v>41</v>
      </c>
      <c r="C44" s="27">
        <v>9800</v>
      </c>
      <c r="D44" s="27"/>
      <c r="E44" s="26" t="e">
        <f>+#REF!+#REF!+#REF!+#REF!</f>
        <v>#REF!</v>
      </c>
      <c r="F44" s="26"/>
      <c r="G44" s="27">
        <v>7299</v>
      </c>
      <c r="H44" s="27"/>
      <c r="I44" s="29">
        <v>7863</v>
      </c>
      <c r="J44" s="29"/>
      <c r="K44" s="53"/>
      <c r="L44" s="30" t="e">
        <f>+#REF!/#REF!*100</f>
        <v>#REF!</v>
      </c>
      <c r="M44" s="41" t="e">
        <f>+I44-E44</f>
        <v>#REF!</v>
      </c>
      <c r="N44" s="32" t="s">
        <v>172</v>
      </c>
    </row>
    <row r="45" spans="1:14" s="6" customFormat="1" ht="52.5" customHeight="1" hidden="1">
      <c r="A45" s="52">
        <v>2</v>
      </c>
      <c r="B45" s="34" t="s">
        <v>42</v>
      </c>
      <c r="C45" s="27">
        <v>5000</v>
      </c>
      <c r="D45" s="27"/>
      <c r="E45" s="26" t="e">
        <f>+#REF!+#REF!+#REF!+#REF!</f>
        <v>#REF!</v>
      </c>
      <c r="F45" s="26"/>
      <c r="G45" s="27">
        <v>4852</v>
      </c>
      <c r="H45" s="27"/>
      <c r="I45" s="29">
        <v>4852</v>
      </c>
      <c r="J45" s="29"/>
      <c r="K45" s="29"/>
      <c r="L45" s="30" t="e">
        <f>+#REF!/#REF!*100</f>
        <v>#REF!</v>
      </c>
      <c r="M45" s="41">
        <v>-96</v>
      </c>
      <c r="N45" s="32" t="s">
        <v>172</v>
      </c>
    </row>
    <row r="46" spans="1:14" s="6" customFormat="1" ht="52.5" customHeight="1" hidden="1">
      <c r="A46" s="52">
        <v>3</v>
      </c>
      <c r="B46" s="34" t="s">
        <v>43</v>
      </c>
      <c r="C46" s="27">
        <v>9700</v>
      </c>
      <c r="D46" s="27"/>
      <c r="E46" s="26" t="e">
        <f>+#REF!+#REF!+#REF!+#REF!</f>
        <v>#REF!</v>
      </c>
      <c r="F46" s="26"/>
      <c r="G46" s="27">
        <v>9072</v>
      </c>
      <c r="H46" s="27"/>
      <c r="I46" s="29">
        <v>9050</v>
      </c>
      <c r="J46" s="29"/>
      <c r="K46" s="53"/>
      <c r="L46" s="30" t="e">
        <f>+#REF!/#REF!*100</f>
        <v>#REF!</v>
      </c>
      <c r="M46" s="41" t="e">
        <f>+I46-E46</f>
        <v>#REF!</v>
      </c>
      <c r="N46" s="32" t="s">
        <v>172</v>
      </c>
    </row>
    <row r="47" spans="1:14" s="6" customFormat="1" ht="57" customHeight="1" hidden="1">
      <c r="A47" s="52">
        <v>4</v>
      </c>
      <c r="B47" s="34" t="s">
        <v>44</v>
      </c>
      <c r="C47" s="27">
        <v>8000</v>
      </c>
      <c r="D47" s="27"/>
      <c r="E47" s="26" t="e">
        <f>+#REF!+#REF!+#REF!+#REF!</f>
        <v>#REF!</v>
      </c>
      <c r="F47" s="26"/>
      <c r="G47" s="27">
        <v>7300</v>
      </c>
      <c r="H47" s="27"/>
      <c r="I47" s="29">
        <v>7300</v>
      </c>
      <c r="J47" s="29"/>
      <c r="K47" s="53"/>
      <c r="L47" s="30" t="e">
        <f>+#REF!/#REF!*100</f>
        <v>#REF!</v>
      </c>
      <c r="M47" s="41">
        <v>-549</v>
      </c>
      <c r="N47" s="32" t="s">
        <v>172</v>
      </c>
    </row>
    <row r="48" spans="1:14" s="6" customFormat="1" ht="54" customHeight="1" hidden="1">
      <c r="A48" s="52">
        <v>5</v>
      </c>
      <c r="B48" s="34" t="s">
        <v>45</v>
      </c>
      <c r="C48" s="27">
        <v>4265</v>
      </c>
      <c r="D48" s="27"/>
      <c r="E48" s="26" t="e">
        <f>+#REF!+#REF!+#REF!+#REF!</f>
        <v>#REF!</v>
      </c>
      <c r="F48" s="26"/>
      <c r="G48" s="27">
        <v>4122</v>
      </c>
      <c r="H48" s="27"/>
      <c r="I48" s="29">
        <v>4122</v>
      </c>
      <c r="J48" s="29"/>
      <c r="K48" s="29"/>
      <c r="L48" s="30" t="e">
        <f>+#REF!/#REF!*100</f>
        <v>#REF!</v>
      </c>
      <c r="M48" s="41">
        <v>-97</v>
      </c>
      <c r="N48" s="32" t="s">
        <v>172</v>
      </c>
    </row>
    <row r="49" spans="1:14" s="6" customFormat="1" ht="50.25" customHeight="1" hidden="1">
      <c r="A49" s="45" t="s">
        <v>40</v>
      </c>
      <c r="B49" s="46" t="s">
        <v>47</v>
      </c>
      <c r="C49" s="20">
        <f>SUM(C50:C55)</f>
        <v>18736</v>
      </c>
      <c r="D49" s="20">
        <f>SUM(D50:D55)</f>
        <v>0</v>
      </c>
      <c r="E49" s="20" t="e">
        <f>SUM(E50:E55)</f>
        <v>#REF!</v>
      </c>
      <c r="F49" s="20"/>
      <c r="G49" s="20">
        <f>SUM(G50:G55)</f>
        <v>637</v>
      </c>
      <c r="H49" s="20"/>
      <c r="I49" s="8">
        <f>SUM(I50:I55)</f>
        <v>18181</v>
      </c>
      <c r="J49" s="8"/>
      <c r="K49" s="8"/>
      <c r="L49" s="21" t="e">
        <f>+#REF!/#REF!*100</f>
        <v>#REF!</v>
      </c>
      <c r="M49" s="8">
        <f>SUM(M50:M55)</f>
        <v>0</v>
      </c>
      <c r="N49" s="41"/>
    </row>
    <row r="50" spans="1:14" s="6" customFormat="1" ht="52.5" customHeight="1" hidden="1">
      <c r="A50" s="52">
        <v>1</v>
      </c>
      <c r="B50" s="54" t="s">
        <v>48</v>
      </c>
      <c r="C50" s="31">
        <v>4500</v>
      </c>
      <c r="D50" s="31"/>
      <c r="E50" s="26" t="e">
        <f>+#REF!+#REF!+#REF!+#REF!</f>
        <v>#REF!</v>
      </c>
      <c r="F50" s="26"/>
      <c r="G50" s="27">
        <v>150</v>
      </c>
      <c r="H50" s="27"/>
      <c r="I50" s="29">
        <v>4180</v>
      </c>
      <c r="J50" s="29"/>
      <c r="K50" s="29"/>
      <c r="L50" s="30" t="e">
        <f>+#REF!/#REF!*100</f>
        <v>#REF!</v>
      </c>
      <c r="M50" s="41"/>
      <c r="N50" s="41"/>
    </row>
    <row r="51" spans="1:14" s="6" customFormat="1" ht="45" customHeight="1" hidden="1">
      <c r="A51" s="52">
        <v>2</v>
      </c>
      <c r="B51" s="54" t="s">
        <v>49</v>
      </c>
      <c r="C51" s="31">
        <v>4500</v>
      </c>
      <c r="D51" s="31"/>
      <c r="E51" s="26" t="e">
        <f>+#REF!+#REF!+#REF!+#REF!</f>
        <v>#REF!</v>
      </c>
      <c r="F51" s="26"/>
      <c r="G51" s="27">
        <v>120</v>
      </c>
      <c r="H51" s="27"/>
      <c r="I51" s="29">
        <v>4346</v>
      </c>
      <c r="J51" s="29"/>
      <c r="K51" s="29"/>
      <c r="L51" s="30" t="e">
        <f>+#REF!/#REF!*100</f>
        <v>#REF!</v>
      </c>
      <c r="M51" s="41"/>
      <c r="N51" s="41"/>
    </row>
    <row r="52" spans="1:14" s="6" customFormat="1" ht="45" customHeight="1" hidden="1">
      <c r="A52" s="52">
        <v>3</v>
      </c>
      <c r="B52" s="54" t="s">
        <v>50</v>
      </c>
      <c r="C52" s="31">
        <v>2410</v>
      </c>
      <c r="D52" s="31"/>
      <c r="E52" s="26" t="e">
        <f>+#REF!+#REF!+#REF!+#REF!</f>
        <v>#REF!</v>
      </c>
      <c r="F52" s="26"/>
      <c r="G52" s="27">
        <v>91</v>
      </c>
      <c r="H52" s="27"/>
      <c r="I52" s="29">
        <v>2375</v>
      </c>
      <c r="J52" s="29"/>
      <c r="K52" s="29"/>
      <c r="L52" s="30" t="e">
        <f>+#REF!/#REF!*100</f>
        <v>#REF!</v>
      </c>
      <c r="M52" s="41"/>
      <c r="N52" s="41"/>
    </row>
    <row r="53" spans="1:14" s="6" customFormat="1" ht="45" customHeight="1" hidden="1">
      <c r="A53" s="52">
        <v>4</v>
      </c>
      <c r="B53" s="54" t="s">
        <v>51</v>
      </c>
      <c r="C53" s="31">
        <v>2442</v>
      </c>
      <c r="D53" s="31"/>
      <c r="E53" s="26" t="e">
        <f>+#REF!+#REF!+#REF!+#REF!</f>
        <v>#REF!</v>
      </c>
      <c r="F53" s="26"/>
      <c r="G53" s="27">
        <v>92</v>
      </c>
      <c r="H53" s="27"/>
      <c r="I53" s="29">
        <v>2396</v>
      </c>
      <c r="J53" s="29"/>
      <c r="K53" s="29"/>
      <c r="L53" s="30" t="e">
        <f>+#REF!/#REF!*100</f>
        <v>#REF!</v>
      </c>
      <c r="M53" s="41"/>
      <c r="N53" s="41"/>
    </row>
    <row r="54" spans="1:14" s="6" customFormat="1" ht="45" customHeight="1" hidden="1">
      <c r="A54" s="52">
        <v>5</v>
      </c>
      <c r="B54" s="54" t="s">
        <v>52</v>
      </c>
      <c r="C54" s="31">
        <v>2442</v>
      </c>
      <c r="D54" s="31"/>
      <c r="E54" s="26" t="e">
        <f>+#REF!+#REF!+#REF!+#REF!</f>
        <v>#REF!</v>
      </c>
      <c r="F54" s="26"/>
      <c r="G54" s="27">
        <v>91</v>
      </c>
      <c r="H54" s="27"/>
      <c r="I54" s="29">
        <v>2442</v>
      </c>
      <c r="J54" s="29"/>
      <c r="K54" s="29"/>
      <c r="L54" s="30" t="e">
        <f>+#REF!/#REF!*100</f>
        <v>#REF!</v>
      </c>
      <c r="M54" s="41"/>
      <c r="N54" s="41"/>
    </row>
    <row r="55" spans="1:14" s="6" customFormat="1" ht="45" customHeight="1" hidden="1">
      <c r="A55" s="52">
        <v>6</v>
      </c>
      <c r="B55" s="54" t="s">
        <v>53</v>
      </c>
      <c r="C55" s="31">
        <v>2442</v>
      </c>
      <c r="D55" s="31"/>
      <c r="E55" s="26" t="e">
        <f>+#REF!+#REF!+#REF!+#REF!</f>
        <v>#REF!</v>
      </c>
      <c r="F55" s="26"/>
      <c r="G55" s="27">
        <v>93</v>
      </c>
      <c r="H55" s="27"/>
      <c r="I55" s="29">
        <v>2442</v>
      </c>
      <c r="J55" s="29"/>
      <c r="K55" s="29"/>
      <c r="L55" s="30" t="e">
        <f>+#REF!/#REF!*100</f>
        <v>#REF!</v>
      </c>
      <c r="M55" s="41"/>
      <c r="N55" s="41"/>
    </row>
    <row r="56" spans="1:14" s="6" customFormat="1" ht="45.75" customHeight="1" hidden="1">
      <c r="A56" s="16" t="s">
        <v>46</v>
      </c>
      <c r="B56" s="46" t="s">
        <v>133</v>
      </c>
      <c r="C56" s="22">
        <f>SUM(C57:C60)</f>
        <v>28400</v>
      </c>
      <c r="D56" s="22">
        <f>SUM(D57:D60)</f>
        <v>28076</v>
      </c>
      <c r="E56" s="22" t="e">
        <f>SUM(E57:E60)</f>
        <v>#REF!</v>
      </c>
      <c r="F56" s="22"/>
      <c r="G56" s="22">
        <f>SUM(G57:G60)</f>
        <v>250</v>
      </c>
      <c r="H56" s="22"/>
      <c r="I56" s="22">
        <f>SUM(I57:I60)</f>
        <v>9510.073</v>
      </c>
      <c r="J56" s="22"/>
      <c r="K56" s="22"/>
      <c r="L56" s="21" t="e">
        <f>+#REF!/#REF!*100</f>
        <v>#REF!</v>
      </c>
      <c r="M56" s="22" t="e">
        <f>SUM(M57:M60)</f>
        <v>#REF!</v>
      </c>
      <c r="N56" s="22">
        <f>SUM(N57:N59)</f>
        <v>0</v>
      </c>
    </row>
    <row r="57" spans="1:14" s="6" customFormat="1" ht="51" customHeight="1" hidden="1">
      <c r="A57" s="52">
        <v>1</v>
      </c>
      <c r="B57" s="54" t="s">
        <v>54</v>
      </c>
      <c r="C57" s="31">
        <v>2400</v>
      </c>
      <c r="D57" s="31">
        <v>2376</v>
      </c>
      <c r="E57" s="26" t="e">
        <f>+#REF!+#REF!+#REF!+#REF!</f>
        <v>#REF!</v>
      </c>
      <c r="F57" s="26"/>
      <c r="G57" s="27">
        <v>50</v>
      </c>
      <c r="H57" s="27"/>
      <c r="I57" s="26">
        <v>2350</v>
      </c>
      <c r="J57" s="26"/>
      <c r="K57" s="26"/>
      <c r="L57" s="30" t="e">
        <f>+#REF!/#REF!*100</f>
        <v>#REF!</v>
      </c>
      <c r="M57" s="41" t="e">
        <f>+D57-E57</f>
        <v>#REF!</v>
      </c>
      <c r="N57" s="32"/>
    </row>
    <row r="58" spans="1:14" s="6" customFormat="1" ht="82.5" customHeight="1" hidden="1">
      <c r="A58" s="52">
        <v>2</v>
      </c>
      <c r="B58" s="54" t="s">
        <v>55</v>
      </c>
      <c r="C58" s="31">
        <v>9500</v>
      </c>
      <c r="D58" s="31">
        <v>9340</v>
      </c>
      <c r="E58" s="26" t="e">
        <f>+#REF!+#REF!+#REF!+#REF!</f>
        <v>#REF!</v>
      </c>
      <c r="F58" s="26"/>
      <c r="G58" s="27">
        <v>100</v>
      </c>
      <c r="H58" s="27"/>
      <c r="I58" s="26">
        <v>3806.335</v>
      </c>
      <c r="J58" s="26"/>
      <c r="K58" s="26"/>
      <c r="L58" s="30" t="e">
        <f>+#REF!/#REF!*100</f>
        <v>#REF!</v>
      </c>
      <c r="M58" s="41" t="e">
        <f>+D58-E58</f>
        <v>#REF!</v>
      </c>
      <c r="N58" s="27"/>
    </row>
    <row r="59" spans="1:14" s="6" customFormat="1" ht="89.25" customHeight="1" hidden="1">
      <c r="A59" s="52">
        <v>3</v>
      </c>
      <c r="B59" s="54" t="s">
        <v>56</v>
      </c>
      <c r="C59" s="31">
        <v>8000</v>
      </c>
      <c r="D59" s="31">
        <v>7940</v>
      </c>
      <c r="E59" s="26" t="e">
        <f>+#REF!+#REF!+#REF!+#REF!</f>
        <v>#REF!</v>
      </c>
      <c r="F59" s="26"/>
      <c r="G59" s="27">
        <v>100</v>
      </c>
      <c r="H59" s="27"/>
      <c r="I59" s="26">
        <v>3353.738</v>
      </c>
      <c r="J59" s="26"/>
      <c r="K59" s="26"/>
      <c r="L59" s="30" t="e">
        <f>+#REF!/#REF!*100</f>
        <v>#REF!</v>
      </c>
      <c r="M59" s="41" t="e">
        <f>+D59-E59</f>
        <v>#REF!</v>
      </c>
      <c r="N59" s="27"/>
    </row>
    <row r="60" spans="1:14" s="6" customFormat="1" ht="95.25" customHeight="1" hidden="1">
      <c r="A60" s="52">
        <v>4</v>
      </c>
      <c r="B60" s="54" t="s">
        <v>57</v>
      </c>
      <c r="C60" s="56">
        <v>8500</v>
      </c>
      <c r="D60" s="56">
        <v>8420</v>
      </c>
      <c r="E60" s="26" t="e">
        <f>+#REF!+#REF!+#REF!+#REF!</f>
        <v>#REF!</v>
      </c>
      <c r="F60" s="26"/>
      <c r="G60" s="27"/>
      <c r="H60" s="27"/>
      <c r="I60" s="27"/>
      <c r="J60" s="27"/>
      <c r="K60" s="27"/>
      <c r="L60" s="30" t="e">
        <f>+#REF!/#REF!*100</f>
        <v>#REF!</v>
      </c>
      <c r="M60" s="41" t="e">
        <f>+D60-E60</f>
        <v>#REF!</v>
      </c>
      <c r="N60" s="27"/>
    </row>
    <row r="61" spans="1:14" s="6" customFormat="1" ht="51" customHeight="1" hidden="1">
      <c r="A61" s="16" t="s">
        <v>173</v>
      </c>
      <c r="B61" s="57" t="s">
        <v>174</v>
      </c>
      <c r="C61" s="58"/>
      <c r="D61" s="58"/>
      <c r="E61" s="19"/>
      <c r="F61" s="19"/>
      <c r="G61" s="49">
        <f>SUM(G62:G72)</f>
        <v>0</v>
      </c>
      <c r="H61" s="49"/>
      <c r="I61" s="8">
        <f>SUM(I62:I72)</f>
        <v>1618</v>
      </c>
      <c r="J61" s="8"/>
      <c r="K61" s="49"/>
      <c r="L61" s="21" t="e">
        <f>+#REF!/#REF!*100</f>
        <v>#REF!</v>
      </c>
      <c r="M61" s="49"/>
      <c r="N61" s="20"/>
    </row>
    <row r="62" spans="1:14" s="6" customFormat="1" ht="51" customHeight="1" hidden="1">
      <c r="A62" s="52">
        <v>1</v>
      </c>
      <c r="B62" s="54" t="s">
        <v>175</v>
      </c>
      <c r="C62" s="56"/>
      <c r="D62" s="56"/>
      <c r="E62" s="26"/>
      <c r="F62" s="26"/>
      <c r="G62" s="27"/>
      <c r="H62" s="27"/>
      <c r="I62" s="27"/>
      <c r="J62" s="27"/>
      <c r="K62" s="55"/>
      <c r="L62" s="29" t="e">
        <f>+#REF!/#REF!*100</f>
        <v>#REF!</v>
      </c>
      <c r="M62" s="41"/>
      <c r="N62" s="27"/>
    </row>
    <row r="63" spans="1:14" s="6" customFormat="1" ht="51" customHeight="1" hidden="1">
      <c r="A63" s="52">
        <v>2</v>
      </c>
      <c r="B63" s="54" t="s">
        <v>176</v>
      </c>
      <c r="C63" s="56"/>
      <c r="D63" s="56"/>
      <c r="E63" s="26"/>
      <c r="F63" s="26"/>
      <c r="G63" s="27"/>
      <c r="H63" s="27"/>
      <c r="I63" s="27"/>
      <c r="J63" s="27"/>
      <c r="K63" s="27"/>
      <c r="L63" s="30"/>
      <c r="M63" s="41"/>
      <c r="N63" s="27"/>
    </row>
    <row r="64" spans="1:14" s="6" customFormat="1" ht="51" customHeight="1" hidden="1">
      <c r="A64" s="52">
        <v>3</v>
      </c>
      <c r="B64" s="54" t="s">
        <v>177</v>
      </c>
      <c r="C64" s="56"/>
      <c r="D64" s="56"/>
      <c r="E64" s="26"/>
      <c r="F64" s="26"/>
      <c r="G64" s="27"/>
      <c r="H64" s="27"/>
      <c r="I64" s="27"/>
      <c r="J64" s="27"/>
      <c r="K64" s="27"/>
      <c r="L64" s="30"/>
      <c r="M64" s="41"/>
      <c r="N64" s="27"/>
    </row>
    <row r="65" spans="1:14" s="6" customFormat="1" ht="51" customHeight="1" hidden="1">
      <c r="A65" s="52">
        <v>4</v>
      </c>
      <c r="B65" s="54" t="s">
        <v>178</v>
      </c>
      <c r="C65" s="56"/>
      <c r="D65" s="56"/>
      <c r="E65" s="26"/>
      <c r="F65" s="26"/>
      <c r="G65" s="27"/>
      <c r="H65" s="27"/>
      <c r="I65" s="27"/>
      <c r="J65" s="27"/>
      <c r="K65" s="27"/>
      <c r="L65" s="30"/>
      <c r="M65" s="41"/>
      <c r="N65" s="27"/>
    </row>
    <row r="66" spans="1:14" s="6" customFormat="1" ht="51" customHeight="1" hidden="1">
      <c r="A66" s="52">
        <v>5</v>
      </c>
      <c r="B66" s="54" t="s">
        <v>179</v>
      </c>
      <c r="C66" s="56"/>
      <c r="D66" s="56"/>
      <c r="E66" s="26"/>
      <c r="F66" s="26"/>
      <c r="G66" s="27"/>
      <c r="H66" s="27"/>
      <c r="I66" s="27"/>
      <c r="J66" s="27"/>
      <c r="K66" s="27"/>
      <c r="L66" s="30"/>
      <c r="M66" s="41"/>
      <c r="N66" s="27"/>
    </row>
    <row r="67" spans="1:14" s="6" customFormat="1" ht="51" customHeight="1" hidden="1">
      <c r="A67" s="52">
        <v>6</v>
      </c>
      <c r="B67" s="54" t="s">
        <v>180</v>
      </c>
      <c r="C67" s="56"/>
      <c r="D67" s="56"/>
      <c r="E67" s="26"/>
      <c r="F67" s="26"/>
      <c r="G67" s="27"/>
      <c r="H67" s="27"/>
      <c r="I67" s="27"/>
      <c r="J67" s="27"/>
      <c r="K67" s="27"/>
      <c r="L67" s="30"/>
      <c r="M67" s="41"/>
      <c r="N67" s="27"/>
    </row>
    <row r="68" spans="1:14" s="6" customFormat="1" ht="51" customHeight="1" hidden="1">
      <c r="A68" s="52">
        <v>7</v>
      </c>
      <c r="B68" s="54" t="s">
        <v>181</v>
      </c>
      <c r="C68" s="56"/>
      <c r="D68" s="56"/>
      <c r="E68" s="26"/>
      <c r="F68" s="26"/>
      <c r="G68" s="27"/>
      <c r="H68" s="27"/>
      <c r="I68" s="41">
        <v>802</v>
      </c>
      <c r="J68" s="41"/>
      <c r="K68" s="41"/>
      <c r="L68" s="29" t="e">
        <f>+#REF!/#REF!*100</f>
        <v>#REF!</v>
      </c>
      <c r="M68" s="41"/>
      <c r="N68" s="27"/>
    </row>
    <row r="69" spans="1:14" s="6" customFormat="1" ht="51" customHeight="1" hidden="1">
      <c r="A69" s="52">
        <v>8</v>
      </c>
      <c r="B69" s="54" t="s">
        <v>182</v>
      </c>
      <c r="C69" s="56"/>
      <c r="D69" s="56"/>
      <c r="E69" s="26"/>
      <c r="F69" s="26"/>
      <c r="G69" s="27"/>
      <c r="H69" s="27"/>
      <c r="I69" s="27"/>
      <c r="J69" s="27"/>
      <c r="K69" s="27"/>
      <c r="L69" s="30"/>
      <c r="M69" s="41"/>
      <c r="N69" s="27"/>
    </row>
    <row r="70" spans="1:14" s="6" customFormat="1" ht="51" customHeight="1" hidden="1">
      <c r="A70" s="52">
        <v>9</v>
      </c>
      <c r="B70" s="54" t="s">
        <v>183</v>
      </c>
      <c r="C70" s="56"/>
      <c r="D70" s="56"/>
      <c r="E70" s="26"/>
      <c r="F70" s="26"/>
      <c r="G70" s="27"/>
      <c r="H70" s="27"/>
      <c r="I70" s="27"/>
      <c r="J70" s="27"/>
      <c r="K70" s="27"/>
      <c r="L70" s="30"/>
      <c r="M70" s="41"/>
      <c r="N70" s="27"/>
    </row>
    <row r="71" spans="1:14" s="6" customFormat="1" ht="51" customHeight="1" hidden="1">
      <c r="A71" s="52">
        <v>10</v>
      </c>
      <c r="B71" s="54" t="s">
        <v>184</v>
      </c>
      <c r="C71" s="56"/>
      <c r="D71" s="56"/>
      <c r="E71" s="26"/>
      <c r="F71" s="26"/>
      <c r="G71" s="27"/>
      <c r="H71" s="27"/>
      <c r="I71" s="27"/>
      <c r="J71" s="27"/>
      <c r="K71" s="27"/>
      <c r="L71" s="30"/>
      <c r="M71" s="41"/>
      <c r="N71" s="27"/>
    </row>
    <row r="72" spans="1:14" s="6" customFormat="1" ht="66" customHeight="1" hidden="1">
      <c r="A72" s="52">
        <v>11</v>
      </c>
      <c r="B72" s="54" t="s">
        <v>122</v>
      </c>
      <c r="C72" s="56"/>
      <c r="D72" s="56"/>
      <c r="E72" s="26"/>
      <c r="F72" s="26"/>
      <c r="G72" s="27"/>
      <c r="H72" s="27"/>
      <c r="I72" s="41">
        <v>816</v>
      </c>
      <c r="J72" s="41"/>
      <c r="K72" s="41"/>
      <c r="L72" s="29" t="e">
        <f>+#REF!/#REF!*100</f>
        <v>#REF!</v>
      </c>
      <c r="M72" s="41"/>
      <c r="N72" s="27"/>
    </row>
    <row r="73" spans="1:14" s="6" customFormat="1" ht="48.75" customHeight="1" hidden="1">
      <c r="A73" s="16" t="s">
        <v>186</v>
      </c>
      <c r="B73" s="59" t="s">
        <v>187</v>
      </c>
      <c r="C73" s="19"/>
      <c r="D73" s="19"/>
      <c r="E73" s="19"/>
      <c r="F73" s="19"/>
      <c r="G73" s="19"/>
      <c r="H73" s="19"/>
      <c r="I73" s="19"/>
      <c r="J73" s="19"/>
      <c r="K73" s="19"/>
      <c r="L73" s="21"/>
      <c r="M73" s="19"/>
      <c r="N73" s="17"/>
    </row>
    <row r="74" spans="1:14" s="119" customFormat="1" ht="48.75" customHeight="1" hidden="1">
      <c r="A74" s="126" t="s">
        <v>2</v>
      </c>
      <c r="B74" s="127" t="s">
        <v>58</v>
      </c>
      <c r="C74" s="122">
        <f>+C75+C86+C95</f>
        <v>44725</v>
      </c>
      <c r="D74" s="122">
        <f>+D75+D86+D95</f>
        <v>44285</v>
      </c>
      <c r="E74" s="122" t="e">
        <f>+E75+E86+E95</f>
        <v>#REF!</v>
      </c>
      <c r="F74" s="122"/>
      <c r="G74" s="122" t="e">
        <f>+G75+G86+G95</f>
        <v>#REF!</v>
      </c>
      <c r="H74" s="122"/>
      <c r="I74" s="122" t="e">
        <f>+I75+I86+I95</f>
        <v>#REF!</v>
      </c>
      <c r="J74" s="122"/>
      <c r="K74" s="124"/>
      <c r="L74" s="124" t="e">
        <f>+#REF!/#REF!*100</f>
        <v>#REF!</v>
      </c>
      <c r="M74" s="122" t="e">
        <f>+M75+M86+M95</f>
        <v>#REF!</v>
      </c>
      <c r="N74" s="128"/>
    </row>
    <row r="75" spans="1:14" s="6" customFormat="1" ht="41.25" customHeight="1" hidden="1">
      <c r="A75" s="16" t="s">
        <v>59</v>
      </c>
      <c r="B75" s="59" t="s">
        <v>60</v>
      </c>
      <c r="C75" s="19">
        <f>SUM(C76:C85)</f>
        <v>17210</v>
      </c>
      <c r="D75" s="19">
        <f>SUM(D76:D85)</f>
        <v>17040</v>
      </c>
      <c r="E75" s="19" t="e">
        <f>SUM(E76:E85)+367</f>
        <v>#REF!</v>
      </c>
      <c r="F75" s="19"/>
      <c r="G75" s="19">
        <f>SUM(G76:G85)</f>
        <v>16357.852738050584</v>
      </c>
      <c r="H75" s="19"/>
      <c r="I75" s="19">
        <f>SUM(I76:I85)</f>
        <v>0</v>
      </c>
      <c r="J75" s="19"/>
      <c r="K75" s="48"/>
      <c r="L75" s="21"/>
      <c r="M75" s="50"/>
      <c r="N75" s="17"/>
    </row>
    <row r="76" spans="1:14" s="6" customFormat="1" ht="72" customHeight="1" hidden="1">
      <c r="A76" s="60">
        <v>1</v>
      </c>
      <c r="B76" s="43" t="s">
        <v>61</v>
      </c>
      <c r="C76" s="61">
        <v>1710</v>
      </c>
      <c r="D76" s="61">
        <v>1695</v>
      </c>
      <c r="E76" s="29" t="e">
        <f>+#REF!+#REF!+#REF!+#REF!</f>
        <v>#REF!</v>
      </c>
      <c r="F76" s="29"/>
      <c r="G76" s="63">
        <v>1666.427874</v>
      </c>
      <c r="H76" s="63"/>
      <c r="I76" s="26"/>
      <c r="J76" s="26"/>
      <c r="K76" s="26"/>
      <c r="L76" s="26"/>
      <c r="M76" s="62"/>
      <c r="N76" s="26"/>
    </row>
    <row r="77" spans="1:14" s="6" customFormat="1" ht="88.5" customHeight="1" hidden="1">
      <c r="A77" s="60">
        <v>2</v>
      </c>
      <c r="B77" s="43" t="s">
        <v>62</v>
      </c>
      <c r="C77" s="61">
        <v>1500</v>
      </c>
      <c r="D77" s="61">
        <v>1485</v>
      </c>
      <c r="E77" s="29" t="e">
        <f>+#REF!+#REF!+#REF!+#REF!</f>
        <v>#REF!</v>
      </c>
      <c r="F77" s="29"/>
      <c r="G77" s="63">
        <v>1433.2031749999999</v>
      </c>
      <c r="H77" s="63"/>
      <c r="I77" s="26"/>
      <c r="J77" s="26"/>
      <c r="K77" s="26"/>
      <c r="L77" s="26"/>
      <c r="M77" s="62"/>
      <c r="N77" s="26"/>
    </row>
    <row r="78" spans="1:14" s="6" customFormat="1" ht="51.75" customHeight="1" hidden="1">
      <c r="A78" s="60">
        <v>3</v>
      </c>
      <c r="B78" s="43" t="s">
        <v>63</v>
      </c>
      <c r="C78" s="61">
        <v>1500</v>
      </c>
      <c r="D78" s="61">
        <v>1485</v>
      </c>
      <c r="E78" s="29" t="e">
        <f>+#REF!+#REF!+#REF!+#REF!</f>
        <v>#REF!</v>
      </c>
      <c r="F78" s="29"/>
      <c r="G78" s="63">
        <v>1425.9635536876149</v>
      </c>
      <c r="H78" s="63"/>
      <c r="I78" s="26"/>
      <c r="J78" s="26"/>
      <c r="K78" s="26"/>
      <c r="L78" s="26"/>
      <c r="M78" s="62"/>
      <c r="N78" s="26"/>
    </row>
    <row r="79" spans="1:14" s="6" customFormat="1" ht="65.25" customHeight="1" hidden="1">
      <c r="A79" s="60">
        <v>4</v>
      </c>
      <c r="B79" s="43" t="s">
        <v>64</v>
      </c>
      <c r="C79" s="61">
        <v>500</v>
      </c>
      <c r="D79" s="61">
        <v>495</v>
      </c>
      <c r="E79" s="29" t="e">
        <f>+#REF!+#REF!+#REF!+#REF!</f>
        <v>#REF!</v>
      </c>
      <c r="F79" s="29"/>
      <c r="G79" s="63">
        <v>476.721541</v>
      </c>
      <c r="H79" s="63"/>
      <c r="I79" s="26"/>
      <c r="J79" s="26"/>
      <c r="K79" s="26"/>
      <c r="L79" s="26"/>
      <c r="M79" s="62"/>
      <c r="N79" s="26"/>
    </row>
    <row r="80" spans="1:14" s="6" customFormat="1" ht="63.75" customHeight="1" hidden="1">
      <c r="A80" s="60">
        <v>5</v>
      </c>
      <c r="B80" s="43" t="s">
        <v>65</v>
      </c>
      <c r="C80" s="61">
        <v>3000</v>
      </c>
      <c r="D80" s="61">
        <v>2970</v>
      </c>
      <c r="E80" s="29" t="e">
        <f>+#REF!+#REF!+#REF!+#REF!</f>
        <v>#REF!</v>
      </c>
      <c r="F80" s="29"/>
      <c r="G80" s="63">
        <v>2785.120234912969</v>
      </c>
      <c r="H80" s="63"/>
      <c r="I80" s="26"/>
      <c r="J80" s="26"/>
      <c r="K80" s="26"/>
      <c r="L80" s="26"/>
      <c r="M80" s="62"/>
      <c r="N80" s="26"/>
    </row>
    <row r="81" spans="1:14" s="6" customFormat="1" ht="72" customHeight="1" hidden="1">
      <c r="A81" s="60">
        <v>6</v>
      </c>
      <c r="B81" s="43" t="s">
        <v>66</v>
      </c>
      <c r="C81" s="61">
        <v>1500</v>
      </c>
      <c r="D81" s="61">
        <v>1485</v>
      </c>
      <c r="E81" s="29" t="e">
        <f>+#REF!+#REF!+#REF!+#REF!</f>
        <v>#REF!</v>
      </c>
      <c r="F81" s="29"/>
      <c r="G81" s="63">
        <v>1435.541254</v>
      </c>
      <c r="H81" s="63"/>
      <c r="I81" s="26"/>
      <c r="J81" s="26"/>
      <c r="K81" s="26"/>
      <c r="L81" s="26"/>
      <c r="M81" s="62"/>
      <c r="N81" s="26"/>
    </row>
    <row r="82" spans="1:14" s="6" customFormat="1" ht="63" customHeight="1" hidden="1">
      <c r="A82" s="60">
        <v>7</v>
      </c>
      <c r="B82" s="43" t="s">
        <v>67</v>
      </c>
      <c r="C82" s="61">
        <v>1500</v>
      </c>
      <c r="D82" s="61">
        <v>1485</v>
      </c>
      <c r="E82" s="29" t="e">
        <f>+#REF!+#REF!+#REF!+#REF!</f>
        <v>#REF!</v>
      </c>
      <c r="F82" s="29"/>
      <c r="G82" s="63">
        <v>1423.4362489999999</v>
      </c>
      <c r="H82" s="63"/>
      <c r="I82" s="26"/>
      <c r="J82" s="26"/>
      <c r="K82" s="53"/>
      <c r="L82" s="26" t="e">
        <f>+#REF!/#REF!*100</f>
        <v>#REF!</v>
      </c>
      <c r="M82" s="62"/>
      <c r="N82" s="26"/>
    </row>
    <row r="83" spans="1:14" s="6" customFormat="1" ht="63" customHeight="1" hidden="1">
      <c r="A83" s="60">
        <v>8</v>
      </c>
      <c r="B83" s="43" t="s">
        <v>68</v>
      </c>
      <c r="C83" s="61">
        <v>1500</v>
      </c>
      <c r="D83" s="61">
        <v>1485</v>
      </c>
      <c r="E83" s="29" t="e">
        <f>+#REF!+#REF!+#REF!+#REF!</f>
        <v>#REF!</v>
      </c>
      <c r="F83" s="29"/>
      <c r="G83" s="63">
        <v>1429.27797945</v>
      </c>
      <c r="H83" s="63"/>
      <c r="I83" s="26"/>
      <c r="J83" s="26"/>
      <c r="K83" s="26"/>
      <c r="L83" s="26"/>
      <c r="M83" s="62"/>
      <c r="N83" s="26"/>
    </row>
    <row r="84" spans="1:14" s="6" customFormat="1" ht="57" customHeight="1" hidden="1">
      <c r="A84" s="60">
        <v>9</v>
      </c>
      <c r="B84" s="65" t="s">
        <v>69</v>
      </c>
      <c r="C84" s="61">
        <v>1500</v>
      </c>
      <c r="D84" s="61">
        <v>1485</v>
      </c>
      <c r="E84" s="29" t="e">
        <f>+#REF!+#REF!+#REF!+#REF!</f>
        <v>#REF!</v>
      </c>
      <c r="F84" s="29"/>
      <c r="G84" s="63">
        <v>1393.742677</v>
      </c>
      <c r="H84" s="63"/>
      <c r="I84" s="26"/>
      <c r="J84" s="26"/>
      <c r="K84" s="26"/>
      <c r="L84" s="26"/>
      <c r="M84" s="62"/>
      <c r="N84" s="26"/>
    </row>
    <row r="85" spans="1:14" s="6" customFormat="1" ht="72" customHeight="1" hidden="1">
      <c r="A85" s="60">
        <v>10</v>
      </c>
      <c r="B85" s="65" t="s">
        <v>70</v>
      </c>
      <c r="C85" s="61">
        <v>3000</v>
      </c>
      <c r="D85" s="61">
        <v>2970</v>
      </c>
      <c r="E85" s="29" t="e">
        <f>+#REF!+#REF!+#REF!+#REF!</f>
        <v>#REF!</v>
      </c>
      <c r="F85" s="29"/>
      <c r="G85" s="63">
        <v>2888.4182</v>
      </c>
      <c r="H85" s="63"/>
      <c r="I85" s="26"/>
      <c r="J85" s="26"/>
      <c r="K85" s="26"/>
      <c r="L85" s="26"/>
      <c r="M85" s="62"/>
      <c r="N85" s="26"/>
    </row>
    <row r="86" spans="1:14" s="6" customFormat="1" ht="49.5" customHeight="1" hidden="1">
      <c r="A86" s="16" t="s">
        <v>71</v>
      </c>
      <c r="B86" s="59" t="s">
        <v>47</v>
      </c>
      <c r="C86" s="19">
        <f>SUM(C87:C94)</f>
        <v>14486</v>
      </c>
      <c r="D86" s="19">
        <f>SUM(D87:D94)</f>
        <v>14339</v>
      </c>
      <c r="E86" s="19" t="e">
        <f>SUM(E87:E94)</f>
        <v>#REF!</v>
      </c>
      <c r="F86" s="19"/>
      <c r="G86" s="19" t="e">
        <f>SUM(G87:G94)</f>
        <v>#REF!</v>
      </c>
      <c r="H86" s="19"/>
      <c r="I86" s="19" t="e">
        <f>SUM(I87:I94)</f>
        <v>#REF!</v>
      </c>
      <c r="J86" s="19"/>
      <c r="K86" s="19"/>
      <c r="L86" s="21" t="e">
        <f>+#REF!/#REF!*100</f>
        <v>#REF!</v>
      </c>
      <c r="M86" s="19">
        <v>0</v>
      </c>
      <c r="N86" s="17"/>
    </row>
    <row r="87" spans="1:14" s="6" customFormat="1" ht="65.25" customHeight="1" hidden="1">
      <c r="A87" s="66">
        <v>1</v>
      </c>
      <c r="B87" s="67" t="s">
        <v>72</v>
      </c>
      <c r="C87" s="61">
        <f>1500</f>
        <v>1500</v>
      </c>
      <c r="D87" s="62">
        <v>1485</v>
      </c>
      <c r="E87" s="29" t="e">
        <f>+#REF!+#REF!+#REF!+#REF!</f>
        <v>#REF!</v>
      </c>
      <c r="F87" s="29"/>
      <c r="G87" s="62">
        <v>660</v>
      </c>
      <c r="H87" s="62"/>
      <c r="I87" s="26" t="e">
        <f>+D87-#REF!</f>
        <v>#REF!</v>
      </c>
      <c r="J87" s="26"/>
      <c r="K87" s="26"/>
      <c r="L87" s="26" t="e">
        <f>+#REF!/#REF!*100</f>
        <v>#REF!</v>
      </c>
      <c r="M87" s="62" t="e">
        <f>+D87-E87-#REF!</f>
        <v>#REF!</v>
      </c>
      <c r="N87" s="26"/>
    </row>
    <row r="88" spans="1:14" s="6" customFormat="1" ht="65.25" customHeight="1" hidden="1">
      <c r="A88" s="66">
        <v>2</v>
      </c>
      <c r="B88" s="67" t="s">
        <v>73</v>
      </c>
      <c r="C88" s="62">
        <f>500</f>
        <v>500</v>
      </c>
      <c r="D88" s="62">
        <v>495</v>
      </c>
      <c r="E88" s="29" t="e">
        <f>+#REF!+#REF!+#REF!+#REF!</f>
        <v>#REF!</v>
      </c>
      <c r="F88" s="29"/>
      <c r="G88" s="62">
        <v>220</v>
      </c>
      <c r="H88" s="62"/>
      <c r="I88" s="26" t="e">
        <f>+D88-#REF!</f>
        <v>#REF!</v>
      </c>
      <c r="J88" s="26"/>
      <c r="K88" s="26"/>
      <c r="L88" s="26" t="e">
        <f>+#REF!/#REF!*100</f>
        <v>#REF!</v>
      </c>
      <c r="M88" s="62" t="e">
        <f>+D88-E88-#REF!</f>
        <v>#REF!</v>
      </c>
      <c r="N88" s="26"/>
    </row>
    <row r="89" spans="1:14" s="6" customFormat="1" ht="65.25" customHeight="1" hidden="1">
      <c r="A89" s="66">
        <v>3</v>
      </c>
      <c r="B89" s="67" t="s">
        <v>74</v>
      </c>
      <c r="C89" s="62">
        <f>3100</f>
        <v>3100</v>
      </c>
      <c r="D89" s="62">
        <v>3069</v>
      </c>
      <c r="E89" s="29" t="e">
        <f>+#REF!+#REF!+#REF!+#REF!</f>
        <v>#REF!</v>
      </c>
      <c r="F89" s="29"/>
      <c r="G89" s="62">
        <v>1360</v>
      </c>
      <c r="H89" s="62"/>
      <c r="I89" s="26" t="e">
        <f>+D89-#REF!</f>
        <v>#REF!</v>
      </c>
      <c r="J89" s="26"/>
      <c r="K89" s="26"/>
      <c r="L89" s="26"/>
      <c r="M89" s="62" t="e">
        <f>+D89-E89-#REF!</f>
        <v>#REF!</v>
      </c>
      <c r="N89" s="26"/>
    </row>
    <row r="90" spans="1:14" s="6" customFormat="1" ht="65.25" customHeight="1" hidden="1">
      <c r="A90" s="66">
        <v>4</v>
      </c>
      <c r="B90" s="67" t="s">
        <v>75</v>
      </c>
      <c r="C90" s="62">
        <f>4500</f>
        <v>4500</v>
      </c>
      <c r="D90" s="62">
        <v>4455</v>
      </c>
      <c r="E90" s="29" t="e">
        <f>+#REF!+#REF!+#REF!+#REF!</f>
        <v>#REF!</v>
      </c>
      <c r="F90" s="29"/>
      <c r="G90" s="62">
        <v>1980</v>
      </c>
      <c r="H90" s="62"/>
      <c r="I90" s="26" t="e">
        <f>+D90-#REF!</f>
        <v>#REF!</v>
      </c>
      <c r="J90" s="26"/>
      <c r="K90" s="26"/>
      <c r="L90" s="26"/>
      <c r="M90" s="62" t="e">
        <f>+D90-E90-#REF!</f>
        <v>#REF!</v>
      </c>
      <c r="N90" s="26"/>
    </row>
    <row r="91" spans="1:14" s="6" customFormat="1" ht="65.25" customHeight="1" hidden="1">
      <c r="A91" s="66">
        <v>5</v>
      </c>
      <c r="B91" s="67" t="s">
        <v>76</v>
      </c>
      <c r="C91" s="62">
        <f>1000</f>
        <v>1000</v>
      </c>
      <c r="D91" s="62">
        <v>990</v>
      </c>
      <c r="E91" s="29" t="e">
        <f>+#REF!+#REF!+#REF!+#REF!</f>
        <v>#REF!</v>
      </c>
      <c r="F91" s="29"/>
      <c r="G91" s="62" t="e">
        <f>+#REF!</f>
        <v>#REF!</v>
      </c>
      <c r="H91" s="62"/>
      <c r="I91" s="26" t="e">
        <f>+D91-#REF!</f>
        <v>#REF!</v>
      </c>
      <c r="J91" s="26"/>
      <c r="K91" s="26"/>
      <c r="L91" s="26" t="e">
        <f>+#REF!/#REF!*100</f>
        <v>#REF!</v>
      </c>
      <c r="M91" s="62" t="e">
        <f>+D91-E91-#REF!</f>
        <v>#REF!</v>
      </c>
      <c r="N91" s="26"/>
    </row>
    <row r="92" spans="1:14" s="6" customFormat="1" ht="65.25" customHeight="1" hidden="1">
      <c r="A92" s="66">
        <v>6</v>
      </c>
      <c r="B92" s="67" t="s">
        <v>77</v>
      </c>
      <c r="C92" s="62">
        <f>1440</f>
        <v>1440</v>
      </c>
      <c r="D92" s="62">
        <v>1423</v>
      </c>
      <c r="E92" s="29" t="e">
        <f>+#REF!+#REF!+#REF!+#REF!</f>
        <v>#REF!</v>
      </c>
      <c r="F92" s="29"/>
      <c r="G92" s="62">
        <v>630</v>
      </c>
      <c r="H92" s="62"/>
      <c r="I92" s="26" t="e">
        <f>+D92-#REF!</f>
        <v>#REF!</v>
      </c>
      <c r="J92" s="26"/>
      <c r="K92" s="26"/>
      <c r="L92" s="26" t="e">
        <f>+#REF!/#REF!*100</f>
        <v>#REF!</v>
      </c>
      <c r="M92" s="62" t="e">
        <f>+D92-E92-#REF!</f>
        <v>#REF!</v>
      </c>
      <c r="N92" s="32"/>
    </row>
    <row r="93" spans="1:14" s="6" customFormat="1" ht="65.25" customHeight="1" hidden="1">
      <c r="A93" s="66">
        <v>7</v>
      </c>
      <c r="B93" s="67" t="s">
        <v>78</v>
      </c>
      <c r="C93" s="62">
        <f>1840</f>
        <v>1840</v>
      </c>
      <c r="D93" s="62">
        <v>1822</v>
      </c>
      <c r="E93" s="29" t="e">
        <f>+#REF!+#REF!+#REF!+#REF!</f>
        <v>#REF!</v>
      </c>
      <c r="F93" s="29"/>
      <c r="G93" s="62" t="e">
        <f>+#REF!</f>
        <v>#REF!</v>
      </c>
      <c r="H93" s="62"/>
      <c r="I93" s="26" t="e">
        <f>+D93-#REF!</f>
        <v>#REF!</v>
      </c>
      <c r="J93" s="26"/>
      <c r="K93" s="26"/>
      <c r="L93" s="26" t="e">
        <f>+#REF!/#REF!*100</f>
        <v>#REF!</v>
      </c>
      <c r="M93" s="62" t="e">
        <f>+D93-E93-#REF!</f>
        <v>#REF!</v>
      </c>
      <c r="N93" s="32"/>
    </row>
    <row r="94" spans="1:14" s="6" customFormat="1" ht="65.25" customHeight="1" hidden="1">
      <c r="A94" s="66">
        <v>8</v>
      </c>
      <c r="B94" s="67" t="s">
        <v>79</v>
      </c>
      <c r="C94" s="62">
        <f>606</f>
        <v>606</v>
      </c>
      <c r="D94" s="62">
        <v>600</v>
      </c>
      <c r="E94" s="29" t="e">
        <f>+#REF!+#REF!+#REF!+#REF!</f>
        <v>#REF!</v>
      </c>
      <c r="F94" s="29"/>
      <c r="G94" s="62">
        <v>277</v>
      </c>
      <c r="H94" s="62"/>
      <c r="I94" s="26" t="e">
        <f>+D94-#REF!</f>
        <v>#REF!</v>
      </c>
      <c r="J94" s="26"/>
      <c r="K94" s="26"/>
      <c r="L94" s="26"/>
      <c r="M94" s="62" t="e">
        <f>+D94-E94-#REF!</f>
        <v>#REF!</v>
      </c>
      <c r="N94" s="32"/>
    </row>
    <row r="95" spans="1:14" s="6" customFormat="1" ht="65.25" customHeight="1" hidden="1">
      <c r="A95" s="69" t="s">
        <v>132</v>
      </c>
      <c r="B95" s="70" t="s">
        <v>133</v>
      </c>
      <c r="C95" s="72">
        <f>SUM(C96:C108)</f>
        <v>13029</v>
      </c>
      <c r="D95" s="72">
        <f>SUM(D96:D108)</f>
        <v>12906</v>
      </c>
      <c r="E95" s="72" t="e">
        <f>SUM(E96:E108)</f>
        <v>#REF!</v>
      </c>
      <c r="F95" s="72"/>
      <c r="G95" s="72">
        <f>SUM(G96:G108)</f>
        <v>0</v>
      </c>
      <c r="H95" s="72"/>
      <c r="I95" s="72">
        <f>SUM(I96:I108)</f>
        <v>0</v>
      </c>
      <c r="J95" s="72"/>
      <c r="K95" s="73"/>
      <c r="L95" s="19" t="e">
        <f>+#REF!/#REF!*100</f>
        <v>#REF!</v>
      </c>
      <c r="M95" s="72" t="e">
        <f>SUM(M96:M108)</f>
        <v>#REF!</v>
      </c>
      <c r="N95" s="17"/>
    </row>
    <row r="96" spans="1:14" s="6" customFormat="1" ht="65.25" customHeight="1" hidden="1">
      <c r="A96" s="74">
        <v>1</v>
      </c>
      <c r="B96" s="67" t="s">
        <v>134</v>
      </c>
      <c r="C96" s="75">
        <v>1033</v>
      </c>
      <c r="D96" s="29">
        <v>1023</v>
      </c>
      <c r="E96" s="29" t="e">
        <f>+#REF!+#REF!+#REF!+#REF!</f>
        <v>#REF!</v>
      </c>
      <c r="F96" s="29"/>
      <c r="G96" s="62"/>
      <c r="H96" s="62"/>
      <c r="I96" s="26"/>
      <c r="J96" s="26"/>
      <c r="K96" s="76"/>
      <c r="L96" s="26" t="e">
        <f>+#REF!/#REF!*100</f>
        <v>#REF!</v>
      </c>
      <c r="M96" s="62" t="e">
        <f aca="true" t="shared" si="5" ref="M96:M108">+D96-E96</f>
        <v>#REF!</v>
      </c>
      <c r="N96" s="32"/>
    </row>
    <row r="97" spans="1:14" s="6" customFormat="1" ht="65.25" customHeight="1" hidden="1">
      <c r="A97" s="74">
        <v>2</v>
      </c>
      <c r="B97" s="67" t="s">
        <v>135</v>
      </c>
      <c r="C97" s="75">
        <v>838</v>
      </c>
      <c r="D97" s="29">
        <v>830</v>
      </c>
      <c r="E97" s="29" t="e">
        <f>+#REF!+#REF!+#REF!+#REF!</f>
        <v>#REF!</v>
      </c>
      <c r="F97" s="29"/>
      <c r="G97" s="62"/>
      <c r="H97" s="62"/>
      <c r="I97" s="26"/>
      <c r="J97" s="26"/>
      <c r="K97" s="76"/>
      <c r="L97" s="26" t="e">
        <f>+#REF!/#REF!*100</f>
        <v>#REF!</v>
      </c>
      <c r="M97" s="62" t="e">
        <f t="shared" si="5"/>
        <v>#REF!</v>
      </c>
      <c r="N97" s="32"/>
    </row>
    <row r="98" spans="1:14" s="6" customFormat="1" ht="65.25" customHeight="1" hidden="1">
      <c r="A98" s="74">
        <v>3</v>
      </c>
      <c r="B98" s="67" t="s">
        <v>136</v>
      </c>
      <c r="C98" s="75">
        <v>931</v>
      </c>
      <c r="D98" s="29">
        <v>922</v>
      </c>
      <c r="E98" s="29" t="e">
        <f>+#REF!+#REF!+#REF!+#REF!</f>
        <v>#REF!</v>
      </c>
      <c r="F98" s="29"/>
      <c r="G98" s="62"/>
      <c r="H98" s="62"/>
      <c r="I98" s="26"/>
      <c r="J98" s="26"/>
      <c r="K98" s="26"/>
      <c r="L98" s="26"/>
      <c r="M98" s="62" t="e">
        <f t="shared" si="5"/>
        <v>#REF!</v>
      </c>
      <c r="N98" s="32"/>
    </row>
    <row r="99" spans="1:14" s="6" customFormat="1" ht="65.25" customHeight="1" hidden="1">
      <c r="A99" s="74">
        <v>4</v>
      </c>
      <c r="B99" s="67" t="s">
        <v>137</v>
      </c>
      <c r="C99" s="75">
        <v>564</v>
      </c>
      <c r="D99" s="29">
        <v>559</v>
      </c>
      <c r="E99" s="29" t="e">
        <f>+#REF!+#REF!+#REF!+#REF!</f>
        <v>#REF!</v>
      </c>
      <c r="F99" s="29"/>
      <c r="G99" s="62"/>
      <c r="H99" s="62"/>
      <c r="I99" s="26"/>
      <c r="J99" s="26"/>
      <c r="K99" s="26"/>
      <c r="L99" s="26"/>
      <c r="M99" s="62" t="e">
        <f t="shared" si="5"/>
        <v>#REF!</v>
      </c>
      <c r="N99" s="32"/>
    </row>
    <row r="100" spans="1:14" s="6" customFormat="1" ht="65.25" customHeight="1" hidden="1">
      <c r="A100" s="74">
        <v>5</v>
      </c>
      <c r="B100" s="67" t="s">
        <v>138</v>
      </c>
      <c r="C100" s="75">
        <v>1118</v>
      </c>
      <c r="D100" s="29">
        <v>1107</v>
      </c>
      <c r="E100" s="29" t="e">
        <f>+#REF!+#REF!+#REF!+#REF!</f>
        <v>#REF!</v>
      </c>
      <c r="F100" s="29"/>
      <c r="G100" s="62"/>
      <c r="H100" s="62"/>
      <c r="I100" s="26"/>
      <c r="J100" s="26"/>
      <c r="K100" s="26"/>
      <c r="L100" s="26"/>
      <c r="M100" s="62" t="e">
        <f t="shared" si="5"/>
        <v>#REF!</v>
      </c>
      <c r="N100" s="32"/>
    </row>
    <row r="101" spans="1:14" s="6" customFormat="1" ht="65.25" customHeight="1" hidden="1">
      <c r="A101" s="74">
        <v>6</v>
      </c>
      <c r="B101" s="67" t="s">
        <v>139</v>
      </c>
      <c r="C101" s="75">
        <v>559</v>
      </c>
      <c r="D101" s="29">
        <v>554</v>
      </c>
      <c r="E101" s="29" t="e">
        <f>+#REF!+#REF!+#REF!+#REF!</f>
        <v>#REF!</v>
      </c>
      <c r="F101" s="29"/>
      <c r="G101" s="62"/>
      <c r="H101" s="62"/>
      <c r="I101" s="26"/>
      <c r="J101" s="26"/>
      <c r="K101" s="26"/>
      <c r="L101" s="26"/>
      <c r="M101" s="62" t="e">
        <f t="shared" si="5"/>
        <v>#REF!</v>
      </c>
      <c r="N101" s="32"/>
    </row>
    <row r="102" spans="1:14" s="6" customFormat="1" ht="65.25" customHeight="1" hidden="1">
      <c r="A102" s="74">
        <v>7</v>
      </c>
      <c r="B102" s="77" t="s">
        <v>140</v>
      </c>
      <c r="C102" s="75">
        <v>1026</v>
      </c>
      <c r="D102" s="29">
        <v>1017</v>
      </c>
      <c r="E102" s="29" t="e">
        <f>+#REF!+#REF!+#REF!+#REF!</f>
        <v>#REF!</v>
      </c>
      <c r="F102" s="29"/>
      <c r="G102" s="62"/>
      <c r="H102" s="62"/>
      <c r="I102" s="26"/>
      <c r="J102" s="26"/>
      <c r="K102" s="76"/>
      <c r="L102" s="26" t="e">
        <f>+#REF!/#REF!*100</f>
        <v>#REF!</v>
      </c>
      <c r="M102" s="62" t="e">
        <f t="shared" si="5"/>
        <v>#REF!</v>
      </c>
      <c r="N102" s="32"/>
    </row>
    <row r="103" spans="1:14" s="6" customFormat="1" ht="65.25" customHeight="1" hidden="1">
      <c r="A103" s="74">
        <v>8</v>
      </c>
      <c r="B103" s="77" t="s">
        <v>141</v>
      </c>
      <c r="C103" s="75">
        <v>709</v>
      </c>
      <c r="D103" s="29">
        <v>702</v>
      </c>
      <c r="E103" s="29" t="e">
        <f>+#REF!+#REF!+#REF!+#REF!</f>
        <v>#REF!</v>
      </c>
      <c r="F103" s="29"/>
      <c r="G103" s="62"/>
      <c r="H103" s="62"/>
      <c r="I103" s="26"/>
      <c r="J103" s="26"/>
      <c r="K103" s="26"/>
      <c r="L103" s="26" t="e">
        <f>+#REF!/#REF!*100</f>
        <v>#REF!</v>
      </c>
      <c r="M103" s="62" t="e">
        <f t="shared" si="5"/>
        <v>#REF!</v>
      </c>
      <c r="N103" s="32"/>
    </row>
    <row r="104" spans="1:14" s="6" customFormat="1" ht="65.25" customHeight="1" hidden="1">
      <c r="A104" s="74">
        <v>9</v>
      </c>
      <c r="B104" s="77" t="s">
        <v>142</v>
      </c>
      <c r="C104" s="75">
        <v>2377</v>
      </c>
      <c r="D104" s="29">
        <v>2354</v>
      </c>
      <c r="E104" s="29" t="e">
        <f>+#REF!+#REF!+#REF!+#REF!</f>
        <v>#REF!</v>
      </c>
      <c r="F104" s="29"/>
      <c r="G104" s="62"/>
      <c r="H104" s="62"/>
      <c r="I104" s="26"/>
      <c r="J104" s="26"/>
      <c r="K104" s="26"/>
      <c r="L104" s="26" t="e">
        <f>+#REF!/#REF!*100</f>
        <v>#REF!</v>
      </c>
      <c r="M104" s="62" t="e">
        <f t="shared" si="5"/>
        <v>#REF!</v>
      </c>
      <c r="N104" s="32"/>
    </row>
    <row r="105" spans="1:14" s="6" customFormat="1" ht="65.25" customHeight="1" hidden="1">
      <c r="A105" s="74">
        <v>10</v>
      </c>
      <c r="B105" s="67" t="s">
        <v>143</v>
      </c>
      <c r="C105" s="75">
        <v>933</v>
      </c>
      <c r="D105" s="29">
        <v>924</v>
      </c>
      <c r="E105" s="29" t="e">
        <f>+#REF!+#REF!+#REF!+#REF!</f>
        <v>#REF!</v>
      </c>
      <c r="F105" s="29"/>
      <c r="G105" s="62"/>
      <c r="H105" s="62"/>
      <c r="I105" s="26"/>
      <c r="J105" s="26"/>
      <c r="K105" s="26"/>
      <c r="L105" s="26" t="e">
        <f>+#REF!/#REF!*100</f>
        <v>#REF!</v>
      </c>
      <c r="M105" s="62" t="e">
        <f t="shared" si="5"/>
        <v>#REF!</v>
      </c>
      <c r="N105" s="32"/>
    </row>
    <row r="106" spans="1:14" s="6" customFormat="1" ht="65.25" customHeight="1" hidden="1">
      <c r="A106" s="74">
        <v>11</v>
      </c>
      <c r="B106" s="67" t="s">
        <v>144</v>
      </c>
      <c r="C106" s="75">
        <v>788</v>
      </c>
      <c r="D106" s="29">
        <v>781</v>
      </c>
      <c r="E106" s="29" t="e">
        <f>+#REF!+#REF!+#REF!+#REF!</f>
        <v>#REF!</v>
      </c>
      <c r="F106" s="29"/>
      <c r="G106" s="62"/>
      <c r="H106" s="62"/>
      <c r="I106" s="26"/>
      <c r="J106" s="26"/>
      <c r="K106" s="26"/>
      <c r="L106" s="26"/>
      <c r="M106" s="62" t="e">
        <f t="shared" si="5"/>
        <v>#REF!</v>
      </c>
      <c r="N106" s="32"/>
    </row>
    <row r="107" spans="1:14" s="6" customFormat="1" ht="65.25" customHeight="1" hidden="1">
      <c r="A107" s="74">
        <v>12</v>
      </c>
      <c r="B107" s="67" t="s">
        <v>145</v>
      </c>
      <c r="C107" s="75">
        <v>559</v>
      </c>
      <c r="D107" s="29">
        <v>554</v>
      </c>
      <c r="E107" s="29" t="e">
        <f>+#REF!+#REF!+#REF!+#REF!</f>
        <v>#REF!</v>
      </c>
      <c r="F107" s="29"/>
      <c r="G107" s="62"/>
      <c r="H107" s="62"/>
      <c r="I107" s="26"/>
      <c r="J107" s="26"/>
      <c r="K107" s="26"/>
      <c r="L107" s="26"/>
      <c r="M107" s="62" t="e">
        <f t="shared" si="5"/>
        <v>#REF!</v>
      </c>
      <c r="N107" s="32"/>
    </row>
    <row r="108" spans="1:14" s="6" customFormat="1" ht="65.25" customHeight="1" hidden="1">
      <c r="A108" s="74">
        <v>13</v>
      </c>
      <c r="B108" s="77" t="s">
        <v>146</v>
      </c>
      <c r="C108" s="75">
        <v>1594</v>
      </c>
      <c r="D108" s="29">
        <v>1579</v>
      </c>
      <c r="E108" s="29" t="e">
        <f>+#REF!+#REF!+#REF!+#REF!</f>
        <v>#REF!</v>
      </c>
      <c r="F108" s="29"/>
      <c r="G108" s="62"/>
      <c r="H108" s="62"/>
      <c r="I108" s="26"/>
      <c r="J108" s="26"/>
      <c r="K108" s="61"/>
      <c r="L108" s="26" t="e">
        <f>+#REF!/#REF!*100</f>
        <v>#REF!</v>
      </c>
      <c r="M108" s="62" t="e">
        <f t="shared" si="5"/>
        <v>#REF!</v>
      </c>
      <c r="N108" s="32"/>
    </row>
    <row r="109" spans="1:14" s="119" customFormat="1" ht="57.75" customHeight="1" hidden="1">
      <c r="A109" s="126" t="s">
        <v>3</v>
      </c>
      <c r="B109" s="121" t="s">
        <v>80</v>
      </c>
      <c r="C109" s="122">
        <f aca="true" t="shared" si="6" ref="C109:I109">C110+C118+C135</f>
        <v>71724</v>
      </c>
      <c r="D109" s="122">
        <f t="shared" si="6"/>
        <v>69333</v>
      </c>
      <c r="E109" s="122" t="e">
        <f t="shared" si="6"/>
        <v>#REF!</v>
      </c>
      <c r="F109" s="122"/>
      <c r="G109" s="122" t="e">
        <f t="shared" si="6"/>
        <v>#REF!</v>
      </c>
      <c r="H109" s="122"/>
      <c r="I109" s="122" t="e">
        <f t="shared" si="6"/>
        <v>#REF!</v>
      </c>
      <c r="J109" s="122"/>
      <c r="K109" s="122"/>
      <c r="L109" s="124" t="e">
        <f>+#REF!/#REF!*100</f>
        <v>#REF!</v>
      </c>
      <c r="M109" s="122" t="e">
        <f>M110+M118+M135</f>
        <v>#REF!</v>
      </c>
      <c r="N109" s="129"/>
    </row>
    <row r="110" spans="1:14" s="6" customFormat="1" ht="52.5" customHeight="1" hidden="1">
      <c r="A110" s="16" t="s">
        <v>81</v>
      </c>
      <c r="B110" s="47" t="s">
        <v>60</v>
      </c>
      <c r="C110" s="78">
        <f>SUM(C111:C117)</f>
        <v>14000</v>
      </c>
      <c r="D110" s="78">
        <f>SUM(D111:D117)</f>
        <v>12180</v>
      </c>
      <c r="E110" s="78" t="e">
        <f>SUM(E111:E117)</f>
        <v>#REF!</v>
      </c>
      <c r="F110" s="78"/>
      <c r="G110" s="79">
        <f>SUM(G111:G117)</f>
        <v>12260.385</v>
      </c>
      <c r="H110" s="79"/>
      <c r="I110" s="79">
        <f>SUM(I111:I117)</f>
        <v>0</v>
      </c>
      <c r="J110" s="79"/>
      <c r="K110" s="79"/>
      <c r="L110" s="80"/>
      <c r="M110" s="79">
        <f>SUM(M111:M117)</f>
        <v>0</v>
      </c>
      <c r="N110" s="17"/>
    </row>
    <row r="111" spans="1:14" s="6" customFormat="1" ht="86.25" customHeight="1" hidden="1">
      <c r="A111" s="60">
        <v>1</v>
      </c>
      <c r="B111" s="43" t="s">
        <v>83</v>
      </c>
      <c r="C111" s="62">
        <v>2000</v>
      </c>
      <c r="D111" s="62">
        <v>1740</v>
      </c>
      <c r="E111" s="81" t="e">
        <f>+#REF!+#REF!+#REF!+#REF!</f>
        <v>#REF!</v>
      </c>
      <c r="F111" s="81"/>
      <c r="G111" s="83">
        <v>1758</v>
      </c>
      <c r="H111" s="83"/>
      <c r="I111" s="82"/>
      <c r="J111" s="82"/>
      <c r="K111" s="82"/>
      <c r="L111" s="82"/>
      <c r="M111" s="61"/>
      <c r="N111" s="61"/>
    </row>
    <row r="112" spans="1:14" s="6" customFormat="1" ht="86.25" customHeight="1" hidden="1">
      <c r="A112" s="60">
        <v>2</v>
      </c>
      <c r="B112" s="43" t="s">
        <v>84</v>
      </c>
      <c r="C112" s="62">
        <v>2000</v>
      </c>
      <c r="D112" s="62">
        <v>1740</v>
      </c>
      <c r="E112" s="81" t="e">
        <f>+#REF!+#REF!+#REF!+#REF!</f>
        <v>#REF!</v>
      </c>
      <c r="F112" s="81"/>
      <c r="G112" s="83">
        <v>1752.77</v>
      </c>
      <c r="H112" s="83"/>
      <c r="I112" s="82"/>
      <c r="J112" s="82"/>
      <c r="K112" s="82"/>
      <c r="L112" s="82"/>
      <c r="M112" s="61"/>
      <c r="N112" s="61"/>
    </row>
    <row r="113" spans="1:14" s="6" customFormat="1" ht="78" customHeight="1" hidden="1">
      <c r="A113" s="60">
        <v>3</v>
      </c>
      <c r="B113" s="43" t="s">
        <v>85</v>
      </c>
      <c r="C113" s="62">
        <v>2000</v>
      </c>
      <c r="D113" s="62">
        <v>1740</v>
      </c>
      <c r="E113" s="81" t="e">
        <f>+#REF!+#REF!+#REF!+#REF!</f>
        <v>#REF!</v>
      </c>
      <c r="F113" s="81"/>
      <c r="G113" s="83">
        <v>1758.89</v>
      </c>
      <c r="H113" s="83"/>
      <c r="I113" s="82"/>
      <c r="J113" s="82"/>
      <c r="K113" s="82"/>
      <c r="L113" s="82"/>
      <c r="M113" s="61"/>
      <c r="N113" s="61"/>
    </row>
    <row r="114" spans="1:14" s="6" customFormat="1" ht="93" customHeight="1" hidden="1">
      <c r="A114" s="60">
        <v>4</v>
      </c>
      <c r="B114" s="43" t="s">
        <v>86</v>
      </c>
      <c r="C114" s="62">
        <v>2000</v>
      </c>
      <c r="D114" s="62">
        <v>1740</v>
      </c>
      <c r="E114" s="81" t="e">
        <f>+#REF!+#REF!+#REF!+#REF!</f>
        <v>#REF!</v>
      </c>
      <c r="F114" s="81"/>
      <c r="G114" s="83">
        <v>1747</v>
      </c>
      <c r="H114" s="83"/>
      <c r="I114" s="82"/>
      <c r="J114" s="82"/>
      <c r="K114" s="82"/>
      <c r="L114" s="82"/>
      <c r="M114" s="61"/>
      <c r="N114" s="61"/>
    </row>
    <row r="115" spans="1:14" s="7" customFormat="1" ht="57.75" customHeight="1" hidden="1">
      <c r="A115" s="60">
        <v>5</v>
      </c>
      <c r="B115" s="43" t="s">
        <v>87</v>
      </c>
      <c r="C115" s="62">
        <v>2000</v>
      </c>
      <c r="D115" s="62">
        <v>1740</v>
      </c>
      <c r="E115" s="81" t="e">
        <f>+#REF!+#REF!+#REF!+#REF!</f>
        <v>#REF!</v>
      </c>
      <c r="F115" s="81"/>
      <c r="G115" s="83">
        <v>1744.725</v>
      </c>
      <c r="H115" s="83"/>
      <c r="I115" s="82"/>
      <c r="J115" s="82"/>
      <c r="K115" s="82"/>
      <c r="L115" s="82"/>
      <c r="M115" s="61"/>
      <c r="N115" s="509"/>
    </row>
    <row r="116" spans="1:14" s="7" customFormat="1" ht="91.5" customHeight="1" hidden="1">
      <c r="A116" s="60">
        <v>6</v>
      </c>
      <c r="B116" s="43" t="s">
        <v>88</v>
      </c>
      <c r="C116" s="62">
        <v>2000</v>
      </c>
      <c r="D116" s="62">
        <v>1740</v>
      </c>
      <c r="E116" s="81" t="e">
        <f>+#REF!+#REF!+#REF!+#REF!</f>
        <v>#REF!</v>
      </c>
      <c r="F116" s="81"/>
      <c r="G116" s="83">
        <v>1750</v>
      </c>
      <c r="H116" s="83"/>
      <c r="I116" s="82"/>
      <c r="J116" s="82"/>
      <c r="K116" s="82"/>
      <c r="L116" s="82"/>
      <c r="M116" s="61"/>
      <c r="N116" s="509"/>
    </row>
    <row r="117" spans="1:14" s="7" customFormat="1" ht="91.5" customHeight="1" hidden="1">
      <c r="A117" s="60">
        <v>7</v>
      </c>
      <c r="B117" s="43" t="s">
        <v>89</v>
      </c>
      <c r="C117" s="62">
        <v>2000</v>
      </c>
      <c r="D117" s="62">
        <v>1740</v>
      </c>
      <c r="E117" s="81" t="e">
        <f>+#REF!+#REF!+#REF!+#REF!</f>
        <v>#REF!</v>
      </c>
      <c r="F117" s="81"/>
      <c r="G117" s="83">
        <v>1749</v>
      </c>
      <c r="H117" s="83"/>
      <c r="I117" s="82"/>
      <c r="J117" s="82"/>
      <c r="K117" s="82"/>
      <c r="L117" s="82"/>
      <c r="M117" s="61"/>
      <c r="N117" s="509"/>
    </row>
    <row r="118" spans="1:14" s="6" customFormat="1" ht="57" customHeight="1" hidden="1">
      <c r="A118" s="16" t="s">
        <v>82</v>
      </c>
      <c r="B118" s="47" t="s">
        <v>47</v>
      </c>
      <c r="C118" s="50">
        <f>SUM(C119:C134)</f>
        <v>31111</v>
      </c>
      <c r="D118" s="50">
        <f>SUM(D119:D134)</f>
        <v>30804</v>
      </c>
      <c r="E118" s="48" t="e">
        <f>SUM(E119:E134)</f>
        <v>#REF!</v>
      </c>
      <c r="F118" s="48"/>
      <c r="G118" s="48" t="e">
        <f>SUM(G119:G134)</f>
        <v>#REF!</v>
      </c>
      <c r="H118" s="48"/>
      <c r="I118" s="19" t="e">
        <f>SUM(I119:I134)</f>
        <v>#REF!</v>
      </c>
      <c r="J118" s="19"/>
      <c r="K118" s="19"/>
      <c r="L118" s="21" t="e">
        <f>+#REF!/#REF!*100</f>
        <v>#REF!</v>
      </c>
      <c r="M118" s="19" t="e">
        <f>SUM(M119:M134)</f>
        <v>#REF!</v>
      </c>
      <c r="N118" s="17"/>
    </row>
    <row r="119" spans="1:14" s="7" customFormat="1" ht="74.25" customHeight="1" hidden="1">
      <c r="A119" s="85">
        <v>1</v>
      </c>
      <c r="B119" s="67" t="s">
        <v>90</v>
      </c>
      <c r="C119" s="86">
        <f>4000</f>
        <v>4000</v>
      </c>
      <c r="D119" s="86">
        <v>3960</v>
      </c>
      <c r="E119" s="53" t="e">
        <f>+#REF!+#REF!+#REF!+#REF!</f>
        <v>#REF!</v>
      </c>
      <c r="F119" s="53"/>
      <c r="G119" s="64">
        <v>840.845</v>
      </c>
      <c r="H119" s="64"/>
      <c r="I119" s="53">
        <v>2840.845</v>
      </c>
      <c r="J119" s="53"/>
      <c r="K119" s="26"/>
      <c r="L119" s="29" t="e">
        <f>+#REF!/#REF!*100</f>
        <v>#REF!</v>
      </c>
      <c r="M119" s="61" t="e">
        <f>+D119-E119-#REF!</f>
        <v>#REF!</v>
      </c>
      <c r="N119" s="68"/>
    </row>
    <row r="120" spans="1:14" s="7" customFormat="1" ht="74.25" customHeight="1" hidden="1">
      <c r="A120" s="85">
        <v>2</v>
      </c>
      <c r="B120" s="67" t="s">
        <v>91</v>
      </c>
      <c r="C120" s="86">
        <f>2056</f>
        <v>2056</v>
      </c>
      <c r="D120" s="86">
        <v>2036</v>
      </c>
      <c r="E120" s="29" t="e">
        <f>+#REF!+#REF!+#REF!+#REF!</f>
        <v>#REF!</v>
      </c>
      <c r="F120" s="29"/>
      <c r="G120" s="62">
        <v>430</v>
      </c>
      <c r="H120" s="62"/>
      <c r="I120" s="29">
        <v>1430</v>
      </c>
      <c r="J120" s="29"/>
      <c r="K120" s="26"/>
      <c r="L120" s="26" t="e">
        <f>+#REF!/#REF!*100</f>
        <v>#REF!</v>
      </c>
      <c r="M120" s="61" t="e">
        <f>+D120-E120-#REF!</f>
        <v>#REF!</v>
      </c>
      <c r="N120" s="68"/>
    </row>
    <row r="121" spans="1:14" s="7" customFormat="1" ht="74.25" customHeight="1" hidden="1">
      <c r="A121" s="85">
        <v>3</v>
      </c>
      <c r="B121" s="67" t="s">
        <v>92</v>
      </c>
      <c r="C121" s="84">
        <f>600</f>
        <v>600</v>
      </c>
      <c r="D121" s="84">
        <v>594</v>
      </c>
      <c r="E121" s="29" t="e">
        <f>+#REF!+#REF!+#REF!+#REF!</f>
        <v>#REF!</v>
      </c>
      <c r="F121" s="29"/>
      <c r="G121" s="61">
        <v>109</v>
      </c>
      <c r="H121" s="61"/>
      <c r="I121" s="26" t="e">
        <f>+D121-#REF!</f>
        <v>#REF!</v>
      </c>
      <c r="J121" s="26"/>
      <c r="K121" s="61"/>
      <c r="L121" s="26" t="e">
        <f>+#REF!/#REF!*100</f>
        <v>#REF!</v>
      </c>
      <c r="M121" s="61"/>
      <c r="N121" s="68"/>
    </row>
    <row r="122" spans="1:14" s="7" customFormat="1" ht="74.25" customHeight="1" hidden="1">
      <c r="A122" s="85">
        <v>4</v>
      </c>
      <c r="B122" s="67" t="s">
        <v>93</v>
      </c>
      <c r="C122" s="84">
        <f>600</f>
        <v>600</v>
      </c>
      <c r="D122" s="84">
        <v>594</v>
      </c>
      <c r="E122" s="29" t="e">
        <f>+#REF!+#REF!+#REF!+#REF!</f>
        <v>#REF!</v>
      </c>
      <c r="F122" s="29"/>
      <c r="G122" s="61">
        <v>108</v>
      </c>
      <c r="H122" s="61"/>
      <c r="I122" s="26" t="e">
        <f>+D122-#REF!</f>
        <v>#REF!</v>
      </c>
      <c r="J122" s="26"/>
      <c r="K122" s="61"/>
      <c r="L122" s="26" t="e">
        <f>+#REF!/#REF!*100</f>
        <v>#REF!</v>
      </c>
      <c r="M122" s="61"/>
      <c r="N122" s="68"/>
    </row>
    <row r="123" spans="1:14" s="7" customFormat="1" ht="74.25" customHeight="1" hidden="1">
      <c r="A123" s="85">
        <v>5</v>
      </c>
      <c r="B123" s="67" t="s">
        <v>94</v>
      </c>
      <c r="C123" s="84">
        <f>1580</f>
        <v>1580</v>
      </c>
      <c r="D123" s="84">
        <v>1565</v>
      </c>
      <c r="E123" s="29" t="e">
        <f>+#REF!+#REF!+#REF!+#REF!</f>
        <v>#REF!</v>
      </c>
      <c r="F123" s="29"/>
      <c r="G123" s="61">
        <v>330</v>
      </c>
      <c r="H123" s="61"/>
      <c r="I123" s="26" t="e">
        <f>+D123-#REF!</f>
        <v>#REF!</v>
      </c>
      <c r="J123" s="26"/>
      <c r="K123" s="61"/>
      <c r="L123" s="26" t="e">
        <f>+#REF!/#REF!*100</f>
        <v>#REF!</v>
      </c>
      <c r="M123" s="61"/>
      <c r="N123" s="68"/>
    </row>
    <row r="124" spans="1:14" s="7" customFormat="1" ht="74.25" customHeight="1" hidden="1">
      <c r="A124" s="85">
        <v>6</v>
      </c>
      <c r="B124" s="67" t="s">
        <v>95</v>
      </c>
      <c r="C124" s="84">
        <f>5600</f>
        <v>5600</v>
      </c>
      <c r="D124" s="84">
        <v>5544</v>
      </c>
      <c r="E124" s="29" t="e">
        <f>+#REF!+#REF!+#REF!+#REF!</f>
        <v>#REF!</v>
      </c>
      <c r="F124" s="29"/>
      <c r="G124" s="61">
        <v>1180</v>
      </c>
      <c r="H124" s="61"/>
      <c r="I124" s="26" t="e">
        <f>+D124-#REF!</f>
        <v>#REF!</v>
      </c>
      <c r="J124" s="26"/>
      <c r="K124" s="61"/>
      <c r="L124" s="29" t="e">
        <f>+#REF!/#REF!*100</f>
        <v>#REF!</v>
      </c>
      <c r="M124" s="61" t="e">
        <f>+D124-E124-#REF!</f>
        <v>#REF!</v>
      </c>
      <c r="N124" s="68"/>
    </row>
    <row r="125" spans="1:14" s="7" customFormat="1" ht="74.25" customHeight="1" hidden="1">
      <c r="A125" s="85">
        <v>7</v>
      </c>
      <c r="B125" s="67" t="s">
        <v>96</v>
      </c>
      <c r="C125" s="84">
        <f>6600</f>
        <v>6600</v>
      </c>
      <c r="D125" s="84">
        <v>6534</v>
      </c>
      <c r="E125" s="29" t="e">
        <f>+#REF!+#REF!+#REF!+#REF!</f>
        <v>#REF!</v>
      </c>
      <c r="F125" s="29"/>
      <c r="G125" s="61">
        <v>1390</v>
      </c>
      <c r="H125" s="61"/>
      <c r="I125" s="26" t="e">
        <f>+D125-#REF!</f>
        <v>#REF!</v>
      </c>
      <c r="J125" s="26"/>
      <c r="K125" s="62"/>
      <c r="L125" s="29" t="e">
        <f>+#REF!/#REF!*100</f>
        <v>#REF!</v>
      </c>
      <c r="M125" s="61" t="e">
        <f>+D125-E125-#REF!</f>
        <v>#REF!</v>
      </c>
      <c r="N125" s="68"/>
    </row>
    <row r="126" spans="1:14" s="7" customFormat="1" ht="74.25" customHeight="1" hidden="1">
      <c r="A126" s="85">
        <v>8</v>
      </c>
      <c r="B126" s="67" t="s">
        <v>97</v>
      </c>
      <c r="C126" s="84">
        <f>2000</f>
        <v>2000</v>
      </c>
      <c r="D126" s="84">
        <v>1980</v>
      </c>
      <c r="E126" s="29" t="e">
        <f>+#REF!+#REF!+#REF!+#REF!</f>
        <v>#REF!</v>
      </c>
      <c r="F126" s="29"/>
      <c r="G126" s="61" t="e">
        <f>+#REF!</f>
        <v>#REF!</v>
      </c>
      <c r="H126" s="61"/>
      <c r="I126" s="26" t="e">
        <f>+D126-#REF!</f>
        <v>#REF!</v>
      </c>
      <c r="J126" s="26"/>
      <c r="K126" s="26"/>
      <c r="L126" s="26" t="e">
        <f>+#REF!/#REF!*100</f>
        <v>#REF!</v>
      </c>
      <c r="M126" s="61" t="e">
        <f>+D126-E126-#REF!</f>
        <v>#REF!</v>
      </c>
      <c r="N126" s="32"/>
    </row>
    <row r="127" spans="1:14" s="7" customFormat="1" ht="74.25" customHeight="1" hidden="1">
      <c r="A127" s="85">
        <v>9</v>
      </c>
      <c r="B127" s="67" t="s">
        <v>98</v>
      </c>
      <c r="C127" s="84">
        <f>2000</f>
        <v>2000</v>
      </c>
      <c r="D127" s="84">
        <v>1980</v>
      </c>
      <c r="E127" s="29" t="e">
        <f>+#REF!+#REF!+#REF!+#REF!</f>
        <v>#REF!</v>
      </c>
      <c r="F127" s="29"/>
      <c r="G127" s="61" t="e">
        <f>+#REF!</f>
        <v>#REF!</v>
      </c>
      <c r="H127" s="61"/>
      <c r="I127" s="26" t="e">
        <f>+D127-#REF!</f>
        <v>#REF!</v>
      </c>
      <c r="J127" s="26"/>
      <c r="K127" s="26"/>
      <c r="L127" s="26"/>
      <c r="M127" s="61" t="e">
        <f>+D127-E127-#REF!</f>
        <v>#REF!</v>
      </c>
      <c r="N127" s="32"/>
    </row>
    <row r="128" spans="1:14" s="7" customFormat="1" ht="74.25" customHeight="1" hidden="1">
      <c r="A128" s="85">
        <v>10</v>
      </c>
      <c r="B128" s="67" t="s">
        <v>99</v>
      </c>
      <c r="C128" s="84">
        <f>900</f>
        <v>900</v>
      </c>
      <c r="D128" s="84">
        <v>891</v>
      </c>
      <c r="E128" s="29" t="e">
        <f>+#REF!+#REF!+#REF!+#REF!</f>
        <v>#REF!</v>
      </c>
      <c r="F128" s="29"/>
      <c r="G128" s="61" t="e">
        <f>+#REF!</f>
        <v>#REF!</v>
      </c>
      <c r="H128" s="61"/>
      <c r="I128" s="26" t="e">
        <f>+D128-#REF!</f>
        <v>#REF!</v>
      </c>
      <c r="J128" s="26"/>
      <c r="K128" s="26"/>
      <c r="L128" s="26"/>
      <c r="M128" s="61"/>
      <c r="N128" s="32"/>
    </row>
    <row r="129" spans="1:14" s="7" customFormat="1" ht="74.25" customHeight="1" hidden="1">
      <c r="A129" s="85">
        <v>11</v>
      </c>
      <c r="B129" s="67" t="s">
        <v>100</v>
      </c>
      <c r="C129" s="84">
        <f>600</f>
        <v>600</v>
      </c>
      <c r="D129" s="84">
        <v>594</v>
      </c>
      <c r="E129" s="29" t="e">
        <f>+#REF!+#REF!+#REF!+#REF!</f>
        <v>#REF!</v>
      </c>
      <c r="F129" s="29"/>
      <c r="G129" s="61" t="e">
        <f>+#REF!</f>
        <v>#REF!</v>
      </c>
      <c r="H129" s="61"/>
      <c r="I129" s="26" t="e">
        <f>+D129-#REF!</f>
        <v>#REF!</v>
      </c>
      <c r="J129" s="26"/>
      <c r="K129" s="26"/>
      <c r="L129" s="26"/>
      <c r="M129" s="61"/>
      <c r="N129" s="32"/>
    </row>
    <row r="130" spans="1:14" s="7" customFormat="1" ht="74.25" customHeight="1" hidden="1">
      <c r="A130" s="85">
        <v>12</v>
      </c>
      <c r="B130" s="67" t="s">
        <v>101</v>
      </c>
      <c r="C130" s="84">
        <f>600</f>
        <v>600</v>
      </c>
      <c r="D130" s="84">
        <v>594</v>
      </c>
      <c r="E130" s="29" t="e">
        <f>+#REF!+#REF!+#REF!+#REF!</f>
        <v>#REF!</v>
      </c>
      <c r="F130" s="29"/>
      <c r="G130" s="61" t="e">
        <f>+#REF!</f>
        <v>#REF!</v>
      </c>
      <c r="H130" s="61"/>
      <c r="I130" s="26" t="e">
        <f>+D130-#REF!</f>
        <v>#REF!</v>
      </c>
      <c r="J130" s="26"/>
      <c r="K130" s="26"/>
      <c r="L130" s="26"/>
      <c r="M130" s="61"/>
      <c r="N130" s="32"/>
    </row>
    <row r="131" spans="1:14" s="7" customFormat="1" ht="74.25" customHeight="1" hidden="1">
      <c r="A131" s="85">
        <v>13</v>
      </c>
      <c r="B131" s="67" t="s">
        <v>102</v>
      </c>
      <c r="C131" s="84">
        <f>600</f>
        <v>600</v>
      </c>
      <c r="D131" s="84">
        <v>594</v>
      </c>
      <c r="E131" s="29" t="e">
        <f>+#REF!+#REF!+#REF!+#REF!</f>
        <v>#REF!</v>
      </c>
      <c r="F131" s="29"/>
      <c r="G131" s="61" t="e">
        <f>+#REF!</f>
        <v>#REF!</v>
      </c>
      <c r="H131" s="61"/>
      <c r="I131" s="26" t="e">
        <f>+D131-#REF!</f>
        <v>#REF!</v>
      </c>
      <c r="J131" s="26"/>
      <c r="K131" s="26"/>
      <c r="L131" s="26"/>
      <c r="M131" s="61"/>
      <c r="N131" s="32"/>
    </row>
    <row r="132" spans="1:14" s="7" customFormat="1" ht="74.25" customHeight="1" hidden="1">
      <c r="A132" s="85">
        <v>14</v>
      </c>
      <c r="B132" s="67" t="s">
        <v>103</v>
      </c>
      <c r="C132" s="84">
        <f>600</f>
        <v>600</v>
      </c>
      <c r="D132" s="84">
        <v>594</v>
      </c>
      <c r="E132" s="29" t="e">
        <f>+#REF!+#REF!+#REF!+#REF!</f>
        <v>#REF!</v>
      </c>
      <c r="F132" s="29"/>
      <c r="G132" s="61" t="e">
        <f>+#REF!</f>
        <v>#REF!</v>
      </c>
      <c r="H132" s="61"/>
      <c r="I132" s="26" t="e">
        <f>+D132-#REF!</f>
        <v>#REF!</v>
      </c>
      <c r="J132" s="26"/>
      <c r="K132" s="26"/>
      <c r="L132" s="26"/>
      <c r="M132" s="61"/>
      <c r="N132" s="32"/>
    </row>
    <row r="133" spans="1:14" s="7" customFormat="1" ht="74.25" customHeight="1" hidden="1">
      <c r="A133" s="85">
        <v>15</v>
      </c>
      <c r="B133" s="67" t="s">
        <v>104</v>
      </c>
      <c r="C133" s="84">
        <f>1000</f>
        <v>1000</v>
      </c>
      <c r="D133" s="84">
        <v>990</v>
      </c>
      <c r="E133" s="29" t="e">
        <f>+#REF!+#REF!+#REF!+#REF!</f>
        <v>#REF!</v>
      </c>
      <c r="F133" s="29"/>
      <c r="G133" s="61" t="e">
        <f>+#REF!</f>
        <v>#REF!</v>
      </c>
      <c r="H133" s="61"/>
      <c r="I133" s="26" t="e">
        <f>+D133-#REF!</f>
        <v>#REF!</v>
      </c>
      <c r="J133" s="26"/>
      <c r="K133" s="26"/>
      <c r="L133" s="29" t="e">
        <f>+#REF!/#REF!*100</f>
        <v>#REF!</v>
      </c>
      <c r="M133" s="61"/>
      <c r="N133" s="32"/>
    </row>
    <row r="134" spans="1:14" s="7" customFormat="1" ht="74.25" customHeight="1" hidden="1">
      <c r="A134" s="85">
        <v>16</v>
      </c>
      <c r="B134" s="67" t="s">
        <v>105</v>
      </c>
      <c r="C134" s="87">
        <f>1775</f>
        <v>1775</v>
      </c>
      <c r="D134" s="87">
        <v>1760</v>
      </c>
      <c r="E134" s="29" t="e">
        <f>+#REF!+#REF!+#REF!+#REF!</f>
        <v>#REF!</v>
      </c>
      <c r="F134" s="29"/>
      <c r="G134" s="61" t="e">
        <f>+#REF!</f>
        <v>#REF!</v>
      </c>
      <c r="H134" s="61"/>
      <c r="I134" s="26" t="e">
        <f>+D134-#REF!</f>
        <v>#REF!</v>
      </c>
      <c r="J134" s="26"/>
      <c r="K134" s="26"/>
      <c r="L134" s="29" t="e">
        <f>+#REF!/#REF!*100</f>
        <v>#REF!</v>
      </c>
      <c r="M134" s="61"/>
      <c r="N134" s="32"/>
    </row>
    <row r="135" spans="1:14" s="6" customFormat="1" ht="74.25" customHeight="1" hidden="1">
      <c r="A135" s="88" t="s">
        <v>185</v>
      </c>
      <c r="B135" s="70" t="s">
        <v>133</v>
      </c>
      <c r="C135" s="89">
        <f>SUM(C136:C159)</f>
        <v>26613</v>
      </c>
      <c r="D135" s="89">
        <f>SUM(D136:D159)</f>
        <v>26349</v>
      </c>
      <c r="E135" s="89" t="e">
        <f>SUM(E136:E159)</f>
        <v>#REF!</v>
      </c>
      <c r="F135" s="89"/>
      <c r="G135" s="89">
        <f>SUM(G136:G159)</f>
        <v>0</v>
      </c>
      <c r="H135" s="89"/>
      <c r="I135" s="89">
        <f>SUM(I136:I159)</f>
        <v>0</v>
      </c>
      <c r="J135" s="89"/>
      <c r="K135" s="89"/>
      <c r="L135" s="19"/>
      <c r="M135" s="89" t="e">
        <f>SUM(M136:M159)</f>
        <v>#REF!</v>
      </c>
      <c r="N135" s="17"/>
    </row>
    <row r="136" spans="1:14" s="7" customFormat="1" ht="74.25" customHeight="1" hidden="1">
      <c r="A136" s="74">
        <v>1</v>
      </c>
      <c r="B136" s="67" t="s">
        <v>147</v>
      </c>
      <c r="C136" s="84">
        <v>598</v>
      </c>
      <c r="D136" s="29">
        <v>592</v>
      </c>
      <c r="E136" s="29" t="e">
        <f>+#REF!+#REF!+#REF!+#REF!+#REF!</f>
        <v>#REF!</v>
      </c>
      <c r="F136" s="29"/>
      <c r="G136" s="61"/>
      <c r="H136" s="61"/>
      <c r="I136" s="26"/>
      <c r="J136" s="26"/>
      <c r="K136" s="26"/>
      <c r="L136" s="26"/>
      <c r="M136" s="62" t="e">
        <f aca="true" t="shared" si="7" ref="M136:M159">+D136-E136</f>
        <v>#REF!</v>
      </c>
      <c r="N136" s="32"/>
    </row>
    <row r="137" spans="1:14" s="7" customFormat="1" ht="74.25" customHeight="1" hidden="1">
      <c r="A137" s="74">
        <v>2</v>
      </c>
      <c r="B137" s="67" t="s">
        <v>148</v>
      </c>
      <c r="C137" s="84">
        <v>1000</v>
      </c>
      <c r="D137" s="29">
        <v>988</v>
      </c>
      <c r="E137" s="29" t="e">
        <f>+#REF!+#REF!+#REF!+#REF!+#REF!</f>
        <v>#REF!</v>
      </c>
      <c r="F137" s="29"/>
      <c r="G137" s="61"/>
      <c r="H137" s="61"/>
      <c r="I137" s="26"/>
      <c r="J137" s="26"/>
      <c r="K137" s="26"/>
      <c r="L137" s="26"/>
      <c r="M137" s="62" t="e">
        <f t="shared" si="7"/>
        <v>#REF!</v>
      </c>
      <c r="N137" s="32"/>
    </row>
    <row r="138" spans="1:14" s="7" customFormat="1" ht="74.25" customHeight="1" hidden="1">
      <c r="A138" s="74">
        <v>3</v>
      </c>
      <c r="B138" s="67" t="s">
        <v>149</v>
      </c>
      <c r="C138" s="84">
        <v>1000</v>
      </c>
      <c r="D138" s="29">
        <v>991</v>
      </c>
      <c r="E138" s="29" t="e">
        <f>+#REF!+#REF!+#REF!+#REF!+#REF!</f>
        <v>#REF!</v>
      </c>
      <c r="F138" s="29"/>
      <c r="G138" s="61"/>
      <c r="H138" s="61"/>
      <c r="I138" s="26"/>
      <c r="J138" s="26"/>
      <c r="K138" s="26"/>
      <c r="L138" s="26"/>
      <c r="M138" s="62" t="e">
        <f t="shared" si="7"/>
        <v>#REF!</v>
      </c>
      <c r="N138" s="32"/>
    </row>
    <row r="139" spans="1:14" s="7" customFormat="1" ht="74.25" customHeight="1" hidden="1">
      <c r="A139" s="74">
        <v>4</v>
      </c>
      <c r="B139" s="67" t="s">
        <v>150</v>
      </c>
      <c r="C139" s="84">
        <v>1990</v>
      </c>
      <c r="D139" s="29">
        <v>1970</v>
      </c>
      <c r="E139" s="29" t="e">
        <f>+#REF!+#REF!+#REF!+#REF!+#REF!</f>
        <v>#REF!</v>
      </c>
      <c r="F139" s="29"/>
      <c r="G139" s="61"/>
      <c r="H139" s="61"/>
      <c r="I139" s="26"/>
      <c r="J139" s="26"/>
      <c r="K139" s="26"/>
      <c r="L139" s="26"/>
      <c r="M139" s="62" t="e">
        <f t="shared" si="7"/>
        <v>#REF!</v>
      </c>
      <c r="N139" s="32"/>
    </row>
    <row r="140" spans="1:14" s="7" customFormat="1" ht="74.25" customHeight="1" hidden="1">
      <c r="A140" s="74">
        <v>5</v>
      </c>
      <c r="B140" s="67" t="s">
        <v>151</v>
      </c>
      <c r="C140" s="84">
        <v>1016</v>
      </c>
      <c r="D140" s="29">
        <v>1006</v>
      </c>
      <c r="E140" s="29" t="e">
        <f>+#REF!+#REF!+#REF!+#REF!+#REF!</f>
        <v>#REF!</v>
      </c>
      <c r="F140" s="29"/>
      <c r="G140" s="61"/>
      <c r="H140" s="61"/>
      <c r="I140" s="26"/>
      <c r="J140" s="26"/>
      <c r="K140" s="26"/>
      <c r="L140" s="26"/>
      <c r="M140" s="62" t="e">
        <f t="shared" si="7"/>
        <v>#REF!</v>
      </c>
      <c r="N140" s="32"/>
    </row>
    <row r="141" spans="1:14" s="7" customFormat="1" ht="74.25" customHeight="1" hidden="1">
      <c r="A141" s="74">
        <v>6</v>
      </c>
      <c r="B141" s="67" t="s">
        <v>152</v>
      </c>
      <c r="C141" s="84">
        <v>600</v>
      </c>
      <c r="D141" s="29">
        <v>594</v>
      </c>
      <c r="E141" s="29" t="e">
        <f>+#REF!+#REF!+#REF!+#REF!+#REF!</f>
        <v>#REF!</v>
      </c>
      <c r="F141" s="29"/>
      <c r="G141" s="61"/>
      <c r="H141" s="61"/>
      <c r="I141" s="26"/>
      <c r="J141" s="26"/>
      <c r="K141" s="26"/>
      <c r="L141" s="26"/>
      <c r="M141" s="62" t="e">
        <f t="shared" si="7"/>
        <v>#REF!</v>
      </c>
      <c r="N141" s="32"/>
    </row>
    <row r="142" spans="1:14" s="7" customFormat="1" ht="74.25" customHeight="1" hidden="1">
      <c r="A142" s="74">
        <v>7</v>
      </c>
      <c r="B142" s="67" t="s">
        <v>153</v>
      </c>
      <c r="C142" s="84">
        <v>600</v>
      </c>
      <c r="D142" s="29">
        <v>594</v>
      </c>
      <c r="E142" s="29" t="e">
        <f>+#REF!+#REF!+#REF!+#REF!+#REF!</f>
        <v>#REF!</v>
      </c>
      <c r="F142" s="29"/>
      <c r="G142" s="61"/>
      <c r="H142" s="61"/>
      <c r="I142" s="26"/>
      <c r="J142" s="26"/>
      <c r="K142" s="26"/>
      <c r="L142" s="26"/>
      <c r="M142" s="62" t="e">
        <f t="shared" si="7"/>
        <v>#REF!</v>
      </c>
      <c r="N142" s="32"/>
    </row>
    <row r="143" spans="1:14" s="7" customFormat="1" ht="74.25" customHeight="1" hidden="1">
      <c r="A143" s="74">
        <v>8</v>
      </c>
      <c r="B143" s="67" t="s">
        <v>154</v>
      </c>
      <c r="C143" s="84">
        <v>600</v>
      </c>
      <c r="D143" s="29">
        <v>594</v>
      </c>
      <c r="E143" s="29" t="e">
        <f>+#REF!+#REF!+#REF!+#REF!+#REF!</f>
        <v>#REF!</v>
      </c>
      <c r="F143" s="29"/>
      <c r="G143" s="61"/>
      <c r="H143" s="61"/>
      <c r="I143" s="26"/>
      <c r="J143" s="26"/>
      <c r="K143" s="26"/>
      <c r="L143" s="26"/>
      <c r="M143" s="62" t="e">
        <f t="shared" si="7"/>
        <v>#REF!</v>
      </c>
      <c r="N143" s="32"/>
    </row>
    <row r="144" spans="1:14" s="7" customFormat="1" ht="74.25" customHeight="1" hidden="1">
      <c r="A144" s="74">
        <v>9</v>
      </c>
      <c r="B144" s="90" t="s">
        <v>155</v>
      </c>
      <c r="C144" s="84">
        <v>500</v>
      </c>
      <c r="D144" s="29">
        <v>490</v>
      </c>
      <c r="E144" s="29" t="e">
        <f>+#REF!+#REF!+#REF!+#REF!+#REF!</f>
        <v>#REF!</v>
      </c>
      <c r="F144" s="29"/>
      <c r="G144" s="61"/>
      <c r="H144" s="61"/>
      <c r="I144" s="26"/>
      <c r="J144" s="26"/>
      <c r="K144" s="26"/>
      <c r="L144" s="26"/>
      <c r="M144" s="62" t="e">
        <f t="shared" si="7"/>
        <v>#REF!</v>
      </c>
      <c r="N144" s="32"/>
    </row>
    <row r="145" spans="1:14" s="7" customFormat="1" ht="74.25" customHeight="1" hidden="1">
      <c r="A145" s="74">
        <v>10</v>
      </c>
      <c r="B145" s="67" t="s">
        <v>156</v>
      </c>
      <c r="C145" s="84">
        <v>470</v>
      </c>
      <c r="D145" s="29">
        <v>462</v>
      </c>
      <c r="E145" s="29" t="e">
        <f>+#REF!+#REF!+#REF!+#REF!+#REF!</f>
        <v>#REF!</v>
      </c>
      <c r="F145" s="29"/>
      <c r="G145" s="61"/>
      <c r="H145" s="61"/>
      <c r="I145" s="26"/>
      <c r="J145" s="26"/>
      <c r="K145" s="26"/>
      <c r="L145" s="26"/>
      <c r="M145" s="62" t="e">
        <f t="shared" si="7"/>
        <v>#REF!</v>
      </c>
      <c r="N145" s="32"/>
    </row>
    <row r="146" spans="1:14" s="7" customFormat="1" ht="74.25" customHeight="1" hidden="1">
      <c r="A146" s="74">
        <v>11</v>
      </c>
      <c r="B146" s="90" t="s">
        <v>157</v>
      </c>
      <c r="C146" s="84">
        <v>2364</v>
      </c>
      <c r="D146" s="29">
        <v>2341</v>
      </c>
      <c r="E146" s="29" t="e">
        <f>+#REF!+#REF!+#REF!+#REF!+#REF!</f>
        <v>#REF!</v>
      </c>
      <c r="F146" s="29"/>
      <c r="G146" s="61"/>
      <c r="H146" s="61"/>
      <c r="I146" s="26"/>
      <c r="J146" s="26"/>
      <c r="K146" s="26"/>
      <c r="L146" s="26"/>
      <c r="M146" s="62" t="e">
        <f t="shared" si="7"/>
        <v>#REF!</v>
      </c>
      <c r="N146" s="32"/>
    </row>
    <row r="147" spans="1:14" s="7" customFormat="1" ht="74.25" customHeight="1" hidden="1">
      <c r="A147" s="74">
        <v>12</v>
      </c>
      <c r="B147" s="67" t="s">
        <v>158</v>
      </c>
      <c r="C147" s="84">
        <v>600</v>
      </c>
      <c r="D147" s="29">
        <v>594</v>
      </c>
      <c r="E147" s="29" t="e">
        <f>+#REF!+#REF!+#REF!+#REF!+#REF!</f>
        <v>#REF!</v>
      </c>
      <c r="F147" s="29"/>
      <c r="G147" s="61"/>
      <c r="H147" s="61"/>
      <c r="I147" s="26"/>
      <c r="J147" s="26"/>
      <c r="K147" s="26"/>
      <c r="L147" s="26"/>
      <c r="M147" s="62" t="e">
        <f t="shared" si="7"/>
        <v>#REF!</v>
      </c>
      <c r="N147" s="32"/>
    </row>
    <row r="148" spans="1:14" s="7" customFormat="1" ht="74.25" customHeight="1" hidden="1">
      <c r="A148" s="74">
        <v>13</v>
      </c>
      <c r="B148" s="67" t="s">
        <v>159</v>
      </c>
      <c r="C148" s="84">
        <v>600</v>
      </c>
      <c r="D148" s="29">
        <v>594</v>
      </c>
      <c r="E148" s="29" t="e">
        <f>+#REF!+#REF!+#REF!+#REF!+#REF!</f>
        <v>#REF!</v>
      </c>
      <c r="F148" s="29"/>
      <c r="G148" s="61"/>
      <c r="H148" s="61"/>
      <c r="I148" s="26"/>
      <c r="J148" s="26"/>
      <c r="K148" s="26"/>
      <c r="L148" s="26"/>
      <c r="M148" s="62" t="e">
        <f t="shared" si="7"/>
        <v>#REF!</v>
      </c>
      <c r="N148" s="32"/>
    </row>
    <row r="149" spans="1:14" s="7" customFormat="1" ht="74.25" customHeight="1" hidden="1">
      <c r="A149" s="74">
        <v>14</v>
      </c>
      <c r="B149" s="90" t="s">
        <v>160</v>
      </c>
      <c r="C149" s="84">
        <v>600</v>
      </c>
      <c r="D149" s="29">
        <v>594</v>
      </c>
      <c r="E149" s="29" t="e">
        <f>+#REF!+#REF!+#REF!+#REF!+#REF!</f>
        <v>#REF!</v>
      </c>
      <c r="F149" s="29"/>
      <c r="G149" s="61"/>
      <c r="H149" s="61"/>
      <c r="I149" s="26"/>
      <c r="J149" s="26"/>
      <c r="K149" s="26"/>
      <c r="L149" s="26"/>
      <c r="M149" s="62" t="e">
        <f t="shared" si="7"/>
        <v>#REF!</v>
      </c>
      <c r="N149" s="32"/>
    </row>
    <row r="150" spans="1:14" s="7" customFormat="1" ht="74.25" customHeight="1" hidden="1">
      <c r="A150" s="74">
        <v>15</v>
      </c>
      <c r="B150" s="67" t="s">
        <v>161</v>
      </c>
      <c r="C150" s="84">
        <v>600</v>
      </c>
      <c r="D150" s="29">
        <v>594</v>
      </c>
      <c r="E150" s="29" t="e">
        <f>+#REF!+#REF!+#REF!+#REF!+#REF!</f>
        <v>#REF!</v>
      </c>
      <c r="F150" s="29"/>
      <c r="G150" s="61"/>
      <c r="H150" s="61"/>
      <c r="I150" s="26"/>
      <c r="J150" s="26"/>
      <c r="K150" s="26"/>
      <c r="L150" s="26"/>
      <c r="M150" s="62" t="e">
        <f t="shared" si="7"/>
        <v>#REF!</v>
      </c>
      <c r="N150" s="32"/>
    </row>
    <row r="151" spans="1:14" s="7" customFormat="1" ht="74.25" customHeight="1" hidden="1">
      <c r="A151" s="74">
        <v>16</v>
      </c>
      <c r="B151" s="67" t="s">
        <v>162</v>
      </c>
      <c r="C151" s="84">
        <v>600</v>
      </c>
      <c r="D151" s="29">
        <v>594</v>
      </c>
      <c r="E151" s="29" t="e">
        <f>+#REF!+#REF!+#REF!+#REF!+#REF!</f>
        <v>#REF!</v>
      </c>
      <c r="F151" s="29"/>
      <c r="G151" s="61"/>
      <c r="H151" s="61"/>
      <c r="I151" s="26"/>
      <c r="J151" s="26"/>
      <c r="K151" s="26"/>
      <c r="L151" s="26"/>
      <c r="M151" s="62" t="e">
        <f t="shared" si="7"/>
        <v>#REF!</v>
      </c>
      <c r="N151" s="32"/>
    </row>
    <row r="152" spans="1:14" s="7" customFormat="1" ht="74.25" customHeight="1" hidden="1">
      <c r="A152" s="74">
        <v>17</v>
      </c>
      <c r="B152" s="67" t="s">
        <v>163</v>
      </c>
      <c r="C152" s="84">
        <v>2000</v>
      </c>
      <c r="D152" s="29">
        <v>1980</v>
      </c>
      <c r="E152" s="29" t="e">
        <f>+#REF!+#REF!+#REF!+#REF!+#REF!</f>
        <v>#REF!</v>
      </c>
      <c r="F152" s="29"/>
      <c r="G152" s="61"/>
      <c r="H152" s="61"/>
      <c r="I152" s="26"/>
      <c r="J152" s="26"/>
      <c r="K152" s="26"/>
      <c r="L152" s="26"/>
      <c r="M152" s="62" t="e">
        <f t="shared" si="7"/>
        <v>#REF!</v>
      </c>
      <c r="N152" s="32"/>
    </row>
    <row r="153" spans="1:14" s="7" customFormat="1" ht="74.25" customHeight="1" hidden="1">
      <c r="A153" s="74">
        <v>18</v>
      </c>
      <c r="B153" s="90" t="s">
        <v>164</v>
      </c>
      <c r="C153" s="84">
        <v>600</v>
      </c>
      <c r="D153" s="29">
        <v>594</v>
      </c>
      <c r="E153" s="29" t="e">
        <f>+#REF!+#REF!+#REF!+#REF!+#REF!</f>
        <v>#REF!</v>
      </c>
      <c r="F153" s="29"/>
      <c r="G153" s="61"/>
      <c r="H153" s="61"/>
      <c r="I153" s="26"/>
      <c r="J153" s="26"/>
      <c r="K153" s="26"/>
      <c r="L153" s="26"/>
      <c r="M153" s="62" t="e">
        <f t="shared" si="7"/>
        <v>#REF!</v>
      </c>
      <c r="N153" s="32"/>
    </row>
    <row r="154" spans="1:14" s="7" customFormat="1" ht="74.25" customHeight="1" hidden="1">
      <c r="A154" s="74">
        <v>19</v>
      </c>
      <c r="B154" s="67" t="s">
        <v>165</v>
      </c>
      <c r="C154" s="84">
        <v>600</v>
      </c>
      <c r="D154" s="29">
        <v>594</v>
      </c>
      <c r="E154" s="29" t="e">
        <f>+#REF!+#REF!+#REF!+#REF!+#REF!</f>
        <v>#REF!</v>
      </c>
      <c r="F154" s="29"/>
      <c r="G154" s="61"/>
      <c r="H154" s="61"/>
      <c r="I154" s="26"/>
      <c r="J154" s="26"/>
      <c r="K154" s="26"/>
      <c r="L154" s="26"/>
      <c r="M154" s="62" t="e">
        <f t="shared" si="7"/>
        <v>#REF!</v>
      </c>
      <c r="N154" s="32"/>
    </row>
    <row r="155" spans="1:14" s="7" customFormat="1" ht="74.25" customHeight="1" hidden="1">
      <c r="A155" s="74">
        <v>20</v>
      </c>
      <c r="B155" s="67" t="s">
        <v>166</v>
      </c>
      <c r="C155" s="84">
        <v>2000</v>
      </c>
      <c r="D155" s="29">
        <v>1990</v>
      </c>
      <c r="E155" s="29" t="e">
        <f>+#REF!+#REF!+#REF!+#REF!+#REF!</f>
        <v>#REF!</v>
      </c>
      <c r="F155" s="29"/>
      <c r="G155" s="61"/>
      <c r="H155" s="61"/>
      <c r="I155" s="26"/>
      <c r="J155" s="26"/>
      <c r="K155" s="26"/>
      <c r="L155" s="26"/>
      <c r="M155" s="62" t="e">
        <f t="shared" si="7"/>
        <v>#REF!</v>
      </c>
      <c r="N155" s="32"/>
    </row>
    <row r="156" spans="1:14" s="7" customFormat="1" ht="74.25" customHeight="1" hidden="1">
      <c r="A156" s="74">
        <v>21</v>
      </c>
      <c r="B156" s="67" t="s">
        <v>167</v>
      </c>
      <c r="C156" s="84">
        <v>1000</v>
      </c>
      <c r="D156" s="29">
        <v>990</v>
      </c>
      <c r="E156" s="29" t="e">
        <f>+#REF!+#REF!+#REF!+#REF!+#REF!</f>
        <v>#REF!</v>
      </c>
      <c r="F156" s="29"/>
      <c r="G156" s="61"/>
      <c r="H156" s="61"/>
      <c r="I156" s="26"/>
      <c r="J156" s="26"/>
      <c r="K156" s="26"/>
      <c r="L156" s="26"/>
      <c r="M156" s="62" t="e">
        <f t="shared" si="7"/>
        <v>#REF!</v>
      </c>
      <c r="N156" s="32"/>
    </row>
    <row r="157" spans="1:14" s="7" customFormat="1" ht="74.25" customHeight="1" hidden="1">
      <c r="A157" s="74">
        <v>22</v>
      </c>
      <c r="B157" s="67" t="s">
        <v>168</v>
      </c>
      <c r="C157" s="84">
        <v>1585</v>
      </c>
      <c r="D157" s="29">
        <v>1569</v>
      </c>
      <c r="E157" s="29" t="e">
        <f>+#REF!+#REF!+#REF!+#REF!+#REF!</f>
        <v>#REF!</v>
      </c>
      <c r="F157" s="29"/>
      <c r="G157" s="61"/>
      <c r="H157" s="61"/>
      <c r="I157" s="26"/>
      <c r="J157" s="26"/>
      <c r="K157" s="26"/>
      <c r="L157" s="26"/>
      <c r="M157" s="62" t="e">
        <f t="shared" si="7"/>
        <v>#REF!</v>
      </c>
      <c r="N157" s="32"/>
    </row>
    <row r="158" spans="1:14" s="7" customFormat="1" ht="74.25" customHeight="1" hidden="1">
      <c r="A158" s="74">
        <v>23</v>
      </c>
      <c r="B158" s="67" t="s">
        <v>169</v>
      </c>
      <c r="C158" s="84">
        <v>1090</v>
      </c>
      <c r="D158" s="29">
        <v>1080</v>
      </c>
      <c r="E158" s="29" t="e">
        <f>+#REF!+#REF!+#REF!+#REF!+#REF!</f>
        <v>#REF!</v>
      </c>
      <c r="F158" s="29"/>
      <c r="G158" s="61"/>
      <c r="H158" s="61"/>
      <c r="I158" s="26"/>
      <c r="J158" s="26"/>
      <c r="K158" s="26"/>
      <c r="L158" s="26"/>
      <c r="M158" s="62" t="e">
        <f t="shared" si="7"/>
        <v>#REF!</v>
      </c>
      <c r="N158" s="32"/>
    </row>
    <row r="159" spans="1:14" s="7" customFormat="1" ht="74.25" customHeight="1" hidden="1">
      <c r="A159" s="74">
        <v>24</v>
      </c>
      <c r="B159" s="90" t="s">
        <v>170</v>
      </c>
      <c r="C159" s="84">
        <v>4000</v>
      </c>
      <c r="D159" s="29">
        <v>3960</v>
      </c>
      <c r="E159" s="29" t="e">
        <f>+#REF!+#REF!+#REF!+#REF!+#REF!</f>
        <v>#REF!</v>
      </c>
      <c r="F159" s="29"/>
      <c r="G159" s="61"/>
      <c r="H159" s="61"/>
      <c r="I159" s="26"/>
      <c r="J159" s="26"/>
      <c r="K159" s="26"/>
      <c r="L159" s="26"/>
      <c r="M159" s="62" t="e">
        <f t="shared" si="7"/>
        <v>#REF!</v>
      </c>
      <c r="N159" s="32"/>
    </row>
    <row r="160" spans="1:14" s="119" customFormat="1" ht="78" customHeight="1" hidden="1">
      <c r="A160" s="120" t="s">
        <v>4</v>
      </c>
      <c r="B160" s="130" t="s">
        <v>106</v>
      </c>
      <c r="C160" s="131">
        <f>C161</f>
        <v>25232</v>
      </c>
      <c r="D160" s="131"/>
      <c r="E160" s="131" t="e">
        <f>E161</f>
        <v>#REF!</v>
      </c>
      <c r="F160" s="131"/>
      <c r="G160" s="131">
        <f>G161</f>
        <v>22548.9</v>
      </c>
      <c r="H160" s="131"/>
      <c r="I160" s="131">
        <f>I161</f>
        <v>24513</v>
      </c>
      <c r="J160" s="131"/>
      <c r="K160" s="131"/>
      <c r="L160" s="124" t="e">
        <f>+#REF!/#REF!*100</f>
        <v>#REF!</v>
      </c>
      <c r="M160" s="131">
        <f>M161</f>
        <v>0</v>
      </c>
      <c r="N160" s="132"/>
    </row>
    <row r="161" spans="1:14" s="6" customFormat="1" ht="39" customHeight="1" hidden="1">
      <c r="A161" s="15"/>
      <c r="B161" s="57" t="s">
        <v>107</v>
      </c>
      <c r="C161" s="8">
        <f>SUM(C162:C168)</f>
        <v>25232</v>
      </c>
      <c r="D161" s="8">
        <f>SUM(D162:D168)</f>
        <v>25135</v>
      </c>
      <c r="E161" s="8" t="e">
        <f>SUM(E162:E168)</f>
        <v>#REF!</v>
      </c>
      <c r="F161" s="8"/>
      <c r="G161" s="8">
        <f>SUM(G162:G168)</f>
        <v>22548.9</v>
      </c>
      <c r="H161" s="8"/>
      <c r="I161" s="8">
        <f>SUM(I162:I168)</f>
        <v>24513</v>
      </c>
      <c r="J161" s="8"/>
      <c r="K161" s="8"/>
      <c r="L161" s="21" t="e">
        <f>+#REF!/#REF!*100</f>
        <v>#REF!</v>
      </c>
      <c r="M161" s="8">
        <f>SUM(M162:M168)</f>
        <v>0</v>
      </c>
      <c r="N161" s="17"/>
    </row>
    <row r="162" spans="1:14" s="6" customFormat="1" ht="54.75" customHeight="1" hidden="1">
      <c r="A162" s="24">
        <v>1</v>
      </c>
      <c r="B162" s="54" t="s">
        <v>108</v>
      </c>
      <c r="C162" s="41">
        <v>650</v>
      </c>
      <c r="D162" s="41">
        <v>638</v>
      </c>
      <c r="E162" s="29" t="e">
        <f>+#REF!+#REF!+#REF!+#REF!</f>
        <v>#REF!</v>
      </c>
      <c r="F162" s="29"/>
      <c r="G162" s="27">
        <v>634</v>
      </c>
      <c r="H162" s="27"/>
      <c r="I162" s="26">
        <f>+G162</f>
        <v>634</v>
      </c>
      <c r="J162" s="26"/>
      <c r="K162" s="26"/>
      <c r="L162" s="26"/>
      <c r="M162" s="41"/>
      <c r="N162" s="17"/>
    </row>
    <row r="163" spans="1:14" s="6" customFormat="1" ht="54.75" customHeight="1" hidden="1">
      <c r="A163" s="24">
        <v>2</v>
      </c>
      <c r="B163" s="54" t="s">
        <v>109</v>
      </c>
      <c r="C163" s="41">
        <v>2700</v>
      </c>
      <c r="D163" s="41">
        <v>2700</v>
      </c>
      <c r="E163" s="29" t="e">
        <f>+#REF!+#REF!+#REF!+#REF!</f>
        <v>#REF!</v>
      </c>
      <c r="F163" s="29"/>
      <c r="G163" s="27">
        <v>2594</v>
      </c>
      <c r="H163" s="27"/>
      <c r="I163" s="26">
        <f>+G163</f>
        <v>2594</v>
      </c>
      <c r="J163" s="26"/>
      <c r="K163" s="26"/>
      <c r="L163" s="26"/>
      <c r="M163" s="41"/>
      <c r="N163" s="17"/>
    </row>
    <row r="164" spans="1:14" s="6" customFormat="1" ht="54.75" customHeight="1" hidden="1">
      <c r="A164" s="24">
        <v>3</v>
      </c>
      <c r="B164" s="54" t="s">
        <v>110</v>
      </c>
      <c r="C164" s="41">
        <v>1450</v>
      </c>
      <c r="D164" s="41">
        <v>1450</v>
      </c>
      <c r="E164" s="29" t="e">
        <f>+#REF!+#REF!+#REF!+#REF!</f>
        <v>#REF!</v>
      </c>
      <c r="F164" s="29"/>
      <c r="G164" s="27">
        <v>1429</v>
      </c>
      <c r="H164" s="27"/>
      <c r="I164" s="26">
        <f>+G164</f>
        <v>1429</v>
      </c>
      <c r="J164" s="26"/>
      <c r="K164" s="26"/>
      <c r="L164" s="26"/>
      <c r="M164" s="41"/>
      <c r="N164" s="17"/>
    </row>
    <row r="165" spans="1:14" s="6" customFormat="1" ht="54.75" customHeight="1" hidden="1">
      <c r="A165" s="24">
        <v>4</v>
      </c>
      <c r="B165" s="54" t="s">
        <v>111</v>
      </c>
      <c r="C165" s="41">
        <v>2300</v>
      </c>
      <c r="D165" s="41">
        <v>2227</v>
      </c>
      <c r="E165" s="29" t="e">
        <f>+#REF!+#REF!+#REF!+#REF!</f>
        <v>#REF!</v>
      </c>
      <c r="F165" s="29"/>
      <c r="G165" s="27">
        <v>2213</v>
      </c>
      <c r="H165" s="27"/>
      <c r="I165" s="26">
        <f>+G165</f>
        <v>2213</v>
      </c>
      <c r="J165" s="26"/>
      <c r="K165" s="26"/>
      <c r="L165" s="26"/>
      <c r="M165" s="41"/>
      <c r="N165" s="17"/>
    </row>
    <row r="166" spans="1:14" s="6" customFormat="1" ht="102.75" customHeight="1" hidden="1">
      <c r="A166" s="24">
        <v>5</v>
      </c>
      <c r="B166" s="91" t="s">
        <v>112</v>
      </c>
      <c r="C166" s="41">
        <v>6860</v>
      </c>
      <c r="D166" s="41">
        <v>6860</v>
      </c>
      <c r="E166" s="29" t="e">
        <f>+#REF!+#REF!+#REF!+#REF!</f>
        <v>#REF!</v>
      </c>
      <c r="F166" s="29"/>
      <c r="G166" s="27">
        <v>5978.9</v>
      </c>
      <c r="H166" s="27"/>
      <c r="I166" s="26">
        <v>6499</v>
      </c>
      <c r="J166" s="26"/>
      <c r="K166" s="29"/>
      <c r="L166" s="29" t="e">
        <f>+#REF!/#REF!*100</f>
        <v>#REF!</v>
      </c>
      <c r="M166" s="41"/>
      <c r="N166" s="27"/>
    </row>
    <row r="167" spans="1:14" s="6" customFormat="1" ht="85.5" customHeight="1" hidden="1">
      <c r="A167" s="24">
        <v>6</v>
      </c>
      <c r="B167" s="91" t="s">
        <v>113</v>
      </c>
      <c r="C167" s="41">
        <v>6360</v>
      </c>
      <c r="D167" s="41">
        <v>6360</v>
      </c>
      <c r="E167" s="29" t="e">
        <f>+#REF!+#REF!+#REF!+#REF!</f>
        <v>#REF!</v>
      </c>
      <c r="F167" s="29"/>
      <c r="G167" s="27">
        <v>5430</v>
      </c>
      <c r="H167" s="27"/>
      <c r="I167" s="26">
        <v>6254</v>
      </c>
      <c r="J167" s="26"/>
      <c r="K167" s="29"/>
      <c r="L167" s="29" t="e">
        <f>+#REF!/#REF!*100</f>
        <v>#REF!</v>
      </c>
      <c r="M167" s="41"/>
      <c r="N167" s="28" t="s">
        <v>128</v>
      </c>
    </row>
    <row r="168" spans="1:14" s="6" customFormat="1" ht="85.5" customHeight="1" hidden="1">
      <c r="A168" s="24">
        <v>7</v>
      </c>
      <c r="B168" s="91" t="s">
        <v>114</v>
      </c>
      <c r="C168" s="41">
        <v>4912</v>
      </c>
      <c r="D168" s="41">
        <v>4900</v>
      </c>
      <c r="E168" s="29" t="e">
        <f>+#REF!+#REF!+#REF!+#REF!</f>
        <v>#REF!</v>
      </c>
      <c r="F168" s="29"/>
      <c r="G168" s="27">
        <v>4270</v>
      </c>
      <c r="H168" s="27"/>
      <c r="I168" s="26">
        <v>4890</v>
      </c>
      <c r="J168" s="26"/>
      <c r="K168" s="29"/>
      <c r="L168" s="29" t="e">
        <f>+#REF!/#REF!*100</f>
        <v>#REF!</v>
      </c>
      <c r="M168" s="41"/>
      <c r="N168" s="27"/>
    </row>
    <row r="169" spans="1:14" s="119" customFormat="1" ht="52.5" customHeight="1" hidden="1">
      <c r="A169" s="133" t="s">
        <v>115</v>
      </c>
      <c r="B169" s="134" t="s">
        <v>117</v>
      </c>
      <c r="C169" s="135">
        <f>+C170</f>
        <v>39922</v>
      </c>
      <c r="D169" s="135"/>
      <c r="E169" s="135" t="e">
        <f>+E170</f>
        <v>#REF!</v>
      </c>
      <c r="F169" s="135"/>
      <c r="G169" s="136">
        <v>28214</v>
      </c>
      <c r="H169" s="136"/>
      <c r="I169" s="136">
        <f>+I170</f>
        <v>20746</v>
      </c>
      <c r="J169" s="136"/>
      <c r="K169" s="136"/>
      <c r="L169" s="124" t="e">
        <f>+#REF!/#REF!*100</f>
        <v>#REF!</v>
      </c>
      <c r="M169" s="136" t="e">
        <f>+M170</f>
        <v>#REF!</v>
      </c>
      <c r="N169" s="137"/>
    </row>
    <row r="170" spans="1:14" s="6" customFormat="1" ht="87.75" customHeight="1" hidden="1">
      <c r="A170" s="71"/>
      <c r="B170" s="59" t="s">
        <v>19</v>
      </c>
      <c r="C170" s="92">
        <v>39922</v>
      </c>
      <c r="D170" s="92"/>
      <c r="E170" s="92" t="e">
        <f>+E171+E172+E173+E174</f>
        <v>#REF!</v>
      </c>
      <c r="F170" s="92"/>
      <c r="G170" s="92">
        <f aca="true" t="shared" si="8" ref="G170:M170">+G171+G172+G173+G174</f>
        <v>20746</v>
      </c>
      <c r="H170" s="92"/>
      <c r="I170" s="92">
        <f t="shared" si="8"/>
        <v>20746</v>
      </c>
      <c r="J170" s="92"/>
      <c r="K170" s="92"/>
      <c r="L170" s="21" t="e">
        <f>+#REF!/#REF!*100</f>
        <v>#REF!</v>
      </c>
      <c r="M170" s="92" t="e">
        <f t="shared" si="8"/>
        <v>#REF!</v>
      </c>
      <c r="N170" s="93"/>
    </row>
    <row r="171" spans="1:14" s="111" customFormat="1" ht="88.5" customHeight="1" hidden="1">
      <c r="A171" s="106">
        <v>1</v>
      </c>
      <c r="B171" s="107" t="s">
        <v>118</v>
      </c>
      <c r="C171" s="108">
        <v>12483</v>
      </c>
      <c r="D171" s="108"/>
      <c r="E171" s="109" t="e">
        <f>+#REF!+#REF!+#REF!+5000+#REF!</f>
        <v>#REF!</v>
      </c>
      <c r="F171" s="109"/>
      <c r="G171" s="113">
        <f>+'[1]THV'!$N$41</f>
        <v>12901</v>
      </c>
      <c r="H171" s="113"/>
      <c r="I171" s="110">
        <f>+G171</f>
        <v>12901</v>
      </c>
      <c r="J171" s="110"/>
      <c r="K171" s="110"/>
      <c r="L171" s="110"/>
      <c r="M171" s="112">
        <v>-418</v>
      </c>
      <c r="N171" s="106" t="s">
        <v>204</v>
      </c>
    </row>
    <row r="172" spans="1:14" s="94" customFormat="1" ht="62.25" customHeight="1" hidden="1">
      <c r="A172" s="33">
        <v>2</v>
      </c>
      <c r="B172" s="96" t="s">
        <v>119</v>
      </c>
      <c r="C172" s="97">
        <v>7596</v>
      </c>
      <c r="D172" s="97"/>
      <c r="E172" s="29" t="e">
        <f>+#REF!+#REF!+#REF!+#REF!</f>
        <v>#REF!</v>
      </c>
      <c r="F172" s="29"/>
      <c r="G172" s="41">
        <f>+'[1]THV'!$N$40</f>
        <v>7845</v>
      </c>
      <c r="H172" s="41"/>
      <c r="I172" s="109">
        <v>7845</v>
      </c>
      <c r="J172" s="109"/>
      <c r="K172" s="26"/>
      <c r="L172" s="30" t="e">
        <f>+#REF!/#REF!*100</f>
        <v>#REF!</v>
      </c>
      <c r="M172" s="95" t="e">
        <f>+G172-E172</f>
        <v>#REF!</v>
      </c>
      <c r="N172" s="33"/>
    </row>
    <row r="173" spans="1:14" s="7" customFormat="1" ht="70.5" customHeight="1" hidden="1">
      <c r="A173" s="33">
        <v>3</v>
      </c>
      <c r="B173" s="91" t="s">
        <v>131</v>
      </c>
      <c r="C173" s="95">
        <v>616</v>
      </c>
      <c r="D173" s="95"/>
      <c r="E173" s="29" t="e">
        <f>+#REF!+#REF!+#REF!+#REF!</f>
        <v>#REF!</v>
      </c>
      <c r="F173" s="29"/>
      <c r="G173" s="95"/>
      <c r="H173" s="95"/>
      <c r="I173" s="26"/>
      <c r="J173" s="26"/>
      <c r="K173" s="26"/>
      <c r="L173" s="26"/>
      <c r="M173" s="95"/>
      <c r="N173" s="91"/>
    </row>
    <row r="174" spans="1:14" s="99" customFormat="1" ht="106.5" customHeight="1" hidden="1">
      <c r="A174" s="33">
        <v>4</v>
      </c>
      <c r="B174" s="96" t="s">
        <v>198</v>
      </c>
      <c r="C174" s="95">
        <v>5794</v>
      </c>
      <c r="D174" s="95"/>
      <c r="E174" s="29" t="e">
        <f>+#REF!+#REF!+#REF!+#REF!</f>
        <v>#REF!</v>
      </c>
      <c r="F174" s="29"/>
      <c r="G174" s="95"/>
      <c r="H174" s="95"/>
      <c r="I174" s="26"/>
      <c r="J174" s="26"/>
      <c r="K174" s="26"/>
      <c r="L174" s="26"/>
      <c r="M174" s="95"/>
      <c r="N174" s="98" t="s">
        <v>199</v>
      </c>
    </row>
    <row r="175" spans="1:14" s="142" customFormat="1" ht="49.5" customHeight="1" hidden="1">
      <c r="A175" s="138" t="s">
        <v>116</v>
      </c>
      <c r="B175" s="139" t="s">
        <v>121</v>
      </c>
      <c r="C175" s="140">
        <f>+C176</f>
        <v>80000</v>
      </c>
      <c r="D175" s="140">
        <f>+D176</f>
        <v>77300</v>
      </c>
      <c r="E175" s="141" t="e">
        <f>+E176</f>
        <v>#REF!</v>
      </c>
      <c r="F175" s="141"/>
      <c r="G175" s="141">
        <f>+G176</f>
        <v>6000</v>
      </c>
      <c r="H175" s="141"/>
      <c r="I175" s="141">
        <f>+I176</f>
        <v>0</v>
      </c>
      <c r="J175" s="141"/>
      <c r="K175" s="141"/>
      <c r="L175" s="124"/>
      <c r="M175" s="139"/>
      <c r="N175" s="139"/>
    </row>
    <row r="176" spans="1:14" s="9" customFormat="1" ht="85.5" customHeight="1" hidden="1">
      <c r="A176" s="33">
        <v>1</v>
      </c>
      <c r="B176" s="91" t="s">
        <v>122</v>
      </c>
      <c r="C176" s="86">
        <v>80000</v>
      </c>
      <c r="D176" s="86">
        <v>77300</v>
      </c>
      <c r="E176" s="29" t="e">
        <f>+#REF!+#REF!+#REF!+#REF!</f>
        <v>#REF!</v>
      </c>
      <c r="F176" s="29"/>
      <c r="G176" s="100">
        <v>6000</v>
      </c>
      <c r="H176" s="100"/>
      <c r="I176" s="26"/>
      <c r="J176" s="26"/>
      <c r="K176" s="26"/>
      <c r="L176" s="26"/>
      <c r="M176" s="91"/>
      <c r="N176" s="91"/>
    </row>
    <row r="177" spans="1:14" s="142" customFormat="1" ht="49.5" customHeight="1" hidden="1">
      <c r="A177" s="138" t="s">
        <v>120</v>
      </c>
      <c r="B177" s="139" t="s">
        <v>206</v>
      </c>
      <c r="C177" s="140">
        <f>+C178</f>
        <v>13500</v>
      </c>
      <c r="D177" s="140">
        <f>+D178</f>
        <v>12600</v>
      </c>
      <c r="E177" s="140" t="e">
        <f>+E178</f>
        <v>#REF!</v>
      </c>
      <c r="F177" s="140"/>
      <c r="G177" s="140">
        <f>+G178</f>
        <v>0</v>
      </c>
      <c r="H177" s="140"/>
      <c r="I177" s="140">
        <f>+I178</f>
        <v>3700</v>
      </c>
      <c r="J177" s="140"/>
      <c r="K177" s="140"/>
      <c r="L177" s="124" t="e">
        <f>+#REF!/#REF!*100</f>
        <v>#REF!</v>
      </c>
      <c r="M177" s="140" t="e">
        <f>+M178</f>
        <v>#REF!</v>
      </c>
      <c r="N177" s="139"/>
    </row>
    <row r="178" spans="1:13" s="91" customFormat="1" ht="58.5" customHeight="1" hidden="1">
      <c r="A178" s="33">
        <v>1</v>
      </c>
      <c r="B178" s="91" t="s">
        <v>130</v>
      </c>
      <c r="C178" s="86">
        <v>13500</v>
      </c>
      <c r="D178" s="86">
        <v>12600</v>
      </c>
      <c r="E178" s="29" t="e">
        <f>+#REF!+#REF!+#REF!+#REF!</f>
        <v>#REF!</v>
      </c>
      <c r="F178" s="29"/>
      <c r="G178" s="100"/>
      <c r="H178" s="100"/>
      <c r="I178" s="100">
        <v>3700</v>
      </c>
      <c r="J178" s="100"/>
      <c r="K178" s="100"/>
      <c r="L178" s="30" t="e">
        <f>+#REF!/#REF!*100</f>
        <v>#REF!</v>
      </c>
      <c r="M178" s="35" t="e">
        <f>+D178-E178</f>
        <v>#REF!</v>
      </c>
    </row>
    <row r="179" spans="1:14" s="144" customFormat="1" ht="47.25" customHeight="1" hidden="1">
      <c r="A179" s="138" t="s">
        <v>123</v>
      </c>
      <c r="B179" s="127" t="s">
        <v>207</v>
      </c>
      <c r="C179" s="143">
        <f aca="true" t="shared" si="9" ref="C179:I179">+C180</f>
        <v>48.781</v>
      </c>
      <c r="D179" s="143">
        <f t="shared" si="9"/>
        <v>0</v>
      </c>
      <c r="E179" s="143">
        <f t="shared" si="9"/>
        <v>48.781</v>
      </c>
      <c r="F179" s="143"/>
      <c r="G179" s="143">
        <f t="shared" si="9"/>
        <v>0</v>
      </c>
      <c r="H179" s="143"/>
      <c r="I179" s="143">
        <f t="shared" si="9"/>
        <v>48.781</v>
      </c>
      <c r="J179" s="143"/>
      <c r="K179" s="123"/>
      <c r="L179" s="124" t="e">
        <f>+#REF!/#REF!*100</f>
        <v>#REF!</v>
      </c>
      <c r="M179" s="143">
        <f>+M180</f>
        <v>0</v>
      </c>
      <c r="N179" s="139"/>
    </row>
    <row r="180" spans="1:14" ht="93.75" customHeight="1" hidden="1">
      <c r="A180" s="33">
        <v>1</v>
      </c>
      <c r="B180" s="96" t="s">
        <v>200</v>
      </c>
      <c r="C180" s="101">
        <v>48.781</v>
      </c>
      <c r="D180" s="101"/>
      <c r="E180" s="101">
        <v>48.781</v>
      </c>
      <c r="F180" s="101"/>
      <c r="G180" s="27"/>
      <c r="H180" s="27"/>
      <c r="I180" s="101">
        <v>48.781</v>
      </c>
      <c r="J180" s="101"/>
      <c r="K180" s="26"/>
      <c r="L180" s="105" t="e">
        <f>+#REF!/#REF!*100</f>
        <v>#REF!</v>
      </c>
      <c r="M180" s="95"/>
      <c r="N180" s="33"/>
    </row>
    <row r="181" spans="7:10" ht="33.75" customHeight="1">
      <c r="G181" s="349"/>
      <c r="H181" s="146"/>
      <c r="I181" s="11"/>
      <c r="J181" s="11"/>
    </row>
    <row r="182" spans="2:12" ht="20.25">
      <c r="B182" s="103"/>
      <c r="G182" s="349">
        <f>+G24+'[2]1A TH KH 2024'!$C$8</f>
        <v>322921.937957</v>
      </c>
      <c r="H182" s="10"/>
      <c r="J182" s="349">
        <f>+J24+'[2]1A TH KH 2024'!$F$8</f>
        <v>70634.056505</v>
      </c>
      <c r="K182" s="370">
        <f>+J182/G182</f>
        <v>0.21873415275491617</v>
      </c>
      <c r="L182" s="146"/>
    </row>
    <row r="183" spans="2:10" ht="20.25">
      <c r="B183" s="104"/>
      <c r="G183" s="10"/>
      <c r="H183" s="147"/>
      <c r="I183" s="146"/>
      <c r="J183" s="146"/>
    </row>
    <row r="184" ht="20.25">
      <c r="B184" s="104"/>
    </row>
    <row r="185" ht="20.25">
      <c r="B185" s="104"/>
    </row>
    <row r="186" ht="20.25">
      <c r="B186" s="103"/>
    </row>
    <row r="187" ht="20.25">
      <c r="B187" s="103"/>
    </row>
    <row r="188" ht="20.25">
      <c r="B188" s="103"/>
    </row>
    <row r="189" ht="20.25">
      <c r="B189" s="145"/>
    </row>
    <row r="190" ht="20.25">
      <c r="B190" s="102"/>
    </row>
    <row r="207" spans="3:14" ht="45" customHeight="1">
      <c r="C207" s="1"/>
      <c r="D207" s="1"/>
      <c r="E207" s="1"/>
      <c r="F207" s="1"/>
      <c r="G207" s="1"/>
      <c r="H207" s="1"/>
      <c r="I207" s="1"/>
      <c r="J207" s="1"/>
      <c r="K207" s="1"/>
      <c r="L207" s="1"/>
      <c r="M207" s="1"/>
      <c r="N207" s="1"/>
    </row>
    <row r="208" spans="3:14" ht="18.75" customHeight="1">
      <c r="C208" s="1"/>
      <c r="D208" s="1"/>
      <c r="E208" s="1"/>
      <c r="F208" s="1"/>
      <c r="G208" s="1"/>
      <c r="H208" s="1"/>
      <c r="I208" s="1"/>
      <c r="J208" s="1"/>
      <c r="K208" s="1"/>
      <c r="L208" s="1"/>
      <c r="M208" s="1"/>
      <c r="N208" s="1"/>
    </row>
    <row r="209" spans="3:14" ht="18.75" customHeight="1">
      <c r="C209" s="1"/>
      <c r="D209" s="1"/>
      <c r="E209" s="1"/>
      <c r="F209" s="1"/>
      <c r="G209" s="1"/>
      <c r="H209" s="1"/>
      <c r="I209" s="1"/>
      <c r="J209" s="1"/>
      <c r="K209" s="1"/>
      <c r="L209" s="1"/>
      <c r="M209" s="1"/>
      <c r="N209" s="1"/>
    </row>
    <row r="210" spans="3:14" ht="18.75" customHeight="1">
      <c r="C210" s="1"/>
      <c r="D210" s="1"/>
      <c r="E210" s="1"/>
      <c r="F210" s="1"/>
      <c r="G210" s="1"/>
      <c r="H210" s="1"/>
      <c r="I210" s="1"/>
      <c r="J210" s="1"/>
      <c r="K210" s="1"/>
      <c r="L210" s="1"/>
      <c r="M210" s="1"/>
      <c r="N210" s="1"/>
    </row>
    <row r="211" spans="3:14" ht="18.75" customHeight="1">
      <c r="C211" s="1"/>
      <c r="D211" s="1"/>
      <c r="E211" s="1"/>
      <c r="F211" s="1"/>
      <c r="G211" s="1"/>
      <c r="H211" s="1"/>
      <c r="I211" s="1"/>
      <c r="J211" s="1"/>
      <c r="K211" s="1"/>
      <c r="L211" s="1"/>
      <c r="M211" s="1"/>
      <c r="N211" s="1"/>
    </row>
    <row r="212" spans="3:14" ht="18.75" customHeight="1">
      <c r="C212" s="1"/>
      <c r="D212" s="1"/>
      <c r="E212" s="1"/>
      <c r="F212" s="1"/>
      <c r="G212" s="1"/>
      <c r="H212" s="1"/>
      <c r="I212" s="1"/>
      <c r="J212" s="1"/>
      <c r="K212" s="1"/>
      <c r="L212" s="1"/>
      <c r="M212" s="1"/>
      <c r="N212" s="1"/>
    </row>
    <row r="213" spans="3:14" ht="18.75" customHeight="1">
      <c r="C213" s="1"/>
      <c r="D213" s="1"/>
      <c r="E213" s="1"/>
      <c r="F213" s="1"/>
      <c r="G213" s="1"/>
      <c r="H213" s="1"/>
      <c r="I213" s="1"/>
      <c r="J213" s="1"/>
      <c r="K213" s="1"/>
      <c r="L213" s="1"/>
      <c r="M213" s="1"/>
      <c r="N213" s="1"/>
    </row>
    <row r="214" spans="3:14" ht="18.75" customHeight="1">
      <c r="C214" s="1"/>
      <c r="D214" s="1"/>
      <c r="E214" s="1"/>
      <c r="F214" s="1"/>
      <c r="G214" s="1"/>
      <c r="H214" s="1"/>
      <c r="I214" s="1"/>
      <c r="J214" s="1"/>
      <c r="K214" s="1"/>
      <c r="L214" s="1"/>
      <c r="M214" s="1"/>
      <c r="N214" s="1"/>
    </row>
    <row r="215" spans="3:14" ht="18.75" customHeight="1">
      <c r="C215" s="1"/>
      <c r="D215" s="1"/>
      <c r="E215" s="1"/>
      <c r="F215" s="1"/>
      <c r="G215" s="1"/>
      <c r="H215" s="1"/>
      <c r="I215" s="1"/>
      <c r="J215" s="1"/>
      <c r="K215" s="1"/>
      <c r="L215" s="1"/>
      <c r="M215" s="1"/>
      <c r="N215" s="1"/>
    </row>
    <row r="216" spans="3:14" ht="18.75" customHeight="1">
      <c r="C216" s="1"/>
      <c r="D216" s="1"/>
      <c r="E216" s="1"/>
      <c r="F216" s="1"/>
      <c r="G216" s="1"/>
      <c r="H216" s="1"/>
      <c r="I216" s="1"/>
      <c r="J216" s="1"/>
      <c r="K216" s="1"/>
      <c r="L216" s="1"/>
      <c r="M216" s="1"/>
      <c r="N216" s="1"/>
    </row>
    <row r="217" spans="3:14" ht="18.75" customHeight="1">
      <c r="C217" s="1"/>
      <c r="D217" s="1"/>
      <c r="E217" s="1"/>
      <c r="F217" s="1"/>
      <c r="G217" s="1"/>
      <c r="H217" s="1"/>
      <c r="I217" s="1"/>
      <c r="J217" s="1"/>
      <c r="K217" s="1"/>
      <c r="L217" s="1"/>
      <c r="M217" s="1"/>
      <c r="N217" s="1"/>
    </row>
    <row r="218" spans="3:14" ht="18.75" customHeight="1">
      <c r="C218" s="1"/>
      <c r="D218" s="1"/>
      <c r="E218" s="1"/>
      <c r="F218" s="1"/>
      <c r="G218" s="1"/>
      <c r="H218" s="1"/>
      <c r="I218" s="1"/>
      <c r="J218" s="1"/>
      <c r="K218" s="1"/>
      <c r="L218" s="1"/>
      <c r="M218" s="1"/>
      <c r="N218" s="1"/>
    </row>
    <row r="219" spans="3:14" ht="18.75" customHeight="1">
      <c r="C219" s="1"/>
      <c r="D219" s="1"/>
      <c r="E219" s="1"/>
      <c r="F219" s="1"/>
      <c r="G219" s="1"/>
      <c r="H219" s="1"/>
      <c r="I219" s="1"/>
      <c r="J219" s="1"/>
      <c r="K219" s="1"/>
      <c r="L219" s="1"/>
      <c r="M219" s="1"/>
      <c r="N219" s="1"/>
    </row>
    <row r="220" spans="3:14" ht="18.75" customHeight="1">
      <c r="C220" s="1"/>
      <c r="D220" s="1"/>
      <c r="E220" s="1"/>
      <c r="F220" s="1"/>
      <c r="G220" s="1"/>
      <c r="H220" s="1"/>
      <c r="I220" s="1"/>
      <c r="J220" s="1"/>
      <c r="K220" s="1"/>
      <c r="L220" s="1"/>
      <c r="M220" s="1"/>
      <c r="N220" s="1"/>
    </row>
    <row r="221" spans="3:14" ht="18.75" customHeight="1">
      <c r="C221" s="1"/>
      <c r="D221" s="1"/>
      <c r="E221" s="1"/>
      <c r="F221" s="1"/>
      <c r="G221" s="1"/>
      <c r="H221" s="1"/>
      <c r="I221" s="1"/>
      <c r="J221" s="1"/>
      <c r="K221" s="1"/>
      <c r="L221" s="1"/>
      <c r="M221" s="1"/>
      <c r="N221" s="1"/>
    </row>
    <row r="222" spans="3:14" ht="18.75" customHeight="1">
      <c r="C222" s="1"/>
      <c r="D222" s="1"/>
      <c r="E222" s="1"/>
      <c r="F222" s="1"/>
      <c r="G222" s="1"/>
      <c r="H222" s="1"/>
      <c r="I222" s="1"/>
      <c r="J222" s="1"/>
      <c r="K222" s="1"/>
      <c r="L222" s="1"/>
      <c r="M222" s="1"/>
      <c r="N222" s="1"/>
    </row>
    <row r="223" spans="3:14" ht="18.75" customHeight="1">
      <c r="C223" s="1"/>
      <c r="D223" s="1"/>
      <c r="E223" s="1"/>
      <c r="F223" s="1"/>
      <c r="G223" s="1"/>
      <c r="H223" s="1"/>
      <c r="I223" s="1"/>
      <c r="J223" s="1"/>
      <c r="K223" s="1"/>
      <c r="L223" s="1"/>
      <c r="M223" s="1"/>
      <c r="N223" s="1"/>
    </row>
    <row r="224" spans="3:14" ht="18.75" customHeight="1">
      <c r="C224" s="1"/>
      <c r="D224" s="1"/>
      <c r="E224" s="1"/>
      <c r="F224" s="1"/>
      <c r="G224" s="1"/>
      <c r="H224" s="1"/>
      <c r="I224" s="1"/>
      <c r="J224" s="1"/>
      <c r="K224" s="1"/>
      <c r="L224" s="1"/>
      <c r="M224" s="1"/>
      <c r="N224" s="1"/>
    </row>
    <row r="225" spans="3:14" ht="18.75" customHeight="1">
      <c r="C225" s="1"/>
      <c r="D225" s="1"/>
      <c r="E225" s="1"/>
      <c r="F225" s="1"/>
      <c r="G225" s="1"/>
      <c r="H225" s="1"/>
      <c r="I225" s="1"/>
      <c r="J225" s="1"/>
      <c r="K225" s="1"/>
      <c r="L225" s="1"/>
      <c r="M225" s="1"/>
      <c r="N225" s="1"/>
    </row>
    <row r="226" spans="3:14" ht="18.75" customHeight="1">
      <c r="C226" s="1"/>
      <c r="D226" s="1"/>
      <c r="E226" s="1"/>
      <c r="F226" s="1"/>
      <c r="G226" s="1"/>
      <c r="H226" s="1"/>
      <c r="I226" s="1"/>
      <c r="J226" s="1"/>
      <c r="K226" s="1"/>
      <c r="L226" s="1"/>
      <c r="M226" s="1"/>
      <c r="N226" s="1"/>
    </row>
    <row r="227" spans="3:14" ht="18.75" customHeight="1">
      <c r="C227" s="1"/>
      <c r="D227" s="1"/>
      <c r="E227" s="1"/>
      <c r="F227" s="1"/>
      <c r="G227" s="1"/>
      <c r="H227" s="1"/>
      <c r="I227" s="1"/>
      <c r="J227" s="1"/>
      <c r="K227" s="1"/>
      <c r="L227" s="1"/>
      <c r="M227" s="1"/>
      <c r="N227" s="1"/>
    </row>
    <row r="228" spans="3:14" ht="18.75" customHeight="1">
      <c r="C228" s="1"/>
      <c r="D228" s="1"/>
      <c r="E228" s="1"/>
      <c r="F228" s="1"/>
      <c r="G228" s="1"/>
      <c r="H228" s="1"/>
      <c r="I228" s="1"/>
      <c r="J228" s="1"/>
      <c r="K228" s="1"/>
      <c r="L228" s="1"/>
      <c r="M228" s="1"/>
      <c r="N228" s="1"/>
    </row>
    <row r="229" spans="3:14" ht="18.75" customHeight="1">
      <c r="C229" s="1"/>
      <c r="D229" s="1"/>
      <c r="E229" s="1"/>
      <c r="F229" s="1"/>
      <c r="G229" s="1"/>
      <c r="H229" s="1"/>
      <c r="I229" s="1"/>
      <c r="J229" s="1"/>
      <c r="K229" s="1"/>
      <c r="L229" s="1"/>
      <c r="M229" s="1"/>
      <c r="N229" s="1"/>
    </row>
    <row r="230" spans="3:14" ht="18.75" customHeight="1">
      <c r="C230" s="1"/>
      <c r="D230" s="1"/>
      <c r="E230" s="1"/>
      <c r="F230" s="1"/>
      <c r="G230" s="1"/>
      <c r="H230" s="1"/>
      <c r="I230" s="1"/>
      <c r="J230" s="1"/>
      <c r="K230" s="1"/>
      <c r="L230" s="1"/>
      <c r="M230" s="1"/>
      <c r="N230" s="1"/>
    </row>
    <row r="231" spans="3:14" ht="18.75" customHeight="1">
      <c r="C231" s="1"/>
      <c r="D231" s="1"/>
      <c r="E231" s="1"/>
      <c r="F231" s="1"/>
      <c r="G231" s="1"/>
      <c r="H231" s="1"/>
      <c r="I231" s="1"/>
      <c r="J231" s="1"/>
      <c r="K231" s="1"/>
      <c r="L231" s="1"/>
      <c r="M231" s="1"/>
      <c r="N231" s="1"/>
    </row>
    <row r="232" spans="3:14" ht="18.75" customHeight="1">
      <c r="C232" s="1"/>
      <c r="D232" s="1"/>
      <c r="E232" s="1"/>
      <c r="F232" s="1"/>
      <c r="G232" s="1"/>
      <c r="H232" s="1"/>
      <c r="I232" s="1"/>
      <c r="J232" s="1"/>
      <c r="K232" s="1"/>
      <c r="L232" s="1"/>
      <c r="M232" s="1"/>
      <c r="N232" s="1"/>
    </row>
    <row r="233" spans="3:14" ht="18.75" customHeight="1">
      <c r="C233" s="1"/>
      <c r="D233" s="1"/>
      <c r="E233" s="1"/>
      <c r="F233" s="1"/>
      <c r="G233" s="1"/>
      <c r="H233" s="1"/>
      <c r="I233" s="1"/>
      <c r="J233" s="1"/>
      <c r="K233" s="1"/>
      <c r="L233" s="1"/>
      <c r="M233" s="1"/>
      <c r="N233" s="1"/>
    </row>
    <row r="234" spans="3:14" ht="18.75" customHeight="1">
      <c r="C234" s="1"/>
      <c r="D234" s="1"/>
      <c r="E234" s="1"/>
      <c r="F234" s="1"/>
      <c r="G234" s="1"/>
      <c r="H234" s="1"/>
      <c r="I234" s="1"/>
      <c r="J234" s="1"/>
      <c r="K234" s="1"/>
      <c r="L234" s="1"/>
      <c r="M234" s="1"/>
      <c r="N234" s="1"/>
    </row>
    <row r="235" spans="3:14" ht="18.75" customHeight="1">
      <c r="C235" s="1"/>
      <c r="D235" s="1"/>
      <c r="E235" s="1"/>
      <c r="F235" s="1"/>
      <c r="G235" s="1"/>
      <c r="H235" s="1"/>
      <c r="I235" s="1"/>
      <c r="J235" s="1"/>
      <c r="K235" s="1"/>
      <c r="L235" s="1"/>
      <c r="M235" s="1"/>
      <c r="N235" s="1"/>
    </row>
    <row r="236" spans="3:14" ht="18.75" customHeight="1">
      <c r="C236" s="1"/>
      <c r="D236" s="1"/>
      <c r="E236" s="1"/>
      <c r="F236" s="1"/>
      <c r="G236" s="1"/>
      <c r="H236" s="1"/>
      <c r="I236" s="1"/>
      <c r="J236" s="1"/>
      <c r="K236" s="1"/>
      <c r="L236" s="1"/>
      <c r="M236" s="1"/>
      <c r="N236" s="1"/>
    </row>
    <row r="237" spans="3:14" ht="18.75" customHeight="1">
      <c r="C237" s="1"/>
      <c r="D237" s="1"/>
      <c r="E237" s="1"/>
      <c r="F237" s="1"/>
      <c r="G237" s="1"/>
      <c r="H237" s="1"/>
      <c r="I237" s="1"/>
      <c r="J237" s="1"/>
      <c r="K237" s="1"/>
      <c r="L237" s="1"/>
      <c r="M237" s="1"/>
      <c r="N237" s="1"/>
    </row>
    <row r="238" spans="3:14" ht="18.75" customHeight="1">
      <c r="C238" s="1"/>
      <c r="D238" s="1"/>
      <c r="E238" s="1"/>
      <c r="F238" s="1"/>
      <c r="G238" s="1"/>
      <c r="H238" s="1"/>
      <c r="I238" s="1"/>
      <c r="J238" s="1"/>
      <c r="K238" s="1"/>
      <c r="L238" s="1"/>
      <c r="M238" s="1"/>
      <c r="N238" s="1"/>
    </row>
    <row r="239" spans="3:14" ht="18.75" customHeight="1">
      <c r="C239" s="1"/>
      <c r="D239" s="1"/>
      <c r="E239" s="1"/>
      <c r="F239" s="1"/>
      <c r="G239" s="1"/>
      <c r="H239" s="1"/>
      <c r="I239" s="1"/>
      <c r="J239" s="1"/>
      <c r="K239" s="1"/>
      <c r="L239" s="1"/>
      <c r="M239" s="1"/>
      <c r="N239" s="1"/>
    </row>
    <row r="240" spans="3:14" ht="18.75" customHeight="1">
      <c r="C240" s="1"/>
      <c r="D240" s="1"/>
      <c r="E240" s="1"/>
      <c r="F240" s="1"/>
      <c r="G240" s="1"/>
      <c r="H240" s="1"/>
      <c r="I240" s="1"/>
      <c r="J240" s="1"/>
      <c r="K240" s="1"/>
      <c r="L240" s="1"/>
      <c r="M240" s="1"/>
      <c r="N240" s="1"/>
    </row>
    <row r="241" spans="3:14" ht="18.75" customHeight="1">
      <c r="C241" s="1"/>
      <c r="D241" s="1"/>
      <c r="E241" s="1"/>
      <c r="F241" s="1"/>
      <c r="G241" s="1"/>
      <c r="H241" s="1"/>
      <c r="I241" s="1"/>
      <c r="J241" s="1"/>
      <c r="K241" s="1"/>
      <c r="L241" s="1"/>
      <c r="M241" s="1"/>
      <c r="N241" s="1"/>
    </row>
    <row r="242" spans="3:14" ht="18.75" customHeight="1">
      <c r="C242" s="1"/>
      <c r="D242" s="1"/>
      <c r="E242" s="1"/>
      <c r="F242" s="1"/>
      <c r="G242" s="1"/>
      <c r="H242" s="1"/>
      <c r="I242" s="1"/>
      <c r="J242" s="1"/>
      <c r="K242" s="1"/>
      <c r="L242" s="1"/>
      <c r="M242" s="1"/>
      <c r="N242" s="1"/>
    </row>
    <row r="243" spans="3:14" ht="18.75" customHeight="1">
      <c r="C243" s="1"/>
      <c r="D243" s="1"/>
      <c r="E243" s="1"/>
      <c r="F243" s="1"/>
      <c r="G243" s="1"/>
      <c r="H243" s="1"/>
      <c r="I243" s="1"/>
      <c r="J243" s="1"/>
      <c r="K243" s="1"/>
      <c r="L243" s="1"/>
      <c r="M243" s="1"/>
      <c r="N243" s="1"/>
    </row>
    <row r="244" spans="3:14" ht="18.75" customHeight="1">
      <c r="C244" s="1"/>
      <c r="D244" s="1"/>
      <c r="E244" s="1"/>
      <c r="F244" s="1"/>
      <c r="G244" s="1"/>
      <c r="H244" s="1"/>
      <c r="I244" s="1"/>
      <c r="J244" s="1"/>
      <c r="K244" s="1"/>
      <c r="L244" s="1"/>
      <c r="M244" s="1"/>
      <c r="N244" s="1"/>
    </row>
    <row r="245" spans="3:14" ht="18.75" customHeight="1">
      <c r="C245" s="1"/>
      <c r="D245" s="1"/>
      <c r="E245" s="1"/>
      <c r="F245" s="1"/>
      <c r="G245" s="1"/>
      <c r="H245" s="1"/>
      <c r="I245" s="1"/>
      <c r="J245" s="1"/>
      <c r="K245" s="1"/>
      <c r="L245" s="1"/>
      <c r="M245" s="1"/>
      <c r="N245" s="1"/>
    </row>
    <row r="246" spans="3:14" ht="18.75" customHeight="1">
      <c r="C246" s="1"/>
      <c r="D246" s="1"/>
      <c r="E246" s="1"/>
      <c r="F246" s="1"/>
      <c r="G246" s="1"/>
      <c r="H246" s="1"/>
      <c r="I246" s="1"/>
      <c r="J246" s="1"/>
      <c r="K246" s="1"/>
      <c r="L246" s="1"/>
      <c r="M246" s="1"/>
      <c r="N246" s="1"/>
    </row>
    <row r="247" spans="3:14" ht="18.75" customHeight="1">
      <c r="C247" s="1"/>
      <c r="D247" s="1"/>
      <c r="E247" s="1"/>
      <c r="F247" s="1"/>
      <c r="G247" s="1"/>
      <c r="H247" s="1"/>
      <c r="I247" s="1"/>
      <c r="J247" s="1"/>
      <c r="K247" s="1"/>
      <c r="L247" s="1"/>
      <c r="M247" s="1"/>
      <c r="N247" s="1"/>
    </row>
    <row r="248" spans="3:14" ht="18.75" customHeight="1">
      <c r="C248" s="1"/>
      <c r="D248" s="1"/>
      <c r="E248" s="1"/>
      <c r="F248" s="1"/>
      <c r="G248" s="1"/>
      <c r="H248" s="1"/>
      <c r="I248" s="1"/>
      <c r="J248" s="1"/>
      <c r="K248" s="1"/>
      <c r="L248" s="1"/>
      <c r="M248" s="1"/>
      <c r="N248" s="1"/>
    </row>
    <row r="249" spans="3:14" ht="18.75" customHeight="1">
      <c r="C249" s="1"/>
      <c r="D249" s="1"/>
      <c r="E249" s="1"/>
      <c r="F249" s="1"/>
      <c r="G249" s="1"/>
      <c r="H249" s="1"/>
      <c r="I249" s="1"/>
      <c r="J249" s="1"/>
      <c r="K249" s="1"/>
      <c r="L249" s="1"/>
      <c r="M249" s="1"/>
      <c r="N249" s="1"/>
    </row>
    <row r="250" spans="3:14" ht="18.75" customHeight="1">
      <c r="C250" s="1"/>
      <c r="D250" s="1"/>
      <c r="E250" s="1"/>
      <c r="F250" s="1"/>
      <c r="G250" s="1"/>
      <c r="H250" s="1"/>
      <c r="I250" s="1"/>
      <c r="J250" s="1"/>
      <c r="K250" s="1"/>
      <c r="L250" s="1"/>
      <c r="M250" s="1"/>
      <c r="N250" s="1"/>
    </row>
    <row r="251" spans="3:14" ht="18.75" customHeight="1">
      <c r="C251" s="1"/>
      <c r="D251" s="1"/>
      <c r="E251" s="1"/>
      <c r="F251" s="1"/>
      <c r="G251" s="1"/>
      <c r="H251" s="1"/>
      <c r="I251" s="1"/>
      <c r="J251" s="1"/>
      <c r="K251" s="1"/>
      <c r="L251" s="1"/>
      <c r="M251" s="1"/>
      <c r="N251" s="1"/>
    </row>
    <row r="252" spans="3:14" ht="18.75" customHeight="1">
      <c r="C252" s="1"/>
      <c r="D252" s="1"/>
      <c r="E252" s="1"/>
      <c r="F252" s="1"/>
      <c r="G252" s="1"/>
      <c r="H252" s="1"/>
      <c r="I252" s="1"/>
      <c r="J252" s="1"/>
      <c r="K252" s="1"/>
      <c r="L252" s="1"/>
      <c r="M252" s="1"/>
      <c r="N252" s="1"/>
    </row>
    <row r="253" spans="3:14" ht="18.75" customHeight="1">
      <c r="C253" s="1"/>
      <c r="D253" s="1"/>
      <c r="E253" s="1"/>
      <c r="F253" s="1"/>
      <c r="G253" s="1"/>
      <c r="H253" s="1"/>
      <c r="I253" s="1"/>
      <c r="J253" s="1"/>
      <c r="K253" s="1"/>
      <c r="L253" s="1"/>
      <c r="M253" s="1"/>
      <c r="N253" s="1"/>
    </row>
    <row r="254" spans="3:14" ht="18.75" customHeight="1">
      <c r="C254" s="1"/>
      <c r="D254" s="1"/>
      <c r="E254" s="1"/>
      <c r="F254" s="1"/>
      <c r="G254" s="1"/>
      <c r="H254" s="1"/>
      <c r="I254" s="1"/>
      <c r="J254" s="1"/>
      <c r="K254" s="1"/>
      <c r="L254" s="1"/>
      <c r="M254" s="1"/>
      <c r="N254" s="1"/>
    </row>
    <row r="255" spans="3:14" ht="18.75" customHeight="1">
      <c r="C255" s="1"/>
      <c r="D255" s="1"/>
      <c r="E255" s="1"/>
      <c r="F255" s="1"/>
      <c r="G255" s="1"/>
      <c r="H255" s="1"/>
      <c r="I255" s="1"/>
      <c r="J255" s="1"/>
      <c r="K255" s="1"/>
      <c r="L255" s="1"/>
      <c r="M255" s="1"/>
      <c r="N255" s="1"/>
    </row>
    <row r="256" spans="3:14" ht="18.75" customHeight="1">
      <c r="C256" s="1"/>
      <c r="D256" s="1"/>
      <c r="E256" s="1"/>
      <c r="F256" s="1"/>
      <c r="G256" s="1"/>
      <c r="H256" s="1"/>
      <c r="I256" s="1"/>
      <c r="J256" s="1"/>
      <c r="K256" s="1"/>
      <c r="L256" s="1"/>
      <c r="M256" s="1"/>
      <c r="N256" s="1"/>
    </row>
    <row r="257" spans="3:14" ht="18.75" customHeight="1">
      <c r="C257" s="1"/>
      <c r="D257" s="1"/>
      <c r="E257" s="1"/>
      <c r="F257" s="1"/>
      <c r="G257" s="1"/>
      <c r="H257" s="1"/>
      <c r="I257" s="1"/>
      <c r="J257" s="1"/>
      <c r="K257" s="1"/>
      <c r="L257" s="1"/>
      <c r="M257" s="1"/>
      <c r="N257" s="1"/>
    </row>
    <row r="258" spans="3:14" ht="18.75" customHeight="1">
      <c r="C258" s="1"/>
      <c r="D258" s="1"/>
      <c r="E258" s="1"/>
      <c r="F258" s="1"/>
      <c r="G258" s="1"/>
      <c r="H258" s="1"/>
      <c r="I258" s="1"/>
      <c r="J258" s="1"/>
      <c r="K258" s="1"/>
      <c r="L258" s="1"/>
      <c r="M258" s="1"/>
      <c r="N258" s="1"/>
    </row>
    <row r="259" spans="3:14" ht="18.75" customHeight="1">
      <c r="C259" s="1"/>
      <c r="D259" s="1"/>
      <c r="E259" s="1"/>
      <c r="F259" s="1"/>
      <c r="G259" s="1"/>
      <c r="H259" s="1"/>
      <c r="I259" s="1"/>
      <c r="J259" s="1"/>
      <c r="K259" s="1"/>
      <c r="L259" s="1"/>
      <c r="M259" s="1"/>
      <c r="N259" s="1"/>
    </row>
    <row r="260" spans="3:14" ht="18.75" customHeight="1">
      <c r="C260" s="1"/>
      <c r="D260" s="1"/>
      <c r="E260" s="1"/>
      <c r="F260" s="1"/>
      <c r="G260" s="1"/>
      <c r="H260" s="1"/>
      <c r="I260" s="1"/>
      <c r="J260" s="1"/>
      <c r="K260" s="1"/>
      <c r="L260" s="1"/>
      <c r="M260" s="1"/>
      <c r="N260" s="1"/>
    </row>
    <row r="261" spans="3:14" ht="18.75" customHeight="1">
      <c r="C261" s="1"/>
      <c r="D261" s="1"/>
      <c r="E261" s="1"/>
      <c r="F261" s="1"/>
      <c r="G261" s="1"/>
      <c r="H261" s="1"/>
      <c r="I261" s="1"/>
      <c r="J261" s="1"/>
      <c r="K261" s="1"/>
      <c r="L261" s="1"/>
      <c r="M261" s="1"/>
      <c r="N261" s="1"/>
    </row>
    <row r="262" spans="3:14" ht="18.75" customHeight="1">
      <c r="C262" s="1"/>
      <c r="D262" s="1"/>
      <c r="E262" s="1"/>
      <c r="F262" s="1"/>
      <c r="G262" s="1"/>
      <c r="H262" s="1"/>
      <c r="I262" s="1"/>
      <c r="J262" s="1"/>
      <c r="K262" s="1"/>
      <c r="L262" s="1"/>
      <c r="M262" s="1"/>
      <c r="N262" s="1"/>
    </row>
    <row r="263" spans="3:14" ht="18.75" customHeight="1">
      <c r="C263" s="1"/>
      <c r="D263" s="1"/>
      <c r="E263" s="1"/>
      <c r="F263" s="1"/>
      <c r="G263" s="1"/>
      <c r="H263" s="1"/>
      <c r="I263" s="1"/>
      <c r="J263" s="1"/>
      <c r="K263" s="1"/>
      <c r="L263" s="1"/>
      <c r="M263" s="1"/>
      <c r="N263" s="1"/>
    </row>
    <row r="264" spans="3:14" ht="18.75" customHeight="1">
      <c r="C264" s="1"/>
      <c r="D264" s="1"/>
      <c r="E264" s="1"/>
      <c r="F264" s="1"/>
      <c r="G264" s="1"/>
      <c r="H264" s="1"/>
      <c r="I264" s="1"/>
      <c r="J264" s="1"/>
      <c r="K264" s="1"/>
      <c r="L264" s="1"/>
      <c r="M264" s="1"/>
      <c r="N264" s="1"/>
    </row>
    <row r="265" spans="3:14" ht="18.75" customHeight="1">
      <c r="C265" s="1"/>
      <c r="D265" s="1"/>
      <c r="E265" s="1"/>
      <c r="F265" s="1"/>
      <c r="G265" s="1"/>
      <c r="H265" s="1"/>
      <c r="I265" s="1"/>
      <c r="J265" s="1"/>
      <c r="K265" s="1"/>
      <c r="L265" s="1"/>
      <c r="M265" s="1"/>
      <c r="N265" s="1"/>
    </row>
    <row r="266" spans="3:14" ht="18.75" customHeight="1">
      <c r="C266" s="1"/>
      <c r="D266" s="1"/>
      <c r="E266" s="1"/>
      <c r="F266" s="1"/>
      <c r="G266" s="1"/>
      <c r="H266" s="1"/>
      <c r="I266" s="1"/>
      <c r="J266" s="1"/>
      <c r="K266" s="1"/>
      <c r="L266" s="1"/>
      <c r="M266" s="1"/>
      <c r="N266" s="1"/>
    </row>
    <row r="267" spans="3:14" ht="18.75" customHeight="1">
      <c r="C267" s="1"/>
      <c r="D267" s="1"/>
      <c r="E267" s="1"/>
      <c r="F267" s="1"/>
      <c r="G267" s="1"/>
      <c r="H267" s="1"/>
      <c r="I267" s="1"/>
      <c r="J267" s="1"/>
      <c r="K267" s="1"/>
      <c r="L267" s="1"/>
      <c r="M267" s="1"/>
      <c r="N267" s="1"/>
    </row>
    <row r="268" spans="3:14" ht="18.75" customHeight="1">
      <c r="C268" s="1"/>
      <c r="D268" s="1"/>
      <c r="E268" s="1"/>
      <c r="F268" s="1"/>
      <c r="G268" s="1"/>
      <c r="H268" s="1"/>
      <c r="I268" s="1"/>
      <c r="J268" s="1"/>
      <c r="K268" s="1"/>
      <c r="L268" s="1"/>
      <c r="M268" s="1"/>
      <c r="N268" s="1"/>
    </row>
    <row r="269" spans="3:14" ht="18.75" customHeight="1">
      <c r="C269" s="1"/>
      <c r="D269" s="1"/>
      <c r="E269" s="1"/>
      <c r="F269" s="1"/>
      <c r="G269" s="1"/>
      <c r="H269" s="1"/>
      <c r="I269" s="1"/>
      <c r="J269" s="1"/>
      <c r="K269" s="1"/>
      <c r="L269" s="1"/>
      <c r="M269" s="1"/>
      <c r="N269" s="1"/>
    </row>
    <row r="270" spans="3:14" ht="18.75" customHeight="1">
      <c r="C270" s="1"/>
      <c r="D270" s="1"/>
      <c r="E270" s="1"/>
      <c r="F270" s="1"/>
      <c r="G270" s="1"/>
      <c r="H270" s="1"/>
      <c r="I270" s="1"/>
      <c r="J270" s="1"/>
      <c r="K270" s="1"/>
      <c r="L270" s="1"/>
      <c r="M270" s="1"/>
      <c r="N270" s="1"/>
    </row>
    <row r="271" spans="3:14" ht="18.75" customHeight="1">
      <c r="C271" s="1"/>
      <c r="D271" s="1"/>
      <c r="E271" s="1"/>
      <c r="F271" s="1"/>
      <c r="G271" s="1"/>
      <c r="H271" s="1"/>
      <c r="I271" s="1"/>
      <c r="J271" s="1"/>
      <c r="K271" s="1"/>
      <c r="L271" s="1"/>
      <c r="M271" s="1"/>
      <c r="N271" s="1"/>
    </row>
    <row r="272" spans="3:14" ht="18.75" customHeight="1">
      <c r="C272" s="1"/>
      <c r="D272" s="1"/>
      <c r="E272" s="1"/>
      <c r="F272" s="1"/>
      <c r="G272" s="1"/>
      <c r="H272" s="1"/>
      <c r="I272" s="1"/>
      <c r="J272" s="1"/>
      <c r="K272" s="1"/>
      <c r="L272" s="1"/>
      <c r="M272" s="1"/>
      <c r="N272" s="1"/>
    </row>
    <row r="273" spans="3:14" ht="18.75" customHeight="1">
      <c r="C273" s="1"/>
      <c r="D273" s="1"/>
      <c r="E273" s="1"/>
      <c r="F273" s="1"/>
      <c r="G273" s="1"/>
      <c r="H273" s="1"/>
      <c r="I273" s="1"/>
      <c r="J273" s="1"/>
      <c r="K273" s="1"/>
      <c r="L273" s="1"/>
      <c r="M273" s="1"/>
      <c r="N273" s="1"/>
    </row>
    <row r="274" spans="3:14" ht="18.75" customHeight="1">
      <c r="C274" s="1"/>
      <c r="D274" s="1"/>
      <c r="E274" s="1"/>
      <c r="F274" s="1"/>
      <c r="G274" s="1"/>
      <c r="H274" s="1"/>
      <c r="I274" s="1"/>
      <c r="J274" s="1"/>
      <c r="K274" s="1"/>
      <c r="L274" s="1"/>
      <c r="M274" s="1"/>
      <c r="N274" s="1"/>
    </row>
    <row r="275" spans="3:14" ht="18.75" customHeight="1">
      <c r="C275" s="1"/>
      <c r="D275" s="1"/>
      <c r="E275" s="1"/>
      <c r="F275" s="1"/>
      <c r="G275" s="1"/>
      <c r="H275" s="1"/>
      <c r="I275" s="1"/>
      <c r="J275" s="1"/>
      <c r="K275" s="1"/>
      <c r="L275" s="1"/>
      <c r="M275" s="1"/>
      <c r="N275" s="1"/>
    </row>
    <row r="276" spans="3:14" ht="18.75" customHeight="1">
      <c r="C276" s="1"/>
      <c r="D276" s="1"/>
      <c r="E276" s="1"/>
      <c r="F276" s="1"/>
      <c r="G276" s="1"/>
      <c r="H276" s="1"/>
      <c r="I276" s="1"/>
      <c r="J276" s="1"/>
      <c r="K276" s="1"/>
      <c r="L276" s="1"/>
      <c r="M276" s="1"/>
      <c r="N276" s="1"/>
    </row>
    <row r="277" spans="3:14" ht="18.75" customHeight="1">
      <c r="C277" s="1"/>
      <c r="D277" s="1"/>
      <c r="E277" s="1"/>
      <c r="F277" s="1"/>
      <c r="G277" s="1"/>
      <c r="H277" s="1"/>
      <c r="I277" s="1"/>
      <c r="J277" s="1"/>
      <c r="K277" s="1"/>
      <c r="L277" s="1"/>
      <c r="M277" s="1"/>
      <c r="N277" s="1"/>
    </row>
    <row r="278" spans="3:14" ht="18.75" customHeight="1">
      <c r="C278" s="1"/>
      <c r="D278" s="1"/>
      <c r="E278" s="1"/>
      <c r="F278" s="1"/>
      <c r="G278" s="1"/>
      <c r="H278" s="1"/>
      <c r="I278" s="1"/>
      <c r="J278" s="1"/>
      <c r="K278" s="1"/>
      <c r="L278" s="1"/>
      <c r="M278" s="1"/>
      <c r="N278" s="1"/>
    </row>
    <row r="279" spans="3:14" ht="18.75" customHeight="1">
      <c r="C279" s="1"/>
      <c r="D279" s="1"/>
      <c r="E279" s="1"/>
      <c r="F279" s="1"/>
      <c r="G279" s="1"/>
      <c r="H279" s="1"/>
      <c r="I279" s="1"/>
      <c r="J279" s="1"/>
      <c r="K279" s="1"/>
      <c r="L279" s="1"/>
      <c r="M279" s="1"/>
      <c r="N279" s="1"/>
    </row>
    <row r="280" spans="3:14" ht="18.75" customHeight="1">
      <c r="C280" s="1"/>
      <c r="D280" s="1"/>
      <c r="E280" s="1"/>
      <c r="F280" s="1"/>
      <c r="G280" s="1"/>
      <c r="H280" s="1"/>
      <c r="I280" s="1"/>
      <c r="J280" s="1"/>
      <c r="K280" s="1"/>
      <c r="L280" s="1"/>
      <c r="M280" s="1"/>
      <c r="N280" s="1"/>
    </row>
    <row r="281" spans="3:14" ht="18.75" customHeight="1">
      <c r="C281" s="1"/>
      <c r="D281" s="1"/>
      <c r="E281" s="1"/>
      <c r="F281" s="1"/>
      <c r="G281" s="1"/>
      <c r="H281" s="1"/>
      <c r="I281" s="1"/>
      <c r="J281" s="1"/>
      <c r="K281" s="1"/>
      <c r="L281" s="1"/>
      <c r="M281" s="1"/>
      <c r="N281" s="1"/>
    </row>
    <row r="282" spans="3:14" ht="18.75" customHeight="1">
      <c r="C282" s="1"/>
      <c r="D282" s="1"/>
      <c r="E282" s="1"/>
      <c r="F282" s="1"/>
      <c r="G282" s="1"/>
      <c r="H282" s="1"/>
      <c r="I282" s="1"/>
      <c r="J282" s="1"/>
      <c r="K282" s="1"/>
      <c r="L282" s="1"/>
      <c r="M282" s="1"/>
      <c r="N282" s="1"/>
    </row>
    <row r="283" spans="3:14" ht="18.75" customHeight="1">
      <c r="C283" s="1"/>
      <c r="D283" s="1"/>
      <c r="E283" s="1"/>
      <c r="F283" s="1"/>
      <c r="G283" s="1"/>
      <c r="H283" s="1"/>
      <c r="I283" s="1"/>
      <c r="J283" s="1"/>
      <c r="K283" s="1"/>
      <c r="L283" s="1"/>
      <c r="M283" s="1"/>
      <c r="N283" s="1"/>
    </row>
    <row r="284" spans="3:14" ht="18.75" customHeight="1">
      <c r="C284" s="1"/>
      <c r="D284" s="1"/>
      <c r="E284" s="1"/>
      <c r="F284" s="1"/>
      <c r="G284" s="1"/>
      <c r="H284" s="1"/>
      <c r="I284" s="1"/>
      <c r="J284" s="1"/>
      <c r="K284" s="1"/>
      <c r="L284" s="1"/>
      <c r="M284" s="1"/>
      <c r="N284" s="1"/>
    </row>
    <row r="285" spans="3:14" ht="18.75" customHeight="1">
      <c r="C285" s="1"/>
      <c r="D285" s="1"/>
      <c r="E285" s="1"/>
      <c r="F285" s="1"/>
      <c r="G285" s="1"/>
      <c r="H285" s="1"/>
      <c r="I285" s="1"/>
      <c r="J285" s="1"/>
      <c r="K285" s="1"/>
      <c r="L285" s="1"/>
      <c r="M285" s="1"/>
      <c r="N285" s="1"/>
    </row>
    <row r="286" spans="3:14" ht="18.75" customHeight="1">
      <c r="C286" s="1"/>
      <c r="D286" s="1"/>
      <c r="E286" s="1"/>
      <c r="F286" s="1"/>
      <c r="G286" s="1"/>
      <c r="H286" s="1"/>
      <c r="I286" s="1"/>
      <c r="J286" s="1"/>
      <c r="K286" s="1"/>
      <c r="L286" s="1"/>
      <c r="M286" s="1"/>
      <c r="N286" s="1"/>
    </row>
    <row r="287" spans="3:14" ht="18.75" customHeight="1">
      <c r="C287" s="1"/>
      <c r="D287" s="1"/>
      <c r="E287" s="1"/>
      <c r="F287" s="1"/>
      <c r="G287" s="1"/>
      <c r="H287" s="1"/>
      <c r="I287" s="1"/>
      <c r="J287" s="1"/>
      <c r="K287" s="1"/>
      <c r="L287" s="1"/>
      <c r="M287" s="1"/>
      <c r="N287" s="1"/>
    </row>
    <row r="288" spans="3:14" ht="18.75" customHeight="1">
      <c r="C288" s="1"/>
      <c r="D288" s="1"/>
      <c r="E288" s="1"/>
      <c r="F288" s="1"/>
      <c r="G288" s="1"/>
      <c r="H288" s="1"/>
      <c r="I288" s="1"/>
      <c r="J288" s="1"/>
      <c r="K288" s="1"/>
      <c r="L288" s="1"/>
      <c r="M288" s="1"/>
      <c r="N288" s="1"/>
    </row>
    <row r="289" spans="3:14" ht="18.75" customHeight="1">
      <c r="C289" s="1"/>
      <c r="D289" s="1"/>
      <c r="E289" s="1"/>
      <c r="F289" s="1"/>
      <c r="G289" s="1"/>
      <c r="H289" s="1"/>
      <c r="I289" s="1"/>
      <c r="J289" s="1"/>
      <c r="K289" s="1"/>
      <c r="L289" s="1"/>
      <c r="M289" s="1"/>
      <c r="N289" s="1"/>
    </row>
    <row r="290" spans="3:14" ht="18.75" customHeight="1">
      <c r="C290" s="1"/>
      <c r="D290" s="1"/>
      <c r="E290" s="1"/>
      <c r="F290" s="1"/>
      <c r="G290" s="1"/>
      <c r="H290" s="1"/>
      <c r="I290" s="1"/>
      <c r="J290" s="1"/>
      <c r="K290" s="1"/>
      <c r="L290" s="1"/>
      <c r="M290" s="1"/>
      <c r="N290" s="1"/>
    </row>
    <row r="291" spans="3:14" ht="18.75" customHeight="1">
      <c r="C291" s="1"/>
      <c r="D291" s="1"/>
      <c r="E291" s="1"/>
      <c r="F291" s="1"/>
      <c r="G291" s="1"/>
      <c r="H291" s="1"/>
      <c r="I291" s="1"/>
      <c r="J291" s="1"/>
      <c r="K291" s="1"/>
      <c r="L291" s="1"/>
      <c r="M291" s="1"/>
      <c r="N291" s="1"/>
    </row>
    <row r="292" spans="3:14" ht="18.75" customHeight="1">
      <c r="C292" s="1"/>
      <c r="D292" s="1"/>
      <c r="E292" s="1"/>
      <c r="F292" s="1"/>
      <c r="G292" s="1"/>
      <c r="H292" s="1"/>
      <c r="I292" s="1"/>
      <c r="J292" s="1"/>
      <c r="K292" s="1"/>
      <c r="L292" s="1"/>
      <c r="M292" s="1"/>
      <c r="N292" s="1"/>
    </row>
    <row r="293" spans="3:14" ht="18.75" customHeight="1">
      <c r="C293" s="1"/>
      <c r="D293" s="1"/>
      <c r="E293" s="1"/>
      <c r="F293" s="1"/>
      <c r="G293" s="1"/>
      <c r="H293" s="1"/>
      <c r="I293" s="1"/>
      <c r="J293" s="1"/>
      <c r="K293" s="1"/>
      <c r="L293" s="1"/>
      <c r="M293" s="1"/>
      <c r="N293" s="1"/>
    </row>
    <row r="294" spans="3:14" ht="18.75" customHeight="1">
      <c r="C294" s="1"/>
      <c r="D294" s="1"/>
      <c r="E294" s="1"/>
      <c r="F294" s="1"/>
      <c r="G294" s="1"/>
      <c r="H294" s="1"/>
      <c r="I294" s="1"/>
      <c r="J294" s="1"/>
      <c r="K294" s="1"/>
      <c r="L294" s="1"/>
      <c r="M294" s="1"/>
      <c r="N294" s="1"/>
    </row>
    <row r="295" spans="3:14" ht="18.75" customHeight="1">
      <c r="C295" s="1"/>
      <c r="D295" s="1"/>
      <c r="E295" s="1"/>
      <c r="F295" s="1"/>
      <c r="G295" s="1"/>
      <c r="H295" s="1"/>
      <c r="I295" s="1"/>
      <c r="J295" s="1"/>
      <c r="K295" s="1"/>
      <c r="L295" s="1"/>
      <c r="M295" s="1"/>
      <c r="N295" s="1"/>
    </row>
    <row r="296" spans="3:14" ht="18.75" customHeight="1">
      <c r="C296" s="1"/>
      <c r="D296" s="1"/>
      <c r="E296" s="1"/>
      <c r="F296" s="1"/>
      <c r="G296" s="1"/>
      <c r="H296" s="1"/>
      <c r="I296" s="1"/>
      <c r="J296" s="1"/>
      <c r="K296" s="1"/>
      <c r="L296" s="1"/>
      <c r="M296" s="1"/>
      <c r="N296" s="1"/>
    </row>
    <row r="297" spans="3:14" ht="18.75" customHeight="1">
      <c r="C297" s="1"/>
      <c r="D297" s="1"/>
      <c r="E297" s="1"/>
      <c r="F297" s="1"/>
      <c r="G297" s="1"/>
      <c r="H297" s="1"/>
      <c r="I297" s="1"/>
      <c r="J297" s="1"/>
      <c r="K297" s="1"/>
      <c r="L297" s="1"/>
      <c r="M297" s="1"/>
      <c r="N297" s="1"/>
    </row>
    <row r="298" spans="3:14" ht="18.75" customHeight="1">
      <c r="C298" s="1"/>
      <c r="D298" s="1"/>
      <c r="E298" s="1"/>
      <c r="F298" s="1"/>
      <c r="G298" s="1"/>
      <c r="H298" s="1"/>
      <c r="I298" s="1"/>
      <c r="J298" s="1"/>
      <c r="K298" s="1"/>
      <c r="L298" s="1"/>
      <c r="M298" s="1"/>
      <c r="N298" s="1"/>
    </row>
    <row r="299" spans="3:14" ht="18.75" customHeight="1">
      <c r="C299" s="1"/>
      <c r="D299" s="1"/>
      <c r="E299" s="1"/>
      <c r="F299" s="1"/>
      <c r="G299" s="1"/>
      <c r="H299" s="1"/>
      <c r="I299" s="1"/>
      <c r="J299" s="1"/>
      <c r="K299" s="1"/>
      <c r="L299" s="1"/>
      <c r="M299" s="1"/>
      <c r="N299" s="1"/>
    </row>
    <row r="300" spans="3:14" ht="18.75" customHeight="1">
      <c r="C300" s="1"/>
      <c r="D300" s="1"/>
      <c r="E300" s="1"/>
      <c r="F300" s="1"/>
      <c r="G300" s="1"/>
      <c r="H300" s="1"/>
      <c r="I300" s="1"/>
      <c r="J300" s="1"/>
      <c r="K300" s="1"/>
      <c r="L300" s="1"/>
      <c r="M300" s="1"/>
      <c r="N300" s="1"/>
    </row>
    <row r="301" spans="3:14" ht="18.75" customHeight="1">
      <c r="C301" s="1"/>
      <c r="D301" s="1"/>
      <c r="E301" s="1"/>
      <c r="F301" s="1"/>
      <c r="G301" s="1"/>
      <c r="H301" s="1"/>
      <c r="I301" s="1"/>
      <c r="J301" s="1"/>
      <c r="K301" s="1"/>
      <c r="L301" s="1"/>
      <c r="M301" s="1"/>
      <c r="N301" s="1"/>
    </row>
    <row r="302" spans="3:14" ht="18.75" customHeight="1">
      <c r="C302" s="1"/>
      <c r="D302" s="1"/>
      <c r="E302" s="1"/>
      <c r="F302" s="1"/>
      <c r="G302" s="1"/>
      <c r="H302" s="1"/>
      <c r="I302" s="1"/>
      <c r="J302" s="1"/>
      <c r="K302" s="1"/>
      <c r="L302" s="1"/>
      <c r="M302" s="1"/>
      <c r="N302" s="1"/>
    </row>
    <row r="303" spans="3:14" ht="18.75" customHeight="1">
      <c r="C303" s="1"/>
      <c r="D303" s="1"/>
      <c r="E303" s="1"/>
      <c r="F303" s="1"/>
      <c r="G303" s="1"/>
      <c r="H303" s="1"/>
      <c r="I303" s="1"/>
      <c r="J303" s="1"/>
      <c r="K303" s="1"/>
      <c r="L303" s="1"/>
      <c r="M303" s="1"/>
      <c r="N303" s="1"/>
    </row>
    <row r="304" spans="3:14" ht="18.75" customHeight="1">
      <c r="C304" s="1"/>
      <c r="D304" s="1"/>
      <c r="E304" s="1"/>
      <c r="F304" s="1"/>
      <c r="G304" s="1"/>
      <c r="H304" s="1"/>
      <c r="I304" s="1"/>
      <c r="J304" s="1"/>
      <c r="K304" s="1"/>
      <c r="L304" s="1"/>
      <c r="M304" s="1"/>
      <c r="N304" s="1"/>
    </row>
    <row r="305" spans="3:14" ht="18.75" customHeight="1">
      <c r="C305" s="1"/>
      <c r="D305" s="1"/>
      <c r="E305" s="1"/>
      <c r="F305" s="1"/>
      <c r="G305" s="1"/>
      <c r="H305" s="1"/>
      <c r="I305" s="1"/>
      <c r="J305" s="1"/>
      <c r="K305" s="1"/>
      <c r="L305" s="1"/>
      <c r="M305" s="1"/>
      <c r="N305" s="1"/>
    </row>
    <row r="306" spans="3:14" ht="18.75" customHeight="1">
      <c r="C306" s="1"/>
      <c r="D306" s="1"/>
      <c r="E306" s="1"/>
      <c r="F306" s="1"/>
      <c r="G306" s="1"/>
      <c r="H306" s="1"/>
      <c r="I306" s="1"/>
      <c r="J306" s="1"/>
      <c r="K306" s="1"/>
      <c r="L306" s="1"/>
      <c r="M306" s="1"/>
      <c r="N306" s="1"/>
    </row>
    <row r="307" spans="3:14" ht="18.75" customHeight="1">
      <c r="C307" s="1"/>
      <c r="D307" s="1"/>
      <c r="E307" s="1"/>
      <c r="F307" s="1"/>
      <c r="G307" s="1"/>
      <c r="H307" s="1"/>
      <c r="I307" s="1"/>
      <c r="J307" s="1"/>
      <c r="K307" s="1"/>
      <c r="L307" s="1"/>
      <c r="M307" s="1"/>
      <c r="N307" s="1"/>
    </row>
    <row r="308" spans="3:14" ht="18.75" customHeight="1">
      <c r="C308" s="1"/>
      <c r="D308" s="1"/>
      <c r="E308" s="1"/>
      <c r="F308" s="1"/>
      <c r="G308" s="1"/>
      <c r="H308" s="1"/>
      <c r="I308" s="1"/>
      <c r="J308" s="1"/>
      <c r="K308" s="1"/>
      <c r="L308" s="1"/>
      <c r="M308" s="1"/>
      <c r="N308" s="1"/>
    </row>
    <row r="309" spans="3:14" ht="18.75" customHeight="1">
      <c r="C309" s="1"/>
      <c r="D309" s="1"/>
      <c r="E309" s="1"/>
      <c r="F309" s="1"/>
      <c r="G309" s="1"/>
      <c r="H309" s="1"/>
      <c r="I309" s="1"/>
      <c r="J309" s="1"/>
      <c r="K309" s="1"/>
      <c r="L309" s="1"/>
      <c r="M309" s="1"/>
      <c r="N309" s="1"/>
    </row>
    <row r="310" spans="3:14" ht="18.75" customHeight="1">
      <c r="C310" s="1"/>
      <c r="D310" s="1"/>
      <c r="E310" s="1"/>
      <c r="F310" s="1"/>
      <c r="G310" s="1"/>
      <c r="H310" s="1"/>
      <c r="I310" s="1"/>
      <c r="J310" s="1"/>
      <c r="K310" s="1"/>
      <c r="L310" s="1"/>
      <c r="M310" s="1"/>
      <c r="N310" s="1"/>
    </row>
    <row r="311" spans="3:14" ht="18.75" customHeight="1">
      <c r="C311" s="1"/>
      <c r="D311" s="1"/>
      <c r="E311" s="1"/>
      <c r="F311" s="1"/>
      <c r="G311" s="1"/>
      <c r="H311" s="1"/>
      <c r="I311" s="1"/>
      <c r="J311" s="1"/>
      <c r="K311" s="1"/>
      <c r="L311" s="1"/>
      <c r="M311" s="1"/>
      <c r="N311" s="1"/>
    </row>
    <row r="312" spans="3:14" ht="18.75" customHeight="1">
      <c r="C312" s="1"/>
      <c r="D312" s="1"/>
      <c r="E312" s="1"/>
      <c r="F312" s="1"/>
      <c r="G312" s="1"/>
      <c r="H312" s="1"/>
      <c r="I312" s="1"/>
      <c r="J312" s="1"/>
      <c r="K312" s="1"/>
      <c r="L312" s="1"/>
      <c r="M312" s="1"/>
      <c r="N312" s="1"/>
    </row>
    <row r="313" spans="3:14" ht="18.75" customHeight="1">
      <c r="C313" s="1"/>
      <c r="D313" s="1"/>
      <c r="E313" s="1"/>
      <c r="F313" s="1"/>
      <c r="G313" s="1"/>
      <c r="H313" s="1"/>
      <c r="I313" s="1"/>
      <c r="J313" s="1"/>
      <c r="K313" s="1"/>
      <c r="L313" s="1"/>
      <c r="M313" s="1"/>
      <c r="N313" s="1"/>
    </row>
    <row r="314" spans="3:14" ht="18.75" customHeight="1">
      <c r="C314" s="1"/>
      <c r="D314" s="1"/>
      <c r="E314" s="1"/>
      <c r="F314" s="1"/>
      <c r="G314" s="1"/>
      <c r="H314" s="1"/>
      <c r="I314" s="1"/>
      <c r="J314" s="1"/>
      <c r="K314" s="1"/>
      <c r="L314" s="1"/>
      <c r="M314" s="1"/>
      <c r="N314" s="1"/>
    </row>
    <row r="315" spans="3:14" ht="18.75" customHeight="1">
      <c r="C315" s="1"/>
      <c r="D315" s="1"/>
      <c r="E315" s="1"/>
      <c r="F315" s="1"/>
      <c r="G315" s="1"/>
      <c r="H315" s="1"/>
      <c r="I315" s="1"/>
      <c r="J315" s="1"/>
      <c r="K315" s="1"/>
      <c r="L315" s="1"/>
      <c r="M315" s="1"/>
      <c r="N315" s="1"/>
    </row>
    <row r="316" spans="3:14" ht="18.75" customHeight="1">
      <c r="C316" s="1"/>
      <c r="D316" s="1"/>
      <c r="E316" s="1"/>
      <c r="F316" s="1"/>
      <c r="G316" s="1"/>
      <c r="H316" s="1"/>
      <c r="I316" s="1"/>
      <c r="J316" s="1"/>
      <c r="K316" s="1"/>
      <c r="L316" s="1"/>
      <c r="M316" s="1"/>
      <c r="N316" s="1"/>
    </row>
    <row r="317" spans="3:14" ht="18.75" customHeight="1">
      <c r="C317" s="1"/>
      <c r="D317" s="1"/>
      <c r="E317" s="1"/>
      <c r="F317" s="1"/>
      <c r="G317" s="1"/>
      <c r="H317" s="1"/>
      <c r="I317" s="1"/>
      <c r="J317" s="1"/>
      <c r="K317" s="1"/>
      <c r="L317" s="1"/>
      <c r="M317" s="1"/>
      <c r="N317" s="1"/>
    </row>
    <row r="318" spans="3:14" ht="18.75" customHeight="1">
      <c r="C318" s="1"/>
      <c r="D318" s="1"/>
      <c r="E318" s="1"/>
      <c r="F318" s="1"/>
      <c r="G318" s="1"/>
      <c r="H318" s="1"/>
      <c r="I318" s="1"/>
      <c r="J318" s="1"/>
      <c r="K318" s="1"/>
      <c r="L318" s="1"/>
      <c r="M318" s="1"/>
      <c r="N318" s="1"/>
    </row>
    <row r="319" spans="3:14" ht="18.75" customHeight="1">
      <c r="C319" s="1"/>
      <c r="D319" s="1"/>
      <c r="E319" s="1"/>
      <c r="F319" s="1"/>
      <c r="G319" s="1"/>
      <c r="H319" s="1"/>
      <c r="I319" s="1"/>
      <c r="J319" s="1"/>
      <c r="K319" s="1"/>
      <c r="L319" s="1"/>
      <c r="M319" s="1"/>
      <c r="N319" s="1"/>
    </row>
    <row r="320" spans="3:14" ht="18.75" customHeight="1">
      <c r="C320" s="1"/>
      <c r="D320" s="1"/>
      <c r="E320" s="1"/>
      <c r="F320" s="1"/>
      <c r="G320" s="1"/>
      <c r="H320" s="1"/>
      <c r="I320" s="1"/>
      <c r="J320" s="1"/>
      <c r="K320" s="1"/>
      <c r="L320" s="1"/>
      <c r="M320" s="1"/>
      <c r="N320" s="1"/>
    </row>
    <row r="321" spans="3:14" ht="18.75" customHeight="1">
      <c r="C321" s="1"/>
      <c r="D321" s="1"/>
      <c r="E321" s="1"/>
      <c r="F321" s="1"/>
      <c r="G321" s="1"/>
      <c r="H321" s="1"/>
      <c r="I321" s="1"/>
      <c r="J321" s="1"/>
      <c r="K321" s="1"/>
      <c r="L321" s="1"/>
      <c r="M321" s="1"/>
      <c r="N321" s="1"/>
    </row>
    <row r="322" spans="3:14" ht="18.75" customHeight="1">
      <c r="C322" s="1"/>
      <c r="D322" s="1"/>
      <c r="E322" s="1"/>
      <c r="F322" s="1"/>
      <c r="G322" s="1"/>
      <c r="H322" s="1"/>
      <c r="I322" s="1"/>
      <c r="J322" s="1"/>
      <c r="K322" s="1"/>
      <c r="L322" s="1"/>
      <c r="M322" s="1"/>
      <c r="N322" s="1"/>
    </row>
    <row r="323" spans="3:14" ht="18.75" customHeight="1">
      <c r="C323" s="1"/>
      <c r="D323" s="1"/>
      <c r="E323" s="1"/>
      <c r="F323" s="1"/>
      <c r="G323" s="1"/>
      <c r="H323" s="1"/>
      <c r="I323" s="1"/>
      <c r="J323" s="1"/>
      <c r="K323" s="1"/>
      <c r="L323" s="1"/>
      <c r="M323" s="1"/>
      <c r="N323" s="1"/>
    </row>
    <row r="324" spans="3:14" ht="18.75" customHeight="1">
      <c r="C324" s="1"/>
      <c r="D324" s="1"/>
      <c r="E324" s="1"/>
      <c r="F324" s="1"/>
      <c r="G324" s="1"/>
      <c r="H324" s="1"/>
      <c r="I324" s="1"/>
      <c r="J324" s="1"/>
      <c r="K324" s="1"/>
      <c r="L324" s="1"/>
      <c r="M324" s="1"/>
      <c r="N324" s="1"/>
    </row>
    <row r="325" spans="3:14" ht="18.75" customHeight="1">
      <c r="C325" s="1"/>
      <c r="D325" s="1"/>
      <c r="E325" s="1"/>
      <c r="F325" s="1"/>
      <c r="G325" s="1"/>
      <c r="H325" s="1"/>
      <c r="I325" s="1"/>
      <c r="J325" s="1"/>
      <c r="K325" s="1"/>
      <c r="L325" s="1"/>
      <c r="M325" s="1"/>
      <c r="N325" s="1"/>
    </row>
    <row r="326" spans="3:14" ht="18.75" customHeight="1">
      <c r="C326" s="1"/>
      <c r="D326" s="1"/>
      <c r="E326" s="1"/>
      <c r="F326" s="1"/>
      <c r="G326" s="1"/>
      <c r="H326" s="1"/>
      <c r="I326" s="1"/>
      <c r="J326" s="1"/>
      <c r="K326" s="1"/>
      <c r="L326" s="1"/>
      <c r="M326" s="1"/>
      <c r="N326" s="1"/>
    </row>
    <row r="327" spans="3:14" ht="18.75" customHeight="1">
      <c r="C327" s="1"/>
      <c r="D327" s="1"/>
      <c r="E327" s="1"/>
      <c r="F327" s="1"/>
      <c r="G327" s="1"/>
      <c r="H327" s="1"/>
      <c r="I327" s="1"/>
      <c r="J327" s="1"/>
      <c r="K327" s="1"/>
      <c r="L327" s="1"/>
      <c r="M327" s="1"/>
      <c r="N327" s="1"/>
    </row>
    <row r="328" spans="3:14" ht="18.75" customHeight="1">
      <c r="C328" s="1"/>
      <c r="D328" s="1"/>
      <c r="E328" s="1"/>
      <c r="F328" s="1"/>
      <c r="G328" s="1"/>
      <c r="H328" s="1"/>
      <c r="I328" s="1"/>
      <c r="J328" s="1"/>
      <c r="K328" s="1"/>
      <c r="L328" s="1"/>
      <c r="M328" s="1"/>
      <c r="N328" s="1"/>
    </row>
    <row r="329" spans="3:14" ht="18.75" customHeight="1">
      <c r="C329" s="1"/>
      <c r="D329" s="1"/>
      <c r="E329" s="1"/>
      <c r="F329" s="1"/>
      <c r="G329" s="1"/>
      <c r="H329" s="1"/>
      <c r="I329" s="1"/>
      <c r="J329" s="1"/>
      <c r="K329" s="1"/>
      <c r="L329" s="1"/>
      <c r="M329" s="1"/>
      <c r="N329" s="1"/>
    </row>
    <row r="330" spans="3:14" ht="18.75" customHeight="1">
      <c r="C330" s="1"/>
      <c r="D330" s="1"/>
      <c r="E330" s="1"/>
      <c r="F330" s="1"/>
      <c r="G330" s="1"/>
      <c r="H330" s="1"/>
      <c r="I330" s="1"/>
      <c r="J330" s="1"/>
      <c r="K330" s="1"/>
      <c r="L330" s="1"/>
      <c r="M330" s="1"/>
      <c r="N330" s="1"/>
    </row>
    <row r="331" spans="3:14" ht="18.75" customHeight="1">
      <c r="C331" s="1"/>
      <c r="D331" s="1"/>
      <c r="E331" s="1"/>
      <c r="F331" s="1"/>
      <c r="G331" s="1"/>
      <c r="H331" s="1"/>
      <c r="I331" s="1"/>
      <c r="J331" s="1"/>
      <c r="K331" s="1"/>
      <c r="L331" s="1"/>
      <c r="M331" s="1"/>
      <c r="N331" s="1"/>
    </row>
    <row r="332" spans="3:14" ht="18.75" customHeight="1">
      <c r="C332" s="1"/>
      <c r="D332" s="1"/>
      <c r="E332" s="1"/>
      <c r="F332" s="1"/>
      <c r="G332" s="1"/>
      <c r="H332" s="1"/>
      <c r="I332" s="1"/>
      <c r="J332" s="1"/>
      <c r="K332" s="1"/>
      <c r="L332" s="1"/>
      <c r="M332" s="1"/>
      <c r="N332" s="1"/>
    </row>
    <row r="333" spans="3:14" ht="18.75" customHeight="1">
      <c r="C333" s="1"/>
      <c r="D333" s="1"/>
      <c r="E333" s="1"/>
      <c r="F333" s="1"/>
      <c r="G333" s="1"/>
      <c r="H333" s="1"/>
      <c r="I333" s="1"/>
      <c r="J333" s="1"/>
      <c r="K333" s="1"/>
      <c r="L333" s="1"/>
      <c r="M333" s="1"/>
      <c r="N333" s="1"/>
    </row>
    <row r="334" spans="3:14" ht="18.75" customHeight="1">
      <c r="C334" s="1"/>
      <c r="D334" s="1"/>
      <c r="E334" s="1"/>
      <c r="F334" s="1"/>
      <c r="G334" s="1"/>
      <c r="H334" s="1"/>
      <c r="I334" s="1"/>
      <c r="J334" s="1"/>
      <c r="K334" s="1"/>
      <c r="L334" s="1"/>
      <c r="M334" s="1"/>
      <c r="N334" s="1"/>
    </row>
    <row r="335" spans="3:14" ht="18.75" customHeight="1">
      <c r="C335" s="1"/>
      <c r="D335" s="1"/>
      <c r="E335" s="1"/>
      <c r="F335" s="1"/>
      <c r="G335" s="1"/>
      <c r="H335" s="1"/>
      <c r="I335" s="1"/>
      <c r="J335" s="1"/>
      <c r="K335" s="1"/>
      <c r="L335" s="1"/>
      <c r="M335" s="1"/>
      <c r="N335" s="1"/>
    </row>
    <row r="336" spans="3:14" ht="18.75" customHeight="1">
      <c r="C336" s="1"/>
      <c r="D336" s="1"/>
      <c r="E336" s="1"/>
      <c r="F336" s="1"/>
      <c r="G336" s="1"/>
      <c r="H336" s="1"/>
      <c r="I336" s="1"/>
      <c r="J336" s="1"/>
      <c r="K336" s="1"/>
      <c r="L336" s="1"/>
      <c r="M336" s="1"/>
      <c r="N336" s="1"/>
    </row>
    <row r="337" spans="3:14" ht="18.75" customHeight="1">
      <c r="C337" s="1"/>
      <c r="D337" s="1"/>
      <c r="E337" s="1"/>
      <c r="F337" s="1"/>
      <c r="G337" s="1"/>
      <c r="H337" s="1"/>
      <c r="I337" s="1"/>
      <c r="J337" s="1"/>
      <c r="K337" s="1"/>
      <c r="L337" s="1"/>
      <c r="M337" s="1"/>
      <c r="N337" s="1"/>
    </row>
    <row r="338" spans="3:14" ht="18.75" customHeight="1">
      <c r="C338" s="1"/>
      <c r="D338" s="1"/>
      <c r="E338" s="1"/>
      <c r="F338" s="1"/>
      <c r="G338" s="1"/>
      <c r="H338" s="1"/>
      <c r="I338" s="1"/>
      <c r="J338" s="1"/>
      <c r="K338" s="1"/>
      <c r="L338" s="1"/>
      <c r="M338" s="1"/>
      <c r="N338" s="1"/>
    </row>
    <row r="339" spans="3:14" ht="18.75" customHeight="1">
      <c r="C339" s="1"/>
      <c r="D339" s="1"/>
      <c r="E339" s="1"/>
      <c r="F339" s="1"/>
      <c r="G339" s="1"/>
      <c r="H339" s="1"/>
      <c r="I339" s="1"/>
      <c r="J339" s="1"/>
      <c r="K339" s="1"/>
      <c r="L339" s="1"/>
      <c r="M339" s="1"/>
      <c r="N339" s="1"/>
    </row>
    <row r="340" spans="3:14" ht="18.75" customHeight="1">
      <c r="C340" s="1"/>
      <c r="D340" s="1"/>
      <c r="E340" s="1"/>
      <c r="F340" s="1"/>
      <c r="G340" s="1"/>
      <c r="H340" s="1"/>
      <c r="I340" s="1"/>
      <c r="J340" s="1"/>
      <c r="K340" s="1"/>
      <c r="L340" s="1"/>
      <c r="M340" s="1"/>
      <c r="N340" s="1"/>
    </row>
    <row r="341" spans="3:14" ht="18.75" customHeight="1">
      <c r="C341" s="1"/>
      <c r="D341" s="1"/>
      <c r="E341" s="1"/>
      <c r="F341" s="1"/>
      <c r="G341" s="1"/>
      <c r="H341" s="1"/>
      <c r="I341" s="1"/>
      <c r="J341" s="1"/>
      <c r="K341" s="1"/>
      <c r="L341" s="1"/>
      <c r="M341" s="1"/>
      <c r="N341" s="1"/>
    </row>
    <row r="342" spans="3:14" ht="18.75" customHeight="1">
      <c r="C342" s="1"/>
      <c r="D342" s="1"/>
      <c r="E342" s="1"/>
      <c r="F342" s="1"/>
      <c r="G342" s="1"/>
      <c r="H342" s="1"/>
      <c r="I342" s="1"/>
      <c r="J342" s="1"/>
      <c r="K342" s="1"/>
      <c r="L342" s="1"/>
      <c r="M342" s="1"/>
      <c r="N342" s="1"/>
    </row>
    <row r="343" spans="3:14" ht="18.75" customHeight="1">
      <c r="C343" s="1"/>
      <c r="D343" s="1"/>
      <c r="E343" s="1"/>
      <c r="F343" s="1"/>
      <c r="G343" s="1"/>
      <c r="H343" s="1"/>
      <c r="I343" s="1"/>
      <c r="J343" s="1"/>
      <c r="K343" s="1"/>
      <c r="L343" s="1"/>
      <c r="M343" s="1"/>
      <c r="N343" s="1"/>
    </row>
    <row r="344" spans="3:14" ht="18.75" customHeight="1">
      <c r="C344" s="1"/>
      <c r="D344" s="1"/>
      <c r="E344" s="1"/>
      <c r="F344" s="1"/>
      <c r="G344" s="1"/>
      <c r="H344" s="1"/>
      <c r="I344" s="1"/>
      <c r="J344" s="1"/>
      <c r="K344" s="1"/>
      <c r="L344" s="1"/>
      <c r="M344" s="1"/>
      <c r="N344" s="1"/>
    </row>
    <row r="345" spans="3:14" ht="18.75" customHeight="1">
      <c r="C345" s="1"/>
      <c r="D345" s="1"/>
      <c r="E345" s="1"/>
      <c r="F345" s="1"/>
      <c r="G345" s="1"/>
      <c r="H345" s="1"/>
      <c r="I345" s="1"/>
      <c r="J345" s="1"/>
      <c r="K345" s="1"/>
      <c r="L345" s="1"/>
      <c r="M345" s="1"/>
      <c r="N345" s="1"/>
    </row>
    <row r="346" spans="3:14" ht="18.75" customHeight="1">
      <c r="C346" s="1"/>
      <c r="D346" s="1"/>
      <c r="E346" s="1"/>
      <c r="F346" s="1"/>
      <c r="G346" s="1"/>
      <c r="H346" s="1"/>
      <c r="I346" s="1"/>
      <c r="J346" s="1"/>
      <c r="K346" s="1"/>
      <c r="L346" s="1"/>
      <c r="M346" s="1"/>
      <c r="N346" s="1"/>
    </row>
    <row r="347" spans="3:14" ht="18.75" customHeight="1">
      <c r="C347" s="1"/>
      <c r="D347" s="1"/>
      <c r="E347" s="1"/>
      <c r="F347" s="1"/>
      <c r="G347" s="1"/>
      <c r="H347" s="1"/>
      <c r="I347" s="1"/>
      <c r="J347" s="1"/>
      <c r="K347" s="1"/>
      <c r="L347" s="1"/>
      <c r="M347" s="1"/>
      <c r="N347" s="1"/>
    </row>
    <row r="348" spans="3:14" ht="18.75" customHeight="1">
      <c r="C348" s="1"/>
      <c r="D348" s="1"/>
      <c r="E348" s="1"/>
      <c r="F348" s="1"/>
      <c r="G348" s="1"/>
      <c r="H348" s="1"/>
      <c r="I348" s="1"/>
      <c r="J348" s="1"/>
      <c r="K348" s="1"/>
      <c r="L348" s="1"/>
      <c r="M348" s="1"/>
      <c r="N348" s="1"/>
    </row>
    <row r="349" spans="3:14" ht="18.75" customHeight="1">
      <c r="C349" s="1"/>
      <c r="D349" s="1"/>
      <c r="E349" s="1"/>
      <c r="F349" s="1"/>
      <c r="G349" s="1"/>
      <c r="H349" s="1"/>
      <c r="I349" s="1"/>
      <c r="J349" s="1"/>
      <c r="K349" s="1"/>
      <c r="L349" s="1"/>
      <c r="M349" s="1"/>
      <c r="N349" s="1"/>
    </row>
    <row r="350" spans="3:14" ht="18.75" customHeight="1">
      <c r="C350" s="1"/>
      <c r="D350" s="1"/>
      <c r="E350" s="1"/>
      <c r="F350" s="1"/>
      <c r="G350" s="1"/>
      <c r="H350" s="1"/>
      <c r="I350" s="1"/>
      <c r="J350" s="1"/>
      <c r="K350" s="1"/>
      <c r="L350" s="1"/>
      <c r="M350" s="1"/>
      <c r="N350" s="1"/>
    </row>
    <row r="351" spans="3:14" ht="18.75" customHeight="1">
      <c r="C351" s="1"/>
      <c r="D351" s="1"/>
      <c r="E351" s="1"/>
      <c r="F351" s="1"/>
      <c r="G351" s="1"/>
      <c r="H351" s="1"/>
      <c r="I351" s="1"/>
      <c r="J351" s="1"/>
      <c r="K351" s="1"/>
      <c r="L351" s="1"/>
      <c r="M351" s="1"/>
      <c r="N351" s="1"/>
    </row>
    <row r="352" spans="3:14" ht="18.75" customHeight="1">
      <c r="C352" s="1"/>
      <c r="D352" s="1"/>
      <c r="E352" s="1"/>
      <c r="F352" s="1"/>
      <c r="G352" s="1"/>
      <c r="H352" s="1"/>
      <c r="I352" s="1"/>
      <c r="J352" s="1"/>
      <c r="K352" s="1"/>
      <c r="L352" s="1"/>
      <c r="M352" s="1"/>
      <c r="N352" s="1"/>
    </row>
    <row r="353" spans="3:14" ht="18.75" customHeight="1">
      <c r="C353" s="1"/>
      <c r="D353" s="1"/>
      <c r="E353" s="1"/>
      <c r="F353" s="1"/>
      <c r="G353" s="1"/>
      <c r="H353" s="1"/>
      <c r="I353" s="1"/>
      <c r="J353" s="1"/>
      <c r="K353" s="1"/>
      <c r="L353" s="1"/>
      <c r="M353" s="1"/>
      <c r="N353" s="1"/>
    </row>
    <row r="354" spans="3:14" ht="18.75" customHeight="1">
      <c r="C354" s="1"/>
      <c r="D354" s="1"/>
      <c r="E354" s="1"/>
      <c r="F354" s="1"/>
      <c r="G354" s="1"/>
      <c r="H354" s="1"/>
      <c r="I354" s="1"/>
      <c r="J354" s="1"/>
      <c r="K354" s="1"/>
      <c r="L354" s="1"/>
      <c r="M354" s="1"/>
      <c r="N354" s="1"/>
    </row>
    <row r="355" spans="3:14" ht="18.75" customHeight="1">
      <c r="C355" s="1"/>
      <c r="D355" s="1"/>
      <c r="E355" s="1"/>
      <c r="F355" s="1"/>
      <c r="G355" s="1"/>
      <c r="H355" s="1"/>
      <c r="I355" s="1"/>
      <c r="J355" s="1"/>
      <c r="K355" s="1"/>
      <c r="L355" s="1"/>
      <c r="M355" s="1"/>
      <c r="N355" s="1"/>
    </row>
    <row r="356" spans="3:14" ht="18.75" customHeight="1">
      <c r="C356" s="1"/>
      <c r="D356" s="1"/>
      <c r="E356" s="1"/>
      <c r="F356" s="1"/>
      <c r="G356" s="1"/>
      <c r="H356" s="1"/>
      <c r="I356" s="1"/>
      <c r="J356" s="1"/>
      <c r="K356" s="1"/>
      <c r="L356" s="1"/>
      <c r="M356" s="1"/>
      <c r="N356" s="1"/>
    </row>
    <row r="357" spans="3:14" ht="18.75" customHeight="1">
      <c r="C357" s="1"/>
      <c r="D357" s="1"/>
      <c r="E357" s="1"/>
      <c r="F357" s="1"/>
      <c r="G357" s="1"/>
      <c r="H357" s="1"/>
      <c r="I357" s="1"/>
      <c r="J357" s="1"/>
      <c r="K357" s="1"/>
      <c r="L357" s="1"/>
      <c r="M357" s="1"/>
      <c r="N357" s="1"/>
    </row>
    <row r="358" spans="3:14" ht="18.75" customHeight="1">
      <c r="C358" s="1"/>
      <c r="D358" s="1"/>
      <c r="E358" s="1"/>
      <c r="F358" s="1"/>
      <c r="G358" s="1"/>
      <c r="H358" s="1"/>
      <c r="I358" s="1"/>
      <c r="J358" s="1"/>
      <c r="K358" s="1"/>
      <c r="L358" s="1"/>
      <c r="M358" s="1"/>
      <c r="N358" s="1"/>
    </row>
    <row r="359" spans="3:14" ht="18.75" customHeight="1">
      <c r="C359" s="1"/>
      <c r="D359" s="1"/>
      <c r="E359" s="1"/>
      <c r="F359" s="1"/>
      <c r="G359" s="1"/>
      <c r="H359" s="1"/>
      <c r="I359" s="1"/>
      <c r="J359" s="1"/>
      <c r="K359" s="1"/>
      <c r="L359" s="1"/>
      <c r="M359" s="1"/>
      <c r="N359" s="1"/>
    </row>
    <row r="360" spans="3:14" ht="18.75" customHeight="1">
      <c r="C360" s="1"/>
      <c r="D360" s="1"/>
      <c r="E360" s="1"/>
      <c r="F360" s="1"/>
      <c r="G360" s="1"/>
      <c r="H360" s="1"/>
      <c r="I360" s="1"/>
      <c r="J360" s="1"/>
      <c r="K360" s="1"/>
      <c r="L360" s="1"/>
      <c r="M360" s="1"/>
      <c r="N360" s="1"/>
    </row>
    <row r="361" spans="3:14" ht="18.75" customHeight="1">
      <c r="C361" s="1"/>
      <c r="D361" s="1"/>
      <c r="E361" s="1"/>
      <c r="F361" s="1"/>
      <c r="G361" s="1"/>
      <c r="H361" s="1"/>
      <c r="I361" s="1"/>
      <c r="J361" s="1"/>
      <c r="K361" s="1"/>
      <c r="L361" s="1"/>
      <c r="M361" s="1"/>
      <c r="N361" s="1"/>
    </row>
    <row r="362" spans="3:14" ht="18.75" customHeight="1">
      <c r="C362" s="1"/>
      <c r="D362" s="1"/>
      <c r="E362" s="1"/>
      <c r="F362" s="1"/>
      <c r="G362" s="1"/>
      <c r="H362" s="1"/>
      <c r="I362" s="1"/>
      <c r="J362" s="1"/>
      <c r="K362" s="1"/>
      <c r="L362" s="1"/>
      <c r="M362" s="1"/>
      <c r="N362" s="1"/>
    </row>
    <row r="363" spans="3:14" ht="18.75" customHeight="1">
      <c r="C363" s="1"/>
      <c r="D363" s="1"/>
      <c r="E363" s="1"/>
      <c r="F363" s="1"/>
      <c r="G363" s="1"/>
      <c r="H363" s="1"/>
      <c r="I363" s="1"/>
      <c r="J363" s="1"/>
      <c r="K363" s="1"/>
      <c r="L363" s="1"/>
      <c r="M363" s="1"/>
      <c r="N363" s="1"/>
    </row>
    <row r="364" spans="3:14" ht="18.75" customHeight="1">
      <c r="C364" s="1"/>
      <c r="D364" s="1"/>
      <c r="E364" s="1"/>
      <c r="F364" s="1"/>
      <c r="G364" s="1"/>
      <c r="H364" s="1"/>
      <c r="I364" s="1"/>
      <c r="J364" s="1"/>
      <c r="K364" s="1"/>
      <c r="L364" s="1"/>
      <c r="M364" s="1"/>
      <c r="N364" s="1"/>
    </row>
    <row r="365" spans="3:14" ht="18.75" customHeight="1">
      <c r="C365" s="1"/>
      <c r="D365" s="1"/>
      <c r="E365" s="1"/>
      <c r="F365" s="1"/>
      <c r="G365" s="1"/>
      <c r="H365" s="1"/>
      <c r="I365" s="1"/>
      <c r="J365" s="1"/>
      <c r="K365" s="1"/>
      <c r="L365" s="1"/>
      <c r="M365" s="1"/>
      <c r="N365" s="1"/>
    </row>
    <row r="366" spans="3:14" ht="18.75" customHeight="1">
      <c r="C366" s="1"/>
      <c r="D366" s="1"/>
      <c r="E366" s="1"/>
      <c r="F366" s="1"/>
      <c r="G366" s="1"/>
      <c r="H366" s="1"/>
      <c r="I366" s="1"/>
      <c r="J366" s="1"/>
      <c r="K366" s="1"/>
      <c r="L366" s="1"/>
      <c r="M366" s="1"/>
      <c r="N366" s="1"/>
    </row>
  </sheetData>
  <sheetProtection/>
  <mergeCells count="16">
    <mergeCell ref="N115:N117"/>
    <mergeCell ref="I5:I6"/>
    <mergeCell ref="L5:L6"/>
    <mergeCell ref="M5:M6"/>
    <mergeCell ref="K5:K6"/>
    <mergeCell ref="J5:J6"/>
    <mergeCell ref="N5:N6"/>
    <mergeCell ref="A24:B24"/>
    <mergeCell ref="A1:N1"/>
    <mergeCell ref="A2:N2"/>
    <mergeCell ref="A3:N3"/>
    <mergeCell ref="A5:A6"/>
    <mergeCell ref="B5:B6"/>
    <mergeCell ref="C5:C6"/>
    <mergeCell ref="D5:D6"/>
    <mergeCell ref="E5:H5"/>
  </mergeCells>
  <printOptions/>
  <pageMargins left="0.5" right="0.3" top="0.5" bottom="0.5" header="0.3" footer="0.3"/>
  <pageSetup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tabColor indexed="10"/>
    <pageSetUpPr fitToPage="1"/>
  </sheetPr>
  <dimension ref="A1:AA62"/>
  <sheetViews>
    <sheetView view="pageBreakPreview" zoomScale="40" zoomScaleNormal="40" zoomScaleSheetLayoutView="40" zoomScalePageLayoutView="0" workbookViewId="0" topLeftCell="A1">
      <pane ySplit="7" topLeftCell="A8" activePane="bottomLeft" state="frozen"/>
      <selection pane="topLeft" activeCell="A1" sqref="A1"/>
      <selection pane="bottomLeft" activeCell="D10" sqref="D10:E16"/>
    </sheetView>
  </sheetViews>
  <sheetFormatPr defaultColWidth="9.00390625" defaultRowHeight="15.75"/>
  <cols>
    <col min="1" max="1" width="8.625" style="151" customWidth="1"/>
    <col min="2" max="2" width="49.875" style="151" customWidth="1"/>
    <col min="3" max="3" width="15.25390625" style="243" customWidth="1"/>
    <col min="4" max="4" width="19.50390625" style="244" customWidth="1"/>
    <col min="5" max="5" width="17.625" style="245" customWidth="1"/>
    <col min="6" max="6" width="20.25390625" style="245" customWidth="1"/>
    <col min="7" max="9" width="18.625" style="245" customWidth="1"/>
    <col min="10" max="10" width="23.125" style="246" customWidth="1"/>
    <col min="11" max="12" width="17.25390625" style="245" hidden="1" customWidth="1"/>
    <col min="13" max="14" width="17.25390625" style="245" customWidth="1"/>
    <col min="15" max="15" width="14.75390625" style="245" customWidth="1"/>
    <col min="16" max="16" width="15.75390625" style="245" customWidth="1"/>
    <col min="17" max="20" width="15.125" style="247" hidden="1" customWidth="1"/>
    <col min="21" max="21" width="13.375" style="248" customWidth="1"/>
    <col min="22" max="22" width="11.875" style="151" bestFit="1" customWidth="1"/>
    <col min="23" max="16384" width="9.00390625" style="151" customWidth="1"/>
  </cols>
  <sheetData>
    <row r="1" spans="1:21" ht="33" customHeight="1">
      <c r="A1" s="554" t="s">
        <v>474</v>
      </c>
      <c r="B1" s="554"/>
      <c r="C1" s="554"/>
      <c r="D1" s="554"/>
      <c r="E1" s="554"/>
      <c r="F1" s="554"/>
      <c r="G1" s="554"/>
      <c r="H1" s="554"/>
      <c r="I1" s="554"/>
      <c r="J1" s="554"/>
      <c r="K1" s="554"/>
      <c r="L1" s="554"/>
      <c r="M1" s="554"/>
      <c r="N1" s="554"/>
      <c r="O1" s="554"/>
      <c r="P1" s="554"/>
      <c r="Q1" s="554"/>
      <c r="R1" s="554"/>
      <c r="S1" s="554"/>
      <c r="T1" s="554"/>
      <c r="U1" s="554"/>
    </row>
    <row r="2" spans="1:21" ht="43.5" customHeight="1">
      <c r="A2" s="515" t="s">
        <v>273</v>
      </c>
      <c r="B2" s="515"/>
      <c r="C2" s="515"/>
      <c r="D2" s="515"/>
      <c r="E2" s="515"/>
      <c r="F2" s="515"/>
      <c r="G2" s="515"/>
      <c r="H2" s="515"/>
      <c r="I2" s="515"/>
      <c r="J2" s="515"/>
      <c r="K2" s="515"/>
      <c r="L2" s="515"/>
      <c r="M2" s="515"/>
      <c r="N2" s="515"/>
      <c r="O2" s="515"/>
      <c r="P2" s="515"/>
      <c r="Q2" s="515"/>
      <c r="R2" s="515"/>
      <c r="S2" s="515"/>
      <c r="T2" s="515"/>
      <c r="U2" s="515"/>
    </row>
    <row r="3" spans="1:21" ht="33" customHeight="1">
      <c r="A3" s="555" t="e">
        <f>+#REF!</f>
        <v>#REF!</v>
      </c>
      <c r="B3" s="555"/>
      <c r="C3" s="555"/>
      <c r="D3" s="555"/>
      <c r="E3" s="555"/>
      <c r="F3" s="555"/>
      <c r="G3" s="555"/>
      <c r="H3" s="555"/>
      <c r="I3" s="555"/>
      <c r="J3" s="555"/>
      <c r="K3" s="555"/>
      <c r="L3" s="555"/>
      <c r="M3" s="555"/>
      <c r="N3" s="555"/>
      <c r="O3" s="555"/>
      <c r="P3" s="555"/>
      <c r="Q3" s="555"/>
      <c r="R3" s="555"/>
      <c r="S3" s="555"/>
      <c r="T3" s="555"/>
      <c r="U3" s="555"/>
    </row>
    <row r="4" spans="1:21" ht="25.5" customHeight="1">
      <c r="A4" s="198"/>
      <c r="B4" s="199"/>
      <c r="C4" s="199"/>
      <c r="D4" s="200"/>
      <c r="E4" s="199"/>
      <c r="F4" s="201"/>
      <c r="G4" s="198"/>
      <c r="H4" s="198"/>
      <c r="I4" s="202"/>
      <c r="J4" s="203"/>
      <c r="K4" s="199"/>
      <c r="L4" s="199"/>
      <c r="M4" s="204"/>
      <c r="N4" s="204"/>
      <c r="O4" s="199"/>
      <c r="P4" s="199"/>
      <c r="Q4" s="518"/>
      <c r="R4" s="518"/>
      <c r="S4" s="518"/>
      <c r="T4" s="518"/>
      <c r="U4" s="518"/>
    </row>
    <row r="5" spans="1:21" ht="54" customHeight="1">
      <c r="A5" s="517" t="s">
        <v>5</v>
      </c>
      <c r="B5" s="513" t="s">
        <v>7</v>
      </c>
      <c r="C5" s="514" t="s">
        <v>8</v>
      </c>
      <c r="D5" s="512" t="s">
        <v>233</v>
      </c>
      <c r="E5" s="512" t="s">
        <v>10</v>
      </c>
      <c r="F5" s="519" t="s">
        <v>11</v>
      </c>
      <c r="G5" s="520"/>
      <c r="H5" s="520"/>
      <c r="I5" s="521"/>
      <c r="J5" s="512" t="s">
        <v>12</v>
      </c>
      <c r="K5" s="512" t="s">
        <v>276</v>
      </c>
      <c r="L5" s="512" t="s">
        <v>272</v>
      </c>
      <c r="M5" s="512" t="s">
        <v>502</v>
      </c>
      <c r="N5" s="512" t="s">
        <v>503</v>
      </c>
      <c r="O5" s="512" t="s">
        <v>504</v>
      </c>
      <c r="P5" s="512" t="s">
        <v>188</v>
      </c>
      <c r="Q5" s="514" t="s">
        <v>258</v>
      </c>
      <c r="R5" s="514" t="s">
        <v>264</v>
      </c>
      <c r="S5" s="514" t="s">
        <v>265</v>
      </c>
      <c r="T5" s="514"/>
      <c r="U5" s="513" t="s">
        <v>13</v>
      </c>
    </row>
    <row r="6" spans="1:21" ht="93" customHeight="1">
      <c r="A6" s="517"/>
      <c r="B6" s="513"/>
      <c r="C6" s="514"/>
      <c r="D6" s="512"/>
      <c r="E6" s="512"/>
      <c r="F6" s="205" t="s">
        <v>126</v>
      </c>
      <c r="G6" s="205" t="s">
        <v>212</v>
      </c>
      <c r="H6" s="205" t="s">
        <v>226</v>
      </c>
      <c r="I6" s="205" t="s">
        <v>275</v>
      </c>
      <c r="J6" s="512"/>
      <c r="K6" s="512"/>
      <c r="L6" s="512"/>
      <c r="M6" s="512"/>
      <c r="N6" s="512"/>
      <c r="O6" s="512"/>
      <c r="P6" s="512"/>
      <c r="Q6" s="514"/>
      <c r="R6" s="514"/>
      <c r="S6" s="148" t="s">
        <v>266</v>
      </c>
      <c r="T6" s="148" t="s">
        <v>267</v>
      </c>
      <c r="U6" s="513"/>
    </row>
    <row r="7" spans="1:27" s="211" customFormat="1" ht="53.25" customHeight="1">
      <c r="A7" s="206"/>
      <c r="B7" s="161" t="s">
        <v>14</v>
      </c>
      <c r="C7" s="148"/>
      <c r="D7" s="205"/>
      <c r="E7" s="208">
        <f aca="true" t="shared" si="0" ref="E7:N7">+E8+E17+E30</f>
        <v>10217.247767</v>
      </c>
      <c r="F7" s="207">
        <f t="shared" si="0"/>
        <v>7026.369398</v>
      </c>
      <c r="G7" s="207">
        <f t="shared" si="0"/>
        <v>0</v>
      </c>
      <c r="H7" s="207">
        <f t="shared" si="0"/>
        <v>748.121631</v>
      </c>
      <c r="I7" s="208">
        <f t="shared" si="0"/>
        <v>6278.247767</v>
      </c>
      <c r="J7" s="208"/>
      <c r="K7" s="207">
        <f t="shared" si="0"/>
        <v>2610.641412</v>
      </c>
      <c r="L7" s="207">
        <f>+L8+L17+L30</f>
        <v>625.146</v>
      </c>
      <c r="M7" s="207">
        <f t="shared" si="0"/>
        <v>3060.2903690000003</v>
      </c>
      <c r="N7" s="207">
        <f t="shared" si="0"/>
        <v>3806.144</v>
      </c>
      <c r="O7" s="364">
        <f aca="true" t="shared" si="1" ref="O7:O13">+M7/I7</f>
        <v>0.4874433890751544</v>
      </c>
      <c r="P7" s="207">
        <f>+P8+P17+P30</f>
        <v>3499.878369</v>
      </c>
      <c r="Q7" s="208">
        <f>+Q8+Q17+Q30</f>
        <v>2435.144369</v>
      </c>
      <c r="R7" s="209"/>
      <c r="S7" s="209"/>
      <c r="T7" s="209"/>
      <c r="U7" s="210"/>
      <c r="V7" s="151"/>
      <c r="W7" s="151"/>
      <c r="X7" s="151"/>
      <c r="Y7" s="151"/>
      <c r="Z7" s="151"/>
      <c r="AA7" s="151"/>
    </row>
    <row r="8" spans="1:27" s="152" customFormat="1" ht="54.75" customHeight="1">
      <c r="A8" s="168" t="s">
        <v>0</v>
      </c>
      <c r="B8" s="212" t="s">
        <v>205</v>
      </c>
      <c r="C8" s="148"/>
      <c r="D8" s="205"/>
      <c r="E8" s="214">
        <f>+E9+E13</f>
        <v>5700</v>
      </c>
      <c r="F8" s="213">
        <f aca="true" t="shared" si="2" ref="F8:P8">+F9+F13</f>
        <v>2509.121631</v>
      </c>
      <c r="G8" s="213">
        <f t="shared" si="2"/>
        <v>0</v>
      </c>
      <c r="H8" s="213">
        <f t="shared" si="2"/>
        <v>748.121631</v>
      </c>
      <c r="I8" s="214">
        <f t="shared" si="2"/>
        <v>1761</v>
      </c>
      <c r="J8" s="215"/>
      <c r="K8" s="213">
        <f t="shared" si="2"/>
        <v>2610.641412</v>
      </c>
      <c r="L8" s="213">
        <f>+L9+L13</f>
        <v>625.146</v>
      </c>
      <c r="M8" s="213">
        <f t="shared" si="2"/>
        <v>1396.908369</v>
      </c>
      <c r="N8" s="213">
        <f t="shared" si="2"/>
        <v>2145.0299999999997</v>
      </c>
      <c r="O8" s="364">
        <f t="shared" si="1"/>
        <v>0.7932472282793868</v>
      </c>
      <c r="P8" s="213">
        <f t="shared" si="2"/>
        <v>3499.878369</v>
      </c>
      <c r="Q8" s="214">
        <f>+Q9+Q13</f>
        <v>771.762369</v>
      </c>
      <c r="R8" s="215"/>
      <c r="S8" s="215"/>
      <c r="T8" s="215"/>
      <c r="U8" s="216"/>
      <c r="V8" s="151"/>
      <c r="W8" s="151"/>
      <c r="X8" s="151"/>
      <c r="Y8" s="151"/>
      <c r="Z8" s="151"/>
      <c r="AA8" s="151"/>
    </row>
    <row r="9" spans="1:27" s="217" customFormat="1" ht="56.25" customHeight="1">
      <c r="A9" s="168" t="s">
        <v>210</v>
      </c>
      <c r="B9" s="212" t="s">
        <v>231</v>
      </c>
      <c r="C9" s="148"/>
      <c r="D9" s="205"/>
      <c r="E9" s="214">
        <f>SUM(E10:E12)</f>
        <v>2850</v>
      </c>
      <c r="F9" s="213">
        <f aca="true" t="shared" si="3" ref="F9:P9">SUM(F10:F12)</f>
        <v>2200.121631</v>
      </c>
      <c r="G9" s="213">
        <f t="shared" si="3"/>
        <v>0</v>
      </c>
      <c r="H9" s="213">
        <f t="shared" si="3"/>
        <v>748.121631</v>
      </c>
      <c r="I9" s="214">
        <f t="shared" si="3"/>
        <v>1452</v>
      </c>
      <c r="J9" s="215"/>
      <c r="K9" s="213">
        <f t="shared" si="3"/>
        <v>2610.641412</v>
      </c>
      <c r="L9" s="213">
        <f>SUM(L10:L12)</f>
        <v>625.146</v>
      </c>
      <c r="M9" s="213">
        <f t="shared" si="3"/>
        <v>1396.908369</v>
      </c>
      <c r="N9" s="213">
        <f t="shared" si="3"/>
        <v>2145.0299999999997</v>
      </c>
      <c r="O9" s="364">
        <f t="shared" si="1"/>
        <v>0.9620581053719008</v>
      </c>
      <c r="P9" s="214">
        <f t="shared" si="3"/>
        <v>649.878369</v>
      </c>
      <c r="Q9" s="214">
        <f>SUM(Q10:Q12)</f>
        <v>771.762369</v>
      </c>
      <c r="R9" s="215"/>
      <c r="S9" s="215"/>
      <c r="T9" s="215"/>
      <c r="U9" s="216"/>
      <c r="V9" s="151"/>
      <c r="W9" s="151"/>
      <c r="X9" s="151"/>
      <c r="Y9" s="151"/>
      <c r="Z9" s="151"/>
      <c r="AA9" s="151"/>
    </row>
    <row r="10" spans="1:27" s="217" customFormat="1" ht="40.5">
      <c r="A10" s="192">
        <v>1</v>
      </c>
      <c r="B10" s="196" t="s">
        <v>259</v>
      </c>
      <c r="C10" s="148"/>
      <c r="D10" s="218" t="s">
        <v>260</v>
      </c>
      <c r="E10" s="219">
        <v>1100</v>
      </c>
      <c r="F10" s="220">
        <f>+G10+H10+I10</f>
        <v>650</v>
      </c>
      <c r="G10" s="220"/>
      <c r="H10" s="220">
        <v>250</v>
      </c>
      <c r="I10" s="220">
        <v>400</v>
      </c>
      <c r="J10" s="557" t="s">
        <v>29</v>
      </c>
      <c r="K10" s="221">
        <v>975.929</v>
      </c>
      <c r="L10" s="219">
        <v>250</v>
      </c>
      <c r="M10" s="219">
        <v>400</v>
      </c>
      <c r="N10" s="276">
        <f>+F10</f>
        <v>650</v>
      </c>
      <c r="O10" s="277">
        <f t="shared" si="1"/>
        <v>1</v>
      </c>
      <c r="P10" s="219">
        <f>+E10-F10</f>
        <v>450</v>
      </c>
      <c r="Q10" s="219">
        <f>+M10-L10</f>
        <v>150</v>
      </c>
      <c r="R10" s="224" t="s">
        <v>271</v>
      </c>
      <c r="S10" s="225"/>
      <c r="T10" s="226" t="s">
        <v>268</v>
      </c>
      <c r="U10" s="216"/>
      <c r="V10" s="151"/>
      <c r="W10" s="151"/>
      <c r="X10" s="151"/>
      <c r="Y10" s="151"/>
      <c r="Z10" s="151"/>
      <c r="AA10" s="151"/>
    </row>
    <row r="11" spans="1:27" s="217" customFormat="1" ht="40.5">
      <c r="A11" s="192">
        <v>2</v>
      </c>
      <c r="B11" s="196" t="s">
        <v>229</v>
      </c>
      <c r="C11" s="148"/>
      <c r="D11" s="218" t="s">
        <v>263</v>
      </c>
      <c r="E11" s="219">
        <v>550</v>
      </c>
      <c r="F11" s="227">
        <f>+G11+H11+I11</f>
        <v>550.121631</v>
      </c>
      <c r="G11" s="220"/>
      <c r="H11" s="227">
        <v>248.121631</v>
      </c>
      <c r="I11" s="220">
        <v>302</v>
      </c>
      <c r="J11" s="558"/>
      <c r="K11" s="221">
        <v>498.230412</v>
      </c>
      <c r="L11" s="221">
        <v>125.146</v>
      </c>
      <c r="M11" s="221">
        <v>246.908369</v>
      </c>
      <c r="N11" s="232">
        <f>+M11+H11</f>
        <v>495.03</v>
      </c>
      <c r="O11" s="250">
        <f t="shared" si="1"/>
        <v>0.817577380794702</v>
      </c>
      <c r="P11" s="219">
        <f>+E11-F11</f>
        <v>-0.1216309999999794</v>
      </c>
      <c r="Q11" s="219">
        <f>+M11-L11</f>
        <v>121.76236899999999</v>
      </c>
      <c r="R11" s="224" t="s">
        <v>271</v>
      </c>
      <c r="S11" s="225"/>
      <c r="T11" s="226" t="s">
        <v>268</v>
      </c>
      <c r="U11" s="363" t="s">
        <v>348</v>
      </c>
      <c r="V11" s="151"/>
      <c r="W11" s="151"/>
      <c r="X11" s="151"/>
      <c r="Y11" s="151"/>
      <c r="Z11" s="151"/>
      <c r="AA11" s="151"/>
    </row>
    <row r="12" spans="1:27" s="217" customFormat="1" ht="60.75">
      <c r="A12" s="192">
        <v>3</v>
      </c>
      <c r="B12" s="196" t="s">
        <v>261</v>
      </c>
      <c r="C12" s="148"/>
      <c r="D12" s="218" t="s">
        <v>262</v>
      </c>
      <c r="E12" s="219">
        <v>1200</v>
      </c>
      <c r="F12" s="220">
        <f>+G12+H12+I12</f>
        <v>1000</v>
      </c>
      <c r="G12" s="220"/>
      <c r="H12" s="220">
        <v>250</v>
      </c>
      <c r="I12" s="220">
        <v>750</v>
      </c>
      <c r="J12" s="559"/>
      <c r="K12" s="221">
        <v>1136.482</v>
      </c>
      <c r="L12" s="219">
        <v>250</v>
      </c>
      <c r="M12" s="219">
        <v>750</v>
      </c>
      <c r="N12" s="276">
        <f>+F12</f>
        <v>1000</v>
      </c>
      <c r="O12" s="277">
        <f t="shared" si="1"/>
        <v>1</v>
      </c>
      <c r="P12" s="219">
        <f>+E12-F12</f>
        <v>200</v>
      </c>
      <c r="Q12" s="219">
        <f>+M12-L12</f>
        <v>500</v>
      </c>
      <c r="R12" s="224" t="s">
        <v>271</v>
      </c>
      <c r="S12" s="225"/>
      <c r="T12" s="226" t="s">
        <v>268</v>
      </c>
      <c r="U12" s="216"/>
      <c r="V12" s="151"/>
      <c r="W12" s="151"/>
      <c r="X12" s="151"/>
      <c r="Y12" s="151"/>
      <c r="Z12" s="151"/>
      <c r="AA12" s="151"/>
    </row>
    <row r="13" spans="1:27" s="217" customFormat="1" ht="56.25" customHeight="1">
      <c r="A13" s="168" t="s">
        <v>21</v>
      </c>
      <c r="B13" s="212" t="s">
        <v>334</v>
      </c>
      <c r="C13" s="148"/>
      <c r="D13" s="205"/>
      <c r="E13" s="214">
        <f aca="true" t="shared" si="4" ref="E13:N13">SUM(E14:E16)</f>
        <v>2850</v>
      </c>
      <c r="F13" s="214">
        <f t="shared" si="4"/>
        <v>309</v>
      </c>
      <c r="G13" s="214">
        <f t="shared" si="4"/>
        <v>0</v>
      </c>
      <c r="H13" s="214">
        <f t="shared" si="4"/>
        <v>0</v>
      </c>
      <c r="I13" s="214">
        <f t="shared" si="4"/>
        <v>309</v>
      </c>
      <c r="J13" s="215"/>
      <c r="K13" s="214">
        <f t="shared" si="4"/>
        <v>0</v>
      </c>
      <c r="L13" s="214">
        <f>SUM(L14:L16)</f>
        <v>0</v>
      </c>
      <c r="M13" s="214">
        <f t="shared" si="4"/>
        <v>0</v>
      </c>
      <c r="N13" s="214">
        <f t="shared" si="4"/>
        <v>0</v>
      </c>
      <c r="O13" s="365">
        <f t="shared" si="1"/>
        <v>0</v>
      </c>
      <c r="P13" s="214">
        <f>SUM(P14:P16)</f>
        <v>2850</v>
      </c>
      <c r="Q13" s="214">
        <f>SUM(Q14:Q16)</f>
        <v>0</v>
      </c>
      <c r="R13" s="215"/>
      <c r="S13" s="225"/>
      <c r="T13" s="225"/>
      <c r="U13" s="216"/>
      <c r="V13" s="151"/>
      <c r="W13" s="151"/>
      <c r="X13" s="151"/>
      <c r="Y13" s="151"/>
      <c r="Z13" s="151"/>
      <c r="AA13" s="151"/>
    </row>
    <row r="14" spans="1:27" s="217" customFormat="1" ht="40.5">
      <c r="A14" s="192">
        <v>1</v>
      </c>
      <c r="B14" s="196" t="s">
        <v>335</v>
      </c>
      <c r="C14" s="148"/>
      <c r="D14" s="218" t="s">
        <v>446</v>
      </c>
      <c r="E14" s="219">
        <v>750</v>
      </c>
      <c r="F14" s="220">
        <f>+G14+H14+I14</f>
        <v>109</v>
      </c>
      <c r="G14" s="220"/>
      <c r="H14" s="220"/>
      <c r="I14" s="220">
        <v>109</v>
      </c>
      <c r="J14" s="557" t="s">
        <v>340</v>
      </c>
      <c r="K14" s="221"/>
      <c r="L14" s="219"/>
      <c r="M14" s="219"/>
      <c r="N14" s="222"/>
      <c r="O14" s="223"/>
      <c r="P14" s="219">
        <f>+E14-H14</f>
        <v>750</v>
      </c>
      <c r="Q14" s="219">
        <f aca="true" t="shared" si="5" ref="Q14:Q44">+M14-L14</f>
        <v>0</v>
      </c>
      <c r="R14" s="224" t="s">
        <v>271</v>
      </c>
      <c r="S14" s="225"/>
      <c r="T14" s="226" t="s">
        <v>268</v>
      </c>
      <c r="U14" s="216"/>
      <c r="V14" s="151"/>
      <c r="W14" s="151"/>
      <c r="X14" s="151"/>
      <c r="Y14" s="151"/>
      <c r="Z14" s="151"/>
      <c r="AA14" s="151"/>
    </row>
    <row r="15" spans="1:27" s="217" customFormat="1" ht="40.5">
      <c r="A15" s="192">
        <v>2</v>
      </c>
      <c r="B15" s="196" t="s">
        <v>336</v>
      </c>
      <c r="C15" s="148"/>
      <c r="D15" s="218" t="s">
        <v>445</v>
      </c>
      <c r="E15" s="219">
        <v>1100</v>
      </c>
      <c r="F15" s="220">
        <f>+G15+H15+I15</f>
        <v>100</v>
      </c>
      <c r="G15" s="220"/>
      <c r="H15" s="220"/>
      <c r="I15" s="220">
        <v>100</v>
      </c>
      <c r="J15" s="558"/>
      <c r="K15" s="221"/>
      <c r="L15" s="221"/>
      <c r="M15" s="221"/>
      <c r="N15" s="222"/>
      <c r="O15" s="223"/>
      <c r="P15" s="219">
        <f>+E15-H15</f>
        <v>1100</v>
      </c>
      <c r="Q15" s="219">
        <f>+M15-L15</f>
        <v>0</v>
      </c>
      <c r="R15" s="224" t="s">
        <v>271</v>
      </c>
      <c r="S15" s="225"/>
      <c r="T15" s="226" t="s">
        <v>268</v>
      </c>
      <c r="U15" s="216"/>
      <c r="V15" s="151"/>
      <c r="W15" s="151"/>
      <c r="X15" s="151"/>
      <c r="Y15" s="151"/>
      <c r="Z15" s="151"/>
      <c r="AA15" s="151"/>
    </row>
    <row r="16" spans="1:27" s="217" customFormat="1" ht="40.5">
      <c r="A16" s="192">
        <v>3</v>
      </c>
      <c r="B16" s="196" t="s">
        <v>337</v>
      </c>
      <c r="C16" s="148"/>
      <c r="D16" s="218" t="s">
        <v>447</v>
      </c>
      <c r="E16" s="219">
        <v>1000</v>
      </c>
      <c r="F16" s="220">
        <f>+G16+H16+I16</f>
        <v>100</v>
      </c>
      <c r="G16" s="220"/>
      <c r="H16" s="220"/>
      <c r="I16" s="220">
        <v>100</v>
      </c>
      <c r="J16" s="559"/>
      <c r="K16" s="221"/>
      <c r="L16" s="219"/>
      <c r="M16" s="219"/>
      <c r="N16" s="222"/>
      <c r="O16" s="223"/>
      <c r="P16" s="219">
        <f>+E16-H16</f>
        <v>1000</v>
      </c>
      <c r="Q16" s="219">
        <f t="shared" si="5"/>
        <v>0</v>
      </c>
      <c r="R16" s="224" t="s">
        <v>271</v>
      </c>
      <c r="S16" s="225"/>
      <c r="T16" s="226" t="s">
        <v>268</v>
      </c>
      <c r="U16" s="216"/>
      <c r="V16" s="151"/>
      <c r="W16" s="151"/>
      <c r="X16" s="151"/>
      <c r="Y16" s="151"/>
      <c r="Z16" s="151"/>
      <c r="AA16" s="151"/>
    </row>
    <row r="17" spans="1:27" s="152" customFormat="1" ht="49.5" customHeight="1">
      <c r="A17" s="168" t="s">
        <v>2</v>
      </c>
      <c r="B17" s="212" t="s">
        <v>208</v>
      </c>
      <c r="C17" s="148"/>
      <c r="D17" s="205"/>
      <c r="E17" s="214">
        <f aca="true" t="shared" si="6" ref="E17:N17">SUM(E18:E29)</f>
        <v>1841</v>
      </c>
      <c r="F17" s="214">
        <f t="shared" si="6"/>
        <v>1841</v>
      </c>
      <c r="G17" s="214">
        <f t="shared" si="6"/>
        <v>0</v>
      </c>
      <c r="H17" s="214">
        <f t="shared" si="6"/>
        <v>0</v>
      </c>
      <c r="I17" s="214">
        <f t="shared" si="6"/>
        <v>1841</v>
      </c>
      <c r="J17" s="214">
        <f t="shared" si="6"/>
        <v>0</v>
      </c>
      <c r="K17" s="213">
        <f t="shared" si="6"/>
        <v>0</v>
      </c>
      <c r="L17" s="213">
        <f t="shared" si="6"/>
        <v>0</v>
      </c>
      <c r="M17" s="214">
        <f t="shared" si="6"/>
        <v>0</v>
      </c>
      <c r="N17" s="214">
        <f t="shared" si="6"/>
        <v>0</v>
      </c>
      <c r="O17" s="365">
        <f aca="true" t="shared" si="7" ref="O17:O44">+M17/I17</f>
        <v>0</v>
      </c>
      <c r="P17" s="214">
        <f>SUM(P18:P29)</f>
        <v>0</v>
      </c>
      <c r="Q17" s="214">
        <f>SUM(Q18:Q29)</f>
        <v>0</v>
      </c>
      <c r="R17" s="214"/>
      <c r="S17" s="214"/>
      <c r="T17" s="214"/>
      <c r="U17" s="161"/>
      <c r="V17" s="151"/>
      <c r="W17" s="151"/>
      <c r="X17" s="151"/>
      <c r="Y17" s="151"/>
      <c r="Z17" s="151"/>
      <c r="AA17" s="151"/>
    </row>
    <row r="18" spans="1:21" ht="38.25" customHeight="1">
      <c r="A18" s="192">
        <v>1</v>
      </c>
      <c r="B18" s="196" t="s">
        <v>202</v>
      </c>
      <c r="C18" s="192"/>
      <c r="D18" s="222"/>
      <c r="E18" s="228">
        <f>+F18</f>
        <v>210</v>
      </c>
      <c r="F18" s="220">
        <f aca="true" t="shared" si="8" ref="F18:F29">+G18+H18+I18</f>
        <v>210</v>
      </c>
      <c r="G18" s="229"/>
      <c r="H18" s="230"/>
      <c r="I18" s="230">
        <v>210</v>
      </c>
      <c r="J18" s="556"/>
      <c r="K18" s="222"/>
      <c r="L18" s="222"/>
      <c r="M18" s="222"/>
      <c r="N18" s="222"/>
      <c r="O18" s="366">
        <f t="shared" si="7"/>
        <v>0</v>
      </c>
      <c r="P18" s="222"/>
      <c r="Q18" s="219">
        <f t="shared" si="5"/>
        <v>0</v>
      </c>
      <c r="R18" s="231"/>
      <c r="S18" s="231"/>
      <c r="T18" s="231"/>
      <c r="U18" s="222"/>
    </row>
    <row r="19" spans="1:21" ht="38.25" customHeight="1">
      <c r="A19" s="192">
        <v>2</v>
      </c>
      <c r="B19" s="196" t="s">
        <v>125</v>
      </c>
      <c r="C19" s="192"/>
      <c r="D19" s="222"/>
      <c r="E19" s="228">
        <f aca="true" t="shared" si="9" ref="E19:E29">+F19</f>
        <v>213</v>
      </c>
      <c r="F19" s="220">
        <f t="shared" si="8"/>
        <v>213</v>
      </c>
      <c r="G19" s="229"/>
      <c r="H19" s="230"/>
      <c r="I19" s="230">
        <v>213</v>
      </c>
      <c r="J19" s="556"/>
      <c r="K19" s="229"/>
      <c r="L19" s="229"/>
      <c r="M19" s="229"/>
      <c r="N19" s="222"/>
      <c r="O19" s="366">
        <f t="shared" si="7"/>
        <v>0</v>
      </c>
      <c r="P19" s="222"/>
      <c r="Q19" s="219">
        <f t="shared" si="5"/>
        <v>0</v>
      </c>
      <c r="R19" s="231"/>
      <c r="S19" s="231"/>
      <c r="T19" s="231"/>
      <c r="U19" s="222"/>
    </row>
    <row r="20" spans="1:21" ht="35.25" customHeight="1">
      <c r="A20" s="192">
        <v>3</v>
      </c>
      <c r="B20" s="196" t="s">
        <v>190</v>
      </c>
      <c r="C20" s="192"/>
      <c r="D20" s="222"/>
      <c r="E20" s="228">
        <f t="shared" si="9"/>
        <v>270</v>
      </c>
      <c r="F20" s="220">
        <f t="shared" si="8"/>
        <v>270</v>
      </c>
      <c r="G20" s="222"/>
      <c r="H20" s="222"/>
      <c r="I20" s="222">
        <v>270</v>
      </c>
      <c r="J20" s="556"/>
      <c r="K20" s="229"/>
      <c r="L20" s="229"/>
      <c r="M20" s="229"/>
      <c r="N20" s="222"/>
      <c r="O20" s="366">
        <f t="shared" si="7"/>
        <v>0</v>
      </c>
      <c r="P20" s="222"/>
      <c r="Q20" s="219">
        <f t="shared" si="5"/>
        <v>0</v>
      </c>
      <c r="R20" s="231"/>
      <c r="S20" s="231"/>
      <c r="T20" s="231"/>
      <c r="U20" s="222"/>
    </row>
    <row r="21" spans="1:21" ht="38.25" customHeight="1">
      <c r="A21" s="192">
        <v>4</v>
      </c>
      <c r="B21" s="196" t="s">
        <v>124</v>
      </c>
      <c r="C21" s="192"/>
      <c r="D21" s="222"/>
      <c r="E21" s="228">
        <f t="shared" si="9"/>
        <v>300</v>
      </c>
      <c r="F21" s="220">
        <f t="shared" si="8"/>
        <v>300</v>
      </c>
      <c r="G21" s="222"/>
      <c r="H21" s="222"/>
      <c r="I21" s="222">
        <v>300</v>
      </c>
      <c r="J21" s="556"/>
      <c r="K21" s="232"/>
      <c r="L21" s="232"/>
      <c r="M21" s="232"/>
      <c r="N21" s="232"/>
      <c r="O21" s="366">
        <f t="shared" si="7"/>
        <v>0</v>
      </c>
      <c r="P21" s="222"/>
      <c r="Q21" s="219">
        <f t="shared" si="5"/>
        <v>0</v>
      </c>
      <c r="R21" s="231"/>
      <c r="S21" s="231"/>
      <c r="T21" s="231"/>
      <c r="U21" s="222"/>
    </row>
    <row r="22" spans="1:21" ht="38.25" customHeight="1">
      <c r="A22" s="192">
        <v>5</v>
      </c>
      <c r="B22" s="196" t="s">
        <v>191</v>
      </c>
      <c r="C22" s="192"/>
      <c r="D22" s="222"/>
      <c r="E22" s="228">
        <f t="shared" si="9"/>
        <v>160</v>
      </c>
      <c r="F22" s="220">
        <f t="shared" si="8"/>
        <v>160</v>
      </c>
      <c r="G22" s="222"/>
      <c r="H22" s="222"/>
      <c r="I22" s="222">
        <v>160</v>
      </c>
      <c r="J22" s="556"/>
      <c r="K22" s="222"/>
      <c r="L22" s="222"/>
      <c r="M22" s="222"/>
      <c r="N22" s="222"/>
      <c r="O22" s="366">
        <f t="shared" si="7"/>
        <v>0</v>
      </c>
      <c r="P22" s="222"/>
      <c r="Q22" s="219">
        <f t="shared" si="5"/>
        <v>0</v>
      </c>
      <c r="R22" s="231"/>
      <c r="S22" s="231"/>
      <c r="T22" s="231"/>
      <c r="U22" s="222"/>
    </row>
    <row r="23" spans="1:21" ht="38.25" customHeight="1">
      <c r="A23" s="192">
        <v>6</v>
      </c>
      <c r="B23" s="196" t="s">
        <v>192</v>
      </c>
      <c r="C23" s="192"/>
      <c r="D23" s="222"/>
      <c r="E23" s="228">
        <f t="shared" si="9"/>
        <v>32</v>
      </c>
      <c r="F23" s="220">
        <f t="shared" si="8"/>
        <v>32</v>
      </c>
      <c r="G23" s="229"/>
      <c r="H23" s="230"/>
      <c r="I23" s="230">
        <v>32</v>
      </c>
      <c r="J23" s="556"/>
      <c r="K23" s="229"/>
      <c r="L23" s="229"/>
      <c r="M23" s="229"/>
      <c r="N23" s="222"/>
      <c r="O23" s="366">
        <f t="shared" si="7"/>
        <v>0</v>
      </c>
      <c r="P23" s="222"/>
      <c r="Q23" s="219">
        <f t="shared" si="5"/>
        <v>0</v>
      </c>
      <c r="R23" s="231"/>
      <c r="S23" s="231"/>
      <c r="T23" s="231"/>
      <c r="U23" s="222"/>
    </row>
    <row r="24" spans="1:21" ht="38.25" customHeight="1">
      <c r="A24" s="192">
        <v>7</v>
      </c>
      <c r="B24" s="196" t="s">
        <v>189</v>
      </c>
      <c r="C24" s="192"/>
      <c r="D24" s="222"/>
      <c r="E24" s="228">
        <f t="shared" si="9"/>
        <v>179</v>
      </c>
      <c r="F24" s="220">
        <f t="shared" si="8"/>
        <v>179</v>
      </c>
      <c r="G24" s="222"/>
      <c r="H24" s="222"/>
      <c r="I24" s="222">
        <v>179</v>
      </c>
      <c r="J24" s="556"/>
      <c r="K24" s="222"/>
      <c r="L24" s="222"/>
      <c r="M24" s="222"/>
      <c r="N24" s="222"/>
      <c r="O24" s="366">
        <f t="shared" si="7"/>
        <v>0</v>
      </c>
      <c r="P24" s="222"/>
      <c r="Q24" s="219">
        <f t="shared" si="5"/>
        <v>0</v>
      </c>
      <c r="R24" s="231"/>
      <c r="S24" s="231"/>
      <c r="T24" s="231"/>
      <c r="U24" s="222"/>
    </row>
    <row r="25" spans="1:21" ht="38.25" customHeight="1">
      <c r="A25" s="192">
        <v>8</v>
      </c>
      <c r="B25" s="196" t="s">
        <v>193</v>
      </c>
      <c r="C25" s="192"/>
      <c r="D25" s="222"/>
      <c r="E25" s="228">
        <f t="shared" si="9"/>
        <v>200</v>
      </c>
      <c r="F25" s="220">
        <f t="shared" si="8"/>
        <v>200</v>
      </c>
      <c r="G25" s="222"/>
      <c r="H25" s="222"/>
      <c r="I25" s="222">
        <v>200</v>
      </c>
      <c r="J25" s="556"/>
      <c r="K25" s="222"/>
      <c r="L25" s="222"/>
      <c r="M25" s="222"/>
      <c r="N25" s="222"/>
      <c r="O25" s="366">
        <f t="shared" si="7"/>
        <v>0</v>
      </c>
      <c r="P25" s="222"/>
      <c r="Q25" s="219">
        <f t="shared" si="5"/>
        <v>0</v>
      </c>
      <c r="R25" s="231"/>
      <c r="S25" s="231"/>
      <c r="T25" s="231"/>
      <c r="U25" s="222"/>
    </row>
    <row r="26" spans="1:21" ht="38.25" customHeight="1">
      <c r="A26" s="192">
        <v>9</v>
      </c>
      <c r="B26" s="196" t="s">
        <v>195</v>
      </c>
      <c r="C26" s="192"/>
      <c r="D26" s="222"/>
      <c r="E26" s="228">
        <f t="shared" si="9"/>
        <v>162</v>
      </c>
      <c r="F26" s="220">
        <f t="shared" si="8"/>
        <v>162</v>
      </c>
      <c r="G26" s="229"/>
      <c r="H26" s="230"/>
      <c r="I26" s="230">
        <v>162</v>
      </c>
      <c r="J26" s="556"/>
      <c r="K26" s="232"/>
      <c r="L26" s="232"/>
      <c r="M26" s="232"/>
      <c r="N26" s="232"/>
      <c r="O26" s="366">
        <f t="shared" si="7"/>
        <v>0</v>
      </c>
      <c r="P26" s="222"/>
      <c r="Q26" s="219">
        <f t="shared" si="5"/>
        <v>0</v>
      </c>
      <c r="R26" s="231"/>
      <c r="S26" s="231"/>
      <c r="T26" s="231"/>
      <c r="U26" s="222"/>
    </row>
    <row r="27" spans="1:21" ht="38.25" customHeight="1">
      <c r="A27" s="192">
        <v>10</v>
      </c>
      <c r="B27" s="196" t="s">
        <v>194</v>
      </c>
      <c r="C27" s="192"/>
      <c r="D27" s="222"/>
      <c r="E27" s="228">
        <f t="shared" si="9"/>
        <v>76</v>
      </c>
      <c r="F27" s="220">
        <f t="shared" si="8"/>
        <v>76</v>
      </c>
      <c r="G27" s="222"/>
      <c r="H27" s="222"/>
      <c r="I27" s="222">
        <v>76</v>
      </c>
      <c r="J27" s="556"/>
      <c r="K27" s="229"/>
      <c r="L27" s="229"/>
      <c r="M27" s="229"/>
      <c r="N27" s="229"/>
      <c r="O27" s="366">
        <f t="shared" si="7"/>
        <v>0</v>
      </c>
      <c r="P27" s="222"/>
      <c r="Q27" s="219">
        <f t="shared" si="5"/>
        <v>0</v>
      </c>
      <c r="R27" s="231"/>
      <c r="S27" s="231"/>
      <c r="T27" s="231"/>
      <c r="U27" s="222"/>
    </row>
    <row r="28" spans="1:21" ht="38.25" customHeight="1">
      <c r="A28" s="192">
        <v>11</v>
      </c>
      <c r="B28" s="196" t="s">
        <v>196</v>
      </c>
      <c r="C28" s="192"/>
      <c r="D28" s="222"/>
      <c r="E28" s="228">
        <f t="shared" si="9"/>
        <v>21</v>
      </c>
      <c r="F28" s="220">
        <f t="shared" si="8"/>
        <v>21</v>
      </c>
      <c r="G28" s="222"/>
      <c r="H28" s="222"/>
      <c r="I28" s="222">
        <v>21</v>
      </c>
      <c r="J28" s="556"/>
      <c r="K28" s="222"/>
      <c r="L28" s="222"/>
      <c r="M28" s="222"/>
      <c r="N28" s="222"/>
      <c r="O28" s="366">
        <f t="shared" si="7"/>
        <v>0</v>
      </c>
      <c r="P28" s="222"/>
      <c r="Q28" s="219">
        <f t="shared" si="5"/>
        <v>0</v>
      </c>
      <c r="R28" s="231"/>
      <c r="S28" s="231"/>
      <c r="T28" s="231"/>
      <c r="U28" s="222"/>
    </row>
    <row r="29" spans="1:21" ht="38.25" customHeight="1">
      <c r="A29" s="192">
        <v>12</v>
      </c>
      <c r="B29" s="196" t="s">
        <v>197</v>
      </c>
      <c r="C29" s="192"/>
      <c r="D29" s="222"/>
      <c r="E29" s="228">
        <f t="shared" si="9"/>
        <v>18</v>
      </c>
      <c r="F29" s="220">
        <f t="shared" si="8"/>
        <v>18</v>
      </c>
      <c r="G29" s="222"/>
      <c r="H29" s="222"/>
      <c r="I29" s="222">
        <v>18</v>
      </c>
      <c r="J29" s="556"/>
      <c r="K29" s="229"/>
      <c r="L29" s="229"/>
      <c r="M29" s="229"/>
      <c r="N29" s="229"/>
      <c r="O29" s="366">
        <f t="shared" si="7"/>
        <v>0</v>
      </c>
      <c r="P29" s="222"/>
      <c r="Q29" s="219">
        <f t="shared" si="5"/>
        <v>0</v>
      </c>
      <c r="R29" s="231"/>
      <c r="S29" s="231"/>
      <c r="T29" s="231"/>
      <c r="U29" s="222"/>
    </row>
    <row r="30" spans="1:21" ht="39.75" customHeight="1">
      <c r="A30" s="233" t="s">
        <v>3</v>
      </c>
      <c r="B30" s="234" t="s">
        <v>201</v>
      </c>
      <c r="C30" s="192"/>
      <c r="D30" s="222"/>
      <c r="E30" s="214">
        <f aca="true" t="shared" si="10" ref="E30:N30">SUM(E31:E44)</f>
        <v>2676.247767</v>
      </c>
      <c r="F30" s="214">
        <f t="shared" si="10"/>
        <v>2676.247767</v>
      </c>
      <c r="G30" s="214">
        <f t="shared" si="10"/>
        <v>0</v>
      </c>
      <c r="H30" s="214">
        <f t="shared" si="10"/>
        <v>0</v>
      </c>
      <c r="I30" s="214">
        <f>SUM(I31:I44)</f>
        <v>2676.247767</v>
      </c>
      <c r="J30" s="214">
        <f t="shared" si="10"/>
        <v>0</v>
      </c>
      <c r="K30" s="213">
        <f t="shared" si="10"/>
        <v>0</v>
      </c>
      <c r="L30" s="213">
        <f t="shared" si="10"/>
        <v>0</v>
      </c>
      <c r="M30" s="213">
        <f t="shared" si="10"/>
        <v>1663.382</v>
      </c>
      <c r="N30" s="213">
        <f t="shared" si="10"/>
        <v>1661.114</v>
      </c>
      <c r="O30" s="251">
        <f t="shared" si="7"/>
        <v>0.6215351285896095</v>
      </c>
      <c r="P30" s="214">
        <f>SUM(P31:P44)</f>
        <v>0</v>
      </c>
      <c r="Q30" s="214">
        <f>SUM(Q31:Q44)</f>
        <v>1663.382</v>
      </c>
      <c r="R30" s="214"/>
      <c r="S30" s="214"/>
      <c r="T30" s="214"/>
      <c r="U30" s="222"/>
    </row>
    <row r="31" spans="1:21" ht="37.5" customHeight="1">
      <c r="A31" s="192">
        <v>1</v>
      </c>
      <c r="B31" s="196" t="s">
        <v>202</v>
      </c>
      <c r="C31" s="196"/>
      <c r="D31" s="196"/>
      <c r="E31" s="219">
        <f>+F31</f>
        <v>15</v>
      </c>
      <c r="F31" s="220">
        <f aca="true" t="shared" si="11" ref="F31:F44">+G31+H31+I31</f>
        <v>15</v>
      </c>
      <c r="G31" s="219"/>
      <c r="H31" s="219"/>
      <c r="I31" s="219">
        <v>15</v>
      </c>
      <c r="J31" s="560"/>
      <c r="K31" s="235"/>
      <c r="L31" s="235"/>
      <c r="M31" s="235"/>
      <c r="N31" s="236"/>
      <c r="O31" s="366">
        <f t="shared" si="7"/>
        <v>0</v>
      </c>
      <c r="P31" s="196"/>
      <c r="Q31" s="219">
        <f t="shared" si="5"/>
        <v>0</v>
      </c>
      <c r="R31" s="231"/>
      <c r="S31" s="231"/>
      <c r="T31" s="231"/>
      <c r="U31" s="196"/>
    </row>
    <row r="32" spans="1:21" ht="39" customHeight="1">
      <c r="A32" s="192">
        <v>2</v>
      </c>
      <c r="B32" s="196" t="s">
        <v>125</v>
      </c>
      <c r="C32" s="196"/>
      <c r="D32" s="196"/>
      <c r="E32" s="219">
        <f aca="true" t="shared" si="12" ref="E32:E43">+F32</f>
        <v>15</v>
      </c>
      <c r="F32" s="220">
        <f t="shared" si="11"/>
        <v>15</v>
      </c>
      <c r="G32" s="196"/>
      <c r="H32" s="196"/>
      <c r="I32" s="196">
        <v>15</v>
      </c>
      <c r="J32" s="560"/>
      <c r="K32" s="196"/>
      <c r="L32" s="196"/>
      <c r="M32" s="196">
        <v>2.25</v>
      </c>
      <c r="N32" s="222">
        <f>+M32</f>
        <v>2.25</v>
      </c>
      <c r="O32" s="366">
        <f t="shared" si="7"/>
        <v>0.15</v>
      </c>
      <c r="P32" s="196"/>
      <c r="Q32" s="219">
        <f t="shared" si="5"/>
        <v>2.25</v>
      </c>
      <c r="R32" s="231"/>
      <c r="S32" s="231"/>
      <c r="T32" s="231"/>
      <c r="U32" s="196"/>
    </row>
    <row r="33" spans="1:21" ht="37.5" customHeight="1">
      <c r="A33" s="192">
        <v>3</v>
      </c>
      <c r="B33" s="196" t="s">
        <v>190</v>
      </c>
      <c r="C33" s="196"/>
      <c r="D33" s="196"/>
      <c r="E33" s="219">
        <f t="shared" si="12"/>
        <v>55</v>
      </c>
      <c r="F33" s="220">
        <f t="shared" si="11"/>
        <v>55</v>
      </c>
      <c r="G33" s="196"/>
      <c r="H33" s="196"/>
      <c r="I33" s="196">
        <v>55</v>
      </c>
      <c r="J33" s="560"/>
      <c r="K33" s="237"/>
      <c r="L33" s="237"/>
      <c r="M33" s="237">
        <f>3*3.5</f>
        <v>10.5</v>
      </c>
      <c r="N33" s="229">
        <f>+M33</f>
        <v>10.5</v>
      </c>
      <c r="O33" s="252">
        <f t="shared" si="7"/>
        <v>0.19090909090909092</v>
      </c>
      <c r="P33" s="196"/>
      <c r="Q33" s="219">
        <f t="shared" si="5"/>
        <v>10.5</v>
      </c>
      <c r="R33" s="231"/>
      <c r="S33" s="231"/>
      <c r="T33" s="231"/>
      <c r="U33" s="196"/>
    </row>
    <row r="34" spans="1:21" ht="37.5" customHeight="1">
      <c r="A34" s="192">
        <v>4</v>
      </c>
      <c r="B34" s="196" t="s">
        <v>124</v>
      </c>
      <c r="C34" s="196"/>
      <c r="D34" s="196"/>
      <c r="E34" s="219">
        <f t="shared" si="12"/>
        <v>15</v>
      </c>
      <c r="F34" s="220">
        <f t="shared" si="11"/>
        <v>15</v>
      </c>
      <c r="G34" s="196"/>
      <c r="H34" s="196"/>
      <c r="I34" s="196">
        <v>15</v>
      </c>
      <c r="J34" s="560"/>
      <c r="K34" s="238"/>
      <c r="L34" s="238"/>
      <c r="M34" s="238"/>
      <c r="N34" s="230"/>
      <c r="O34" s="366">
        <f t="shared" si="7"/>
        <v>0</v>
      </c>
      <c r="P34" s="196"/>
      <c r="Q34" s="219">
        <f t="shared" si="5"/>
        <v>0</v>
      </c>
      <c r="R34" s="231"/>
      <c r="S34" s="231"/>
      <c r="T34" s="231"/>
      <c r="U34" s="196"/>
    </row>
    <row r="35" spans="1:21" ht="37.5" customHeight="1">
      <c r="A35" s="192">
        <v>5</v>
      </c>
      <c r="B35" s="196" t="s">
        <v>191</v>
      </c>
      <c r="C35" s="196"/>
      <c r="D35" s="196"/>
      <c r="E35" s="219">
        <f t="shared" si="12"/>
        <v>15</v>
      </c>
      <c r="F35" s="220">
        <f t="shared" si="11"/>
        <v>15</v>
      </c>
      <c r="G35" s="196"/>
      <c r="H35" s="196"/>
      <c r="I35" s="196">
        <v>15</v>
      </c>
      <c r="J35" s="560"/>
      <c r="K35" s="239"/>
      <c r="L35" s="239"/>
      <c r="M35" s="239"/>
      <c r="N35" s="232"/>
      <c r="O35" s="366">
        <f t="shared" si="7"/>
        <v>0</v>
      </c>
      <c r="P35" s="196"/>
      <c r="Q35" s="219">
        <f t="shared" si="5"/>
        <v>0</v>
      </c>
      <c r="R35" s="231"/>
      <c r="S35" s="231"/>
      <c r="T35" s="231"/>
      <c r="U35" s="196"/>
    </row>
    <row r="36" spans="1:21" ht="37.5" customHeight="1">
      <c r="A36" s="192">
        <v>6</v>
      </c>
      <c r="B36" s="196" t="s">
        <v>192</v>
      </c>
      <c r="C36" s="196"/>
      <c r="D36" s="196"/>
      <c r="E36" s="219">
        <f t="shared" si="12"/>
        <v>15</v>
      </c>
      <c r="F36" s="220">
        <f t="shared" si="11"/>
        <v>15</v>
      </c>
      <c r="G36" s="196"/>
      <c r="H36" s="196"/>
      <c r="I36" s="196">
        <v>15</v>
      </c>
      <c r="J36" s="560"/>
      <c r="K36" s="239"/>
      <c r="L36" s="239"/>
      <c r="M36" s="239">
        <v>2.268</v>
      </c>
      <c r="N36" s="232"/>
      <c r="O36" s="252">
        <f t="shared" si="7"/>
        <v>0.15119999999999997</v>
      </c>
      <c r="P36" s="196"/>
      <c r="Q36" s="219">
        <f t="shared" si="5"/>
        <v>2.268</v>
      </c>
      <c r="R36" s="231"/>
      <c r="S36" s="231"/>
      <c r="T36" s="231"/>
      <c r="U36" s="196"/>
    </row>
    <row r="37" spans="1:21" ht="37.5" customHeight="1">
      <c r="A37" s="192">
        <v>7</v>
      </c>
      <c r="B37" s="196" t="s">
        <v>189</v>
      </c>
      <c r="C37" s="196"/>
      <c r="D37" s="196"/>
      <c r="E37" s="219">
        <f t="shared" si="12"/>
        <v>15</v>
      </c>
      <c r="F37" s="220">
        <f t="shared" si="11"/>
        <v>15</v>
      </c>
      <c r="G37" s="196"/>
      <c r="H37" s="196"/>
      <c r="I37" s="196">
        <v>15</v>
      </c>
      <c r="J37" s="560"/>
      <c r="K37" s="239"/>
      <c r="L37" s="239"/>
      <c r="M37" s="239"/>
      <c r="N37" s="232"/>
      <c r="O37" s="366">
        <f t="shared" si="7"/>
        <v>0</v>
      </c>
      <c r="P37" s="196"/>
      <c r="Q37" s="219">
        <f t="shared" si="5"/>
        <v>0</v>
      </c>
      <c r="R37" s="231"/>
      <c r="S37" s="231"/>
      <c r="T37" s="231"/>
      <c r="U37" s="196"/>
    </row>
    <row r="38" spans="1:21" ht="37.5" customHeight="1">
      <c r="A38" s="192">
        <v>8</v>
      </c>
      <c r="B38" s="196" t="s">
        <v>193</v>
      </c>
      <c r="C38" s="196"/>
      <c r="D38" s="196"/>
      <c r="E38" s="219">
        <f t="shared" si="12"/>
        <v>15</v>
      </c>
      <c r="F38" s="220">
        <f t="shared" si="11"/>
        <v>15</v>
      </c>
      <c r="G38" s="196"/>
      <c r="H38" s="196"/>
      <c r="I38" s="196">
        <v>15</v>
      </c>
      <c r="J38" s="560"/>
      <c r="K38" s="239"/>
      <c r="L38" s="239"/>
      <c r="M38" s="239"/>
      <c r="N38" s="232"/>
      <c r="O38" s="366">
        <f t="shared" si="7"/>
        <v>0</v>
      </c>
      <c r="P38" s="196"/>
      <c r="Q38" s="219">
        <f t="shared" si="5"/>
        <v>0</v>
      </c>
      <c r="R38" s="231"/>
      <c r="S38" s="231"/>
      <c r="T38" s="231"/>
      <c r="U38" s="196"/>
    </row>
    <row r="39" spans="1:21" ht="37.5" customHeight="1">
      <c r="A39" s="192">
        <v>9</v>
      </c>
      <c r="B39" s="196" t="s">
        <v>195</v>
      </c>
      <c r="C39" s="196"/>
      <c r="D39" s="196"/>
      <c r="E39" s="219">
        <f t="shared" si="12"/>
        <v>15</v>
      </c>
      <c r="F39" s="220">
        <f t="shared" si="11"/>
        <v>15</v>
      </c>
      <c r="G39" s="196"/>
      <c r="H39" s="196"/>
      <c r="I39" s="196">
        <v>15</v>
      </c>
      <c r="J39" s="560"/>
      <c r="K39" s="196"/>
      <c r="L39" s="196"/>
      <c r="M39" s="196"/>
      <c r="N39" s="222"/>
      <c r="O39" s="366">
        <f t="shared" si="7"/>
        <v>0</v>
      </c>
      <c r="P39" s="196"/>
      <c r="Q39" s="219">
        <f t="shared" si="5"/>
        <v>0</v>
      </c>
      <c r="R39" s="231"/>
      <c r="S39" s="231"/>
      <c r="T39" s="231"/>
      <c r="U39" s="196"/>
    </row>
    <row r="40" spans="1:21" ht="37.5" customHeight="1">
      <c r="A40" s="192">
        <v>10</v>
      </c>
      <c r="B40" s="196" t="s">
        <v>194</v>
      </c>
      <c r="C40" s="196"/>
      <c r="D40" s="196"/>
      <c r="E40" s="219">
        <f t="shared" si="12"/>
        <v>55</v>
      </c>
      <c r="F40" s="220">
        <f t="shared" si="11"/>
        <v>55</v>
      </c>
      <c r="G40" s="196"/>
      <c r="H40" s="196"/>
      <c r="I40" s="196">
        <v>55</v>
      </c>
      <c r="J40" s="560"/>
      <c r="K40" s="196"/>
      <c r="L40" s="196"/>
      <c r="M40" s="238">
        <f>6*3.5</f>
        <v>21</v>
      </c>
      <c r="N40" s="230">
        <f>+M40</f>
        <v>21</v>
      </c>
      <c r="O40" s="252">
        <f t="shared" si="7"/>
        <v>0.38181818181818183</v>
      </c>
      <c r="P40" s="196"/>
      <c r="Q40" s="219">
        <f t="shared" si="5"/>
        <v>21</v>
      </c>
      <c r="R40" s="231"/>
      <c r="S40" s="231"/>
      <c r="T40" s="231"/>
      <c r="U40" s="196"/>
    </row>
    <row r="41" spans="1:21" ht="37.5" customHeight="1">
      <c r="A41" s="192">
        <v>11</v>
      </c>
      <c r="B41" s="196" t="s">
        <v>196</v>
      </c>
      <c r="C41" s="196"/>
      <c r="D41" s="196"/>
      <c r="E41" s="219">
        <f t="shared" si="12"/>
        <v>15</v>
      </c>
      <c r="F41" s="220">
        <f t="shared" si="11"/>
        <v>15</v>
      </c>
      <c r="G41" s="196"/>
      <c r="H41" s="196"/>
      <c r="I41" s="196">
        <v>15</v>
      </c>
      <c r="J41" s="560"/>
      <c r="K41" s="196"/>
      <c r="L41" s="196"/>
      <c r="M41" s="196"/>
      <c r="N41" s="222"/>
      <c r="O41" s="366">
        <f t="shared" si="7"/>
        <v>0</v>
      </c>
      <c r="P41" s="196"/>
      <c r="Q41" s="219">
        <f t="shared" si="5"/>
        <v>0</v>
      </c>
      <c r="R41" s="231"/>
      <c r="S41" s="231"/>
      <c r="T41" s="231"/>
      <c r="U41" s="196"/>
    </row>
    <row r="42" spans="1:21" ht="37.5" customHeight="1">
      <c r="A42" s="192">
        <v>12</v>
      </c>
      <c r="B42" s="196" t="s">
        <v>197</v>
      </c>
      <c r="C42" s="196"/>
      <c r="D42" s="196"/>
      <c r="E42" s="219">
        <f t="shared" si="12"/>
        <v>15</v>
      </c>
      <c r="F42" s="220">
        <f t="shared" si="11"/>
        <v>15</v>
      </c>
      <c r="G42" s="196"/>
      <c r="H42" s="196"/>
      <c r="I42" s="196">
        <v>15</v>
      </c>
      <c r="J42" s="560"/>
      <c r="K42" s="196"/>
      <c r="L42" s="196"/>
      <c r="M42" s="196">
        <v>9</v>
      </c>
      <c r="N42" s="222">
        <f>+M42</f>
        <v>9</v>
      </c>
      <c r="O42" s="366">
        <f t="shared" si="7"/>
        <v>0.6</v>
      </c>
      <c r="P42" s="196"/>
      <c r="Q42" s="219">
        <f t="shared" si="5"/>
        <v>9</v>
      </c>
      <c r="R42" s="231"/>
      <c r="S42" s="231"/>
      <c r="T42" s="231"/>
      <c r="U42" s="196"/>
    </row>
    <row r="43" spans="1:21" ht="37.5" customHeight="1">
      <c r="A43" s="192">
        <v>13</v>
      </c>
      <c r="B43" s="196" t="s">
        <v>203</v>
      </c>
      <c r="C43" s="196"/>
      <c r="D43" s="196"/>
      <c r="E43" s="219">
        <f t="shared" si="12"/>
        <v>216.247767</v>
      </c>
      <c r="F43" s="220">
        <f t="shared" si="11"/>
        <v>216.247767</v>
      </c>
      <c r="G43" s="196"/>
      <c r="H43" s="239"/>
      <c r="I43" s="238">
        <f>150+66.247767</f>
        <v>216.247767</v>
      </c>
      <c r="J43" s="560"/>
      <c r="K43" s="239"/>
      <c r="L43" s="239"/>
      <c r="M43" s="239"/>
      <c r="N43" s="232"/>
      <c r="O43" s="366">
        <f t="shared" si="7"/>
        <v>0</v>
      </c>
      <c r="P43" s="196"/>
      <c r="Q43" s="219">
        <f t="shared" si="5"/>
        <v>0</v>
      </c>
      <c r="R43" s="231"/>
      <c r="S43" s="231"/>
      <c r="T43" s="231"/>
      <c r="U43" s="196"/>
    </row>
    <row r="44" spans="1:21" ht="37.5" customHeight="1">
      <c r="A44" s="192">
        <v>14</v>
      </c>
      <c r="B44" s="196" t="s">
        <v>215</v>
      </c>
      <c r="C44" s="196"/>
      <c r="D44" s="196"/>
      <c r="E44" s="219">
        <v>2200</v>
      </c>
      <c r="F44" s="220">
        <f t="shared" si="11"/>
        <v>2200</v>
      </c>
      <c r="G44" s="237"/>
      <c r="H44" s="219"/>
      <c r="I44" s="219">
        <v>2200</v>
      </c>
      <c r="J44" s="560"/>
      <c r="K44" s="239"/>
      <c r="L44" s="239"/>
      <c r="M44" s="391">
        <v>1618.364</v>
      </c>
      <c r="N44" s="392">
        <f>+M44</f>
        <v>1618.364</v>
      </c>
      <c r="O44" s="252">
        <f t="shared" si="7"/>
        <v>0.73562</v>
      </c>
      <c r="P44" s="196"/>
      <c r="Q44" s="219">
        <f t="shared" si="5"/>
        <v>1618.364</v>
      </c>
      <c r="R44" s="231"/>
      <c r="S44" s="231"/>
      <c r="T44" s="231"/>
      <c r="U44" s="196"/>
    </row>
    <row r="45" spans="3:21" ht="18.75" customHeight="1">
      <c r="C45" s="151"/>
      <c r="D45" s="151"/>
      <c r="E45" s="151"/>
      <c r="F45" s="151"/>
      <c r="G45" s="151"/>
      <c r="H45" s="151"/>
      <c r="I45" s="151"/>
      <c r="J45" s="240"/>
      <c r="K45" s="241"/>
      <c r="L45" s="241"/>
      <c r="M45" s="151"/>
      <c r="N45" s="151"/>
      <c r="O45" s="151"/>
      <c r="P45" s="151"/>
      <c r="Q45" s="151"/>
      <c r="R45" s="151"/>
      <c r="S45" s="151"/>
      <c r="T45" s="151"/>
      <c r="U45" s="151"/>
    </row>
    <row r="46" spans="3:21" ht="18.75" customHeight="1">
      <c r="C46" s="151"/>
      <c r="D46" s="151"/>
      <c r="E46" s="151"/>
      <c r="F46" s="151"/>
      <c r="G46" s="151"/>
      <c r="H46" s="151"/>
      <c r="I46" s="151"/>
      <c r="J46" s="240"/>
      <c r="K46" s="151"/>
      <c r="L46" s="151"/>
      <c r="M46" s="151"/>
      <c r="N46" s="151"/>
      <c r="O46" s="151"/>
      <c r="P46" s="151"/>
      <c r="Q46" s="151"/>
      <c r="R46" s="151"/>
      <c r="S46" s="151"/>
      <c r="T46" s="151"/>
      <c r="U46" s="151"/>
    </row>
    <row r="47" spans="3:21" ht="18.75" customHeight="1">
      <c r="C47" s="151"/>
      <c r="D47" s="151"/>
      <c r="E47" s="151"/>
      <c r="F47" s="151"/>
      <c r="G47" s="151"/>
      <c r="H47" s="151"/>
      <c r="I47" s="151"/>
      <c r="J47" s="240"/>
      <c r="K47" s="151"/>
      <c r="L47" s="151"/>
      <c r="M47" s="242"/>
      <c r="N47" s="242"/>
      <c r="O47" s="151"/>
      <c r="P47" s="151"/>
      <c r="Q47" s="151"/>
      <c r="R47" s="151"/>
      <c r="S47" s="151"/>
      <c r="T47" s="151"/>
      <c r="U47" s="151"/>
    </row>
    <row r="48" spans="3:21" ht="18.75" customHeight="1">
      <c r="C48" s="151"/>
      <c r="D48" s="151"/>
      <c r="E48" s="151"/>
      <c r="F48" s="151"/>
      <c r="G48" s="151"/>
      <c r="H48" s="151"/>
      <c r="I48" s="151"/>
      <c r="J48" s="240"/>
      <c r="K48" s="151"/>
      <c r="L48" s="151"/>
      <c r="M48" s="151"/>
      <c r="N48" s="151"/>
      <c r="O48" s="151"/>
      <c r="P48" s="151"/>
      <c r="Q48" s="151"/>
      <c r="R48" s="151"/>
      <c r="S48" s="151"/>
      <c r="T48" s="151"/>
      <c r="U48" s="151"/>
    </row>
    <row r="49" spans="3:21" ht="18.75" customHeight="1">
      <c r="C49" s="151"/>
      <c r="D49" s="151"/>
      <c r="E49" s="151"/>
      <c r="F49" s="151"/>
      <c r="G49" s="151"/>
      <c r="H49" s="151"/>
      <c r="I49" s="151"/>
      <c r="J49" s="240"/>
      <c r="K49" s="151"/>
      <c r="L49" s="151"/>
      <c r="M49" s="151"/>
      <c r="N49" s="151"/>
      <c r="O49" s="151"/>
      <c r="P49" s="151"/>
      <c r="Q49" s="151"/>
      <c r="R49" s="151"/>
      <c r="S49" s="151"/>
      <c r="T49" s="151"/>
      <c r="U49" s="151"/>
    </row>
    <row r="50" spans="3:21" ht="18.75" customHeight="1">
      <c r="C50" s="151"/>
      <c r="D50" s="151"/>
      <c r="E50" s="151"/>
      <c r="F50" s="151"/>
      <c r="G50" s="151"/>
      <c r="H50" s="151"/>
      <c r="I50" s="151"/>
      <c r="J50" s="240"/>
      <c r="K50" s="151"/>
      <c r="L50" s="151"/>
      <c r="M50" s="151"/>
      <c r="N50" s="151"/>
      <c r="O50" s="151"/>
      <c r="P50" s="151"/>
      <c r="Q50" s="151"/>
      <c r="R50" s="151"/>
      <c r="S50" s="151"/>
      <c r="T50" s="151"/>
      <c r="U50" s="151"/>
    </row>
    <row r="51" spans="3:21" ht="18.75" customHeight="1">
      <c r="C51" s="151"/>
      <c r="D51" s="151"/>
      <c r="E51" s="151"/>
      <c r="F51" s="151"/>
      <c r="G51" s="151"/>
      <c r="H51" s="151"/>
      <c r="I51" s="151"/>
      <c r="J51" s="240"/>
      <c r="K51" s="151"/>
      <c r="L51" s="151"/>
      <c r="M51" s="151"/>
      <c r="N51" s="151"/>
      <c r="O51" s="151"/>
      <c r="P51" s="151"/>
      <c r="Q51" s="151"/>
      <c r="R51" s="151"/>
      <c r="S51" s="151"/>
      <c r="T51" s="151"/>
      <c r="U51" s="151"/>
    </row>
    <row r="52" spans="3:21" ht="18.75" customHeight="1">
      <c r="C52" s="151"/>
      <c r="D52" s="151"/>
      <c r="E52" s="151"/>
      <c r="F52" s="151"/>
      <c r="G52" s="151"/>
      <c r="H52" s="151"/>
      <c r="I52" s="151"/>
      <c r="J52" s="240"/>
      <c r="K52" s="151"/>
      <c r="L52" s="151"/>
      <c r="M52" s="151"/>
      <c r="N52" s="151"/>
      <c r="O52" s="151"/>
      <c r="P52" s="151"/>
      <c r="Q52" s="151"/>
      <c r="R52" s="151"/>
      <c r="S52" s="151"/>
      <c r="T52" s="151"/>
      <c r="U52" s="151"/>
    </row>
    <row r="53" spans="3:21" ht="18.75" customHeight="1">
      <c r="C53" s="151"/>
      <c r="D53" s="151"/>
      <c r="E53" s="151"/>
      <c r="F53" s="151"/>
      <c r="G53" s="151"/>
      <c r="H53" s="151"/>
      <c r="I53" s="151"/>
      <c r="J53" s="240"/>
      <c r="K53" s="151"/>
      <c r="L53" s="151"/>
      <c r="M53" s="151"/>
      <c r="N53" s="151"/>
      <c r="O53" s="151"/>
      <c r="P53" s="151"/>
      <c r="Q53" s="151"/>
      <c r="R53" s="151"/>
      <c r="S53" s="151"/>
      <c r="T53" s="151"/>
      <c r="U53" s="151"/>
    </row>
    <row r="54" spans="3:21" ht="18.75" customHeight="1">
      <c r="C54" s="151"/>
      <c r="D54" s="151"/>
      <c r="E54" s="151"/>
      <c r="F54" s="151"/>
      <c r="G54" s="151"/>
      <c r="H54" s="151"/>
      <c r="I54" s="151"/>
      <c r="J54" s="240"/>
      <c r="K54" s="151"/>
      <c r="L54" s="151"/>
      <c r="M54" s="151"/>
      <c r="N54" s="151"/>
      <c r="O54" s="151"/>
      <c r="P54" s="151"/>
      <c r="Q54" s="151"/>
      <c r="R54" s="151"/>
      <c r="S54" s="151"/>
      <c r="T54" s="151"/>
      <c r="U54" s="151"/>
    </row>
    <row r="55" spans="3:21" ht="18.75" customHeight="1">
      <c r="C55" s="151"/>
      <c r="D55" s="151"/>
      <c r="E55" s="151"/>
      <c r="F55" s="151"/>
      <c r="G55" s="151"/>
      <c r="H55" s="151"/>
      <c r="I55" s="151"/>
      <c r="J55" s="240"/>
      <c r="K55" s="151"/>
      <c r="L55" s="151"/>
      <c r="M55" s="151"/>
      <c r="N55" s="151"/>
      <c r="O55" s="151"/>
      <c r="P55" s="151"/>
      <c r="Q55" s="151"/>
      <c r="R55" s="151"/>
      <c r="S55" s="151"/>
      <c r="T55" s="151"/>
      <c r="U55" s="151"/>
    </row>
    <row r="56" spans="3:21" ht="18.75" customHeight="1">
      <c r="C56" s="151"/>
      <c r="D56" s="151"/>
      <c r="E56" s="151"/>
      <c r="F56" s="151"/>
      <c r="G56" s="151"/>
      <c r="H56" s="151"/>
      <c r="I56" s="151"/>
      <c r="J56" s="240"/>
      <c r="K56" s="151"/>
      <c r="L56" s="151"/>
      <c r="M56" s="151"/>
      <c r="N56" s="151"/>
      <c r="O56" s="151"/>
      <c r="P56" s="151"/>
      <c r="Q56" s="151"/>
      <c r="R56" s="151"/>
      <c r="S56" s="151"/>
      <c r="T56" s="151"/>
      <c r="U56" s="151"/>
    </row>
    <row r="57" spans="3:21" ht="18.75" customHeight="1">
      <c r="C57" s="151"/>
      <c r="D57" s="151"/>
      <c r="E57" s="151"/>
      <c r="F57" s="151"/>
      <c r="G57" s="151"/>
      <c r="H57" s="151"/>
      <c r="I57" s="151"/>
      <c r="J57" s="240"/>
      <c r="K57" s="151"/>
      <c r="L57" s="151"/>
      <c r="M57" s="151"/>
      <c r="N57" s="151"/>
      <c r="O57" s="151"/>
      <c r="P57" s="151"/>
      <c r="Q57" s="151"/>
      <c r="R57" s="151"/>
      <c r="S57" s="151"/>
      <c r="T57" s="151"/>
      <c r="U57" s="151"/>
    </row>
    <row r="58" spans="3:21" ht="18.75" customHeight="1">
      <c r="C58" s="151"/>
      <c r="D58" s="151"/>
      <c r="E58" s="151"/>
      <c r="F58" s="151"/>
      <c r="G58" s="151"/>
      <c r="H58" s="151"/>
      <c r="I58" s="151"/>
      <c r="J58" s="240"/>
      <c r="K58" s="151"/>
      <c r="L58" s="151"/>
      <c r="M58" s="151"/>
      <c r="N58" s="151"/>
      <c r="O58" s="151"/>
      <c r="P58" s="151"/>
      <c r="Q58" s="151"/>
      <c r="R58" s="151"/>
      <c r="S58" s="151"/>
      <c r="T58" s="151"/>
      <c r="U58" s="151"/>
    </row>
    <row r="59" spans="3:21" ht="18.75" customHeight="1">
      <c r="C59" s="151"/>
      <c r="D59" s="151"/>
      <c r="E59" s="151"/>
      <c r="F59" s="151"/>
      <c r="G59" s="151"/>
      <c r="H59" s="151"/>
      <c r="I59" s="151"/>
      <c r="J59" s="240"/>
      <c r="K59" s="151"/>
      <c r="L59" s="151"/>
      <c r="M59" s="151"/>
      <c r="N59" s="151"/>
      <c r="O59" s="151"/>
      <c r="P59" s="151"/>
      <c r="Q59" s="151"/>
      <c r="R59" s="151"/>
      <c r="S59" s="151"/>
      <c r="T59" s="151"/>
      <c r="U59" s="151"/>
    </row>
    <row r="60" spans="3:21" ht="18.75" customHeight="1">
      <c r="C60" s="151"/>
      <c r="D60" s="151"/>
      <c r="E60" s="151"/>
      <c r="F60" s="151"/>
      <c r="G60" s="151"/>
      <c r="H60" s="151"/>
      <c r="I60" s="151"/>
      <c r="J60" s="240"/>
      <c r="K60" s="151"/>
      <c r="L60" s="151"/>
      <c r="M60" s="151"/>
      <c r="N60" s="151"/>
      <c r="O60" s="151"/>
      <c r="P60" s="151"/>
      <c r="Q60" s="151"/>
      <c r="R60" s="151"/>
      <c r="S60" s="151"/>
      <c r="T60" s="151"/>
      <c r="U60" s="151"/>
    </row>
    <row r="61" spans="3:21" ht="18.75" customHeight="1">
      <c r="C61" s="151"/>
      <c r="D61" s="151"/>
      <c r="E61" s="151"/>
      <c r="F61" s="151"/>
      <c r="G61" s="151"/>
      <c r="H61" s="151"/>
      <c r="I61" s="151"/>
      <c r="J61" s="240"/>
      <c r="K61" s="151"/>
      <c r="L61" s="151"/>
      <c r="M61" s="151"/>
      <c r="N61" s="151"/>
      <c r="O61" s="151"/>
      <c r="P61" s="151"/>
      <c r="Q61" s="151"/>
      <c r="R61" s="151"/>
      <c r="S61" s="151"/>
      <c r="T61" s="151"/>
      <c r="U61" s="151"/>
    </row>
    <row r="62" spans="3:21" ht="18.75" customHeight="1">
      <c r="C62" s="151"/>
      <c r="D62" s="151"/>
      <c r="E62" s="151"/>
      <c r="F62" s="151"/>
      <c r="G62" s="151"/>
      <c r="H62" s="151"/>
      <c r="I62" s="151"/>
      <c r="J62" s="240"/>
      <c r="K62" s="151"/>
      <c r="L62" s="151"/>
      <c r="M62" s="151"/>
      <c r="N62" s="151"/>
      <c r="O62" s="151"/>
      <c r="P62" s="151"/>
      <c r="Q62" s="151"/>
      <c r="R62" s="151"/>
      <c r="S62" s="151"/>
      <c r="T62" s="151"/>
      <c r="U62" s="151"/>
    </row>
  </sheetData>
  <sheetProtection/>
  <mergeCells count="25">
    <mergeCell ref="J18:J29"/>
    <mergeCell ref="J10:J12"/>
    <mergeCell ref="L5:L6"/>
    <mergeCell ref="J31:J44"/>
    <mergeCell ref="Q5:Q6"/>
    <mergeCell ref="N5:N6"/>
    <mergeCell ref="J14:J16"/>
    <mergeCell ref="K5:K6"/>
    <mergeCell ref="A1:U1"/>
    <mergeCell ref="A2:U2"/>
    <mergeCell ref="A3:U3"/>
    <mergeCell ref="A5:A6"/>
    <mergeCell ref="B5:B6"/>
    <mergeCell ref="O5:O6"/>
    <mergeCell ref="U5:U6"/>
    <mergeCell ref="C5:C6"/>
    <mergeCell ref="D5:D6"/>
    <mergeCell ref="E5:E6"/>
    <mergeCell ref="F5:I5"/>
    <mergeCell ref="Q4:U4"/>
    <mergeCell ref="J5:J6"/>
    <mergeCell ref="P5:P6"/>
    <mergeCell ref="M5:M6"/>
    <mergeCell ref="R5:R6"/>
    <mergeCell ref="S5:T5"/>
  </mergeCells>
  <printOptions/>
  <pageMargins left="0" right="0.0393700787401575" top="0.433070866141732" bottom="0.511811023622047" header="0" footer="0"/>
  <pageSetup fitToHeight="2"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dimension ref="A1:P15"/>
  <sheetViews>
    <sheetView view="pageBreakPreview" zoomScale="55" zoomScaleNormal="70" zoomScaleSheetLayoutView="55" zoomScalePageLayoutView="0" workbookViewId="0" topLeftCell="A1">
      <selection activeCell="M6" sqref="M6:O6"/>
    </sheetView>
  </sheetViews>
  <sheetFormatPr defaultColWidth="8.75390625" defaultRowHeight="15.75"/>
  <cols>
    <col min="1" max="1" width="4.25390625" style="396" customWidth="1"/>
    <col min="2" max="2" width="53.625" style="396" customWidth="1"/>
    <col min="3" max="3" width="10.375" style="396" customWidth="1"/>
    <col min="4" max="4" width="11.25390625" style="396" customWidth="1"/>
    <col min="5" max="5" width="10.375" style="396" bestFit="1" customWidth="1"/>
    <col min="6" max="6" width="11.625" style="396" customWidth="1"/>
    <col min="7" max="7" width="10.50390625" style="396" customWidth="1"/>
    <col min="8" max="8" width="10.75390625" style="396" customWidth="1"/>
    <col min="9" max="9" width="8.75390625" style="396" customWidth="1"/>
    <col min="10" max="10" width="9.125" style="396" customWidth="1"/>
    <col min="11" max="11" width="9.625" style="396" customWidth="1"/>
    <col min="12" max="12" width="8.75390625" style="396" customWidth="1"/>
    <col min="13" max="13" width="9.375" style="396" bestFit="1" customWidth="1"/>
    <col min="14" max="14" width="11.25390625" style="396" customWidth="1"/>
    <col min="15" max="15" width="8.625" style="396" customWidth="1"/>
    <col min="16" max="16" width="14.875" style="396" customWidth="1"/>
    <col min="17" max="16384" width="8.75390625" style="396" customWidth="1"/>
  </cols>
  <sheetData>
    <row r="1" spans="1:16" ht="20.25" customHeight="1">
      <c r="A1" s="566" t="s">
        <v>531</v>
      </c>
      <c r="B1" s="566"/>
      <c r="C1" s="566"/>
      <c r="D1" s="566"/>
      <c r="E1" s="566"/>
      <c r="F1" s="566"/>
      <c r="G1" s="566"/>
      <c r="H1" s="566"/>
      <c r="I1" s="566"/>
      <c r="J1" s="566"/>
      <c r="K1" s="566"/>
      <c r="L1" s="566"/>
      <c r="M1" s="566"/>
      <c r="N1" s="566"/>
      <c r="O1" s="566"/>
      <c r="P1" s="566"/>
    </row>
    <row r="2" spans="1:16" ht="44.25" customHeight="1">
      <c r="A2" s="567" t="s">
        <v>506</v>
      </c>
      <c r="B2" s="566"/>
      <c r="C2" s="566"/>
      <c r="D2" s="566"/>
      <c r="E2" s="566"/>
      <c r="F2" s="566"/>
      <c r="G2" s="566"/>
      <c r="H2" s="566"/>
      <c r="I2" s="566"/>
      <c r="J2" s="566"/>
      <c r="K2" s="566"/>
      <c r="L2" s="566"/>
      <c r="M2" s="566"/>
      <c r="N2" s="566"/>
      <c r="O2" s="566"/>
      <c r="P2" s="566"/>
    </row>
    <row r="3" spans="1:16" ht="24" customHeight="1">
      <c r="A3" s="568" t="e">
        <f>+'VỐN SỰ NGHIỆP ĐẦU TƯ'!A3:U3</f>
        <v>#REF!</v>
      </c>
      <c r="B3" s="569"/>
      <c r="C3" s="569"/>
      <c r="D3" s="569"/>
      <c r="E3" s="569"/>
      <c r="F3" s="569"/>
      <c r="G3" s="569"/>
      <c r="H3" s="569"/>
      <c r="I3" s="569"/>
      <c r="J3" s="569"/>
      <c r="K3" s="569"/>
      <c r="L3" s="569"/>
      <c r="M3" s="569"/>
      <c r="N3" s="569"/>
      <c r="O3" s="569"/>
      <c r="P3" s="569"/>
    </row>
    <row r="4" spans="1:16" ht="21" customHeight="1">
      <c r="A4" s="397"/>
      <c r="B4" s="397"/>
      <c r="C4" s="397"/>
      <c r="D4" s="397"/>
      <c r="E4" s="397"/>
      <c r="F4" s="397"/>
      <c r="G4" s="397"/>
      <c r="H4" s="397"/>
      <c r="I4" s="397"/>
      <c r="J4" s="397"/>
      <c r="K4" s="397"/>
      <c r="L4" s="397"/>
      <c r="M4" s="397"/>
      <c r="N4" s="570" t="s">
        <v>507</v>
      </c>
      <c r="O4" s="570"/>
      <c r="P4" s="570"/>
    </row>
    <row r="5" spans="1:16" ht="40.5" customHeight="1">
      <c r="A5" s="571" t="s">
        <v>351</v>
      </c>
      <c r="B5" s="574" t="s">
        <v>7</v>
      </c>
      <c r="C5" s="561" t="s">
        <v>508</v>
      </c>
      <c r="D5" s="561"/>
      <c r="E5" s="561"/>
      <c r="F5" s="562" t="s">
        <v>509</v>
      </c>
      <c r="G5" s="562"/>
      <c r="H5" s="562"/>
      <c r="I5" s="562"/>
      <c r="J5" s="563" t="s">
        <v>510</v>
      </c>
      <c r="K5" s="563" t="s">
        <v>511</v>
      </c>
      <c r="L5" s="562" t="s">
        <v>512</v>
      </c>
      <c r="M5" s="562"/>
      <c r="N5" s="562"/>
      <c r="O5" s="562"/>
      <c r="P5" s="561" t="s">
        <v>513</v>
      </c>
    </row>
    <row r="6" spans="1:16" ht="35.25" customHeight="1">
      <c r="A6" s="572"/>
      <c r="B6" s="575"/>
      <c r="C6" s="564" t="s">
        <v>514</v>
      </c>
      <c r="D6" s="561" t="s">
        <v>515</v>
      </c>
      <c r="E6" s="561"/>
      <c r="F6" s="562" t="s">
        <v>516</v>
      </c>
      <c r="G6" s="562" t="s">
        <v>517</v>
      </c>
      <c r="H6" s="562" t="s">
        <v>518</v>
      </c>
      <c r="I6" s="562"/>
      <c r="J6" s="563"/>
      <c r="K6" s="563"/>
      <c r="L6" s="562" t="s">
        <v>516</v>
      </c>
      <c r="M6" s="577" t="s">
        <v>518</v>
      </c>
      <c r="N6" s="578"/>
      <c r="O6" s="579"/>
      <c r="P6" s="561"/>
    </row>
    <row r="7" spans="1:16" ht="22.5" customHeight="1">
      <c r="A7" s="572"/>
      <c r="B7" s="575"/>
      <c r="C7" s="580"/>
      <c r="D7" s="564" t="s">
        <v>516</v>
      </c>
      <c r="E7" s="564" t="s">
        <v>519</v>
      </c>
      <c r="F7" s="562"/>
      <c r="G7" s="562"/>
      <c r="H7" s="561" t="s">
        <v>520</v>
      </c>
      <c r="I7" s="561"/>
      <c r="J7" s="563"/>
      <c r="K7" s="563"/>
      <c r="L7" s="562"/>
      <c r="M7" s="562" t="s">
        <v>517</v>
      </c>
      <c r="N7" s="561" t="s">
        <v>520</v>
      </c>
      <c r="O7" s="561"/>
      <c r="P7" s="561"/>
    </row>
    <row r="8" spans="1:16" ht="78" customHeight="1">
      <c r="A8" s="573"/>
      <c r="B8" s="576"/>
      <c r="C8" s="565"/>
      <c r="D8" s="565"/>
      <c r="E8" s="565"/>
      <c r="F8" s="562"/>
      <c r="G8" s="562"/>
      <c r="H8" s="398" t="s">
        <v>521</v>
      </c>
      <c r="I8" s="398" t="s">
        <v>522</v>
      </c>
      <c r="J8" s="563"/>
      <c r="K8" s="563"/>
      <c r="L8" s="562"/>
      <c r="M8" s="562"/>
      <c r="N8" s="398" t="s">
        <v>521</v>
      </c>
      <c r="O8" s="398" t="s">
        <v>522</v>
      </c>
      <c r="P8" s="561"/>
    </row>
    <row r="9" spans="1:16" s="403" customFormat="1" ht="29.25" customHeight="1">
      <c r="A9" s="399"/>
      <c r="B9" s="400" t="s">
        <v>14</v>
      </c>
      <c r="C9" s="399"/>
      <c r="D9" s="401">
        <f>+D10+D12+D14</f>
        <v>12360</v>
      </c>
      <c r="E9" s="401">
        <f>+E10+E12+E14</f>
        <v>12360</v>
      </c>
      <c r="F9" s="401">
        <f>+F10+F12+F14</f>
        <v>4000</v>
      </c>
      <c r="G9" s="401">
        <f>+G10+G12+G14</f>
        <v>4000</v>
      </c>
      <c r="H9" s="401"/>
      <c r="I9" s="401"/>
      <c r="J9" s="401">
        <f>+J10+J12+J14</f>
        <v>8360</v>
      </c>
      <c r="K9" s="401">
        <f>+K10+K12+K14</f>
        <v>1500</v>
      </c>
      <c r="L9" s="401">
        <f>+L10+L12+L14</f>
        <v>10860</v>
      </c>
      <c r="M9" s="401">
        <f>+M10+M12+M14</f>
        <v>10860</v>
      </c>
      <c r="N9" s="401"/>
      <c r="O9" s="401"/>
      <c r="P9" s="402"/>
    </row>
    <row r="10" spans="1:16" s="405" customFormat="1" ht="29.25" customHeight="1">
      <c r="A10" s="400" t="s">
        <v>0</v>
      </c>
      <c r="B10" s="404" t="s">
        <v>523</v>
      </c>
      <c r="C10" s="399"/>
      <c r="D10" s="401">
        <f>SUM(D11:D11)</f>
        <v>6860</v>
      </c>
      <c r="E10" s="401">
        <f>SUM(E11:E11)</f>
        <v>6860</v>
      </c>
      <c r="F10" s="401">
        <f>SUM(F11:F11)</f>
        <v>0</v>
      </c>
      <c r="G10" s="401">
        <f>SUM(G11:G11)</f>
        <v>0</v>
      </c>
      <c r="H10" s="401"/>
      <c r="I10" s="401"/>
      <c r="J10" s="401">
        <f>SUM(J11:J11)</f>
        <v>6860</v>
      </c>
      <c r="K10" s="401">
        <f>SUM(K11:K11)</f>
        <v>0</v>
      </c>
      <c r="L10" s="401">
        <f>SUM(L11:L11)</f>
        <v>6860</v>
      </c>
      <c r="M10" s="401">
        <f>SUM(M11:M11)</f>
        <v>6860</v>
      </c>
      <c r="N10" s="401"/>
      <c r="O10" s="401"/>
      <c r="P10" s="402"/>
    </row>
    <row r="11" spans="1:16" ht="93.75" customHeight="1">
      <c r="A11" s="406">
        <v>1</v>
      </c>
      <c r="B11" s="407" t="s">
        <v>524</v>
      </c>
      <c r="C11" s="408"/>
      <c r="D11" s="409">
        <f>+E11</f>
        <v>6860</v>
      </c>
      <c r="E11" s="409">
        <v>6860</v>
      </c>
      <c r="F11" s="409">
        <f>+G11</f>
        <v>0</v>
      </c>
      <c r="G11" s="410"/>
      <c r="H11" s="408"/>
      <c r="I11" s="408"/>
      <c r="J11" s="409">
        <f>+E11</f>
        <v>6860</v>
      </c>
      <c r="K11" s="409">
        <f>+F11</f>
        <v>0</v>
      </c>
      <c r="L11" s="409">
        <f>+M11</f>
        <v>6860</v>
      </c>
      <c r="M11" s="409">
        <f>+J11</f>
        <v>6860</v>
      </c>
      <c r="N11" s="409"/>
      <c r="O11" s="409"/>
      <c r="P11" s="411" t="s">
        <v>525</v>
      </c>
    </row>
    <row r="12" spans="1:16" s="405" customFormat="1" ht="27" customHeight="1">
      <c r="A12" s="400" t="s">
        <v>1</v>
      </c>
      <c r="B12" s="404" t="s">
        <v>526</v>
      </c>
      <c r="C12" s="402"/>
      <c r="D12" s="412">
        <f>+D13</f>
        <v>1500</v>
      </c>
      <c r="E12" s="412">
        <f aca="true" t="shared" si="0" ref="E12:O12">+E13</f>
        <v>1500</v>
      </c>
      <c r="F12" s="412">
        <f t="shared" si="0"/>
        <v>1500</v>
      </c>
      <c r="G12" s="412">
        <f t="shared" si="0"/>
        <v>1500</v>
      </c>
      <c r="H12" s="412">
        <f t="shared" si="0"/>
        <v>0</v>
      </c>
      <c r="I12" s="412">
        <f t="shared" si="0"/>
        <v>0</v>
      </c>
      <c r="J12" s="412">
        <f t="shared" si="0"/>
        <v>0</v>
      </c>
      <c r="K12" s="412">
        <f t="shared" si="0"/>
        <v>1500</v>
      </c>
      <c r="L12" s="412">
        <f t="shared" si="0"/>
        <v>0</v>
      </c>
      <c r="M12" s="412">
        <f t="shared" si="0"/>
        <v>0</v>
      </c>
      <c r="N12" s="412">
        <f t="shared" si="0"/>
        <v>0</v>
      </c>
      <c r="O12" s="412">
        <f t="shared" si="0"/>
        <v>0</v>
      </c>
      <c r="P12" s="402"/>
    </row>
    <row r="13" spans="1:16" ht="47.25">
      <c r="A13" s="406">
        <v>1</v>
      </c>
      <c r="B13" s="413" t="s">
        <v>527</v>
      </c>
      <c r="C13" s="408"/>
      <c r="D13" s="409">
        <f>+E13</f>
        <v>1500</v>
      </c>
      <c r="E13" s="410">
        <v>1500</v>
      </c>
      <c r="F13" s="409">
        <f>+G13</f>
        <v>1500</v>
      </c>
      <c r="G13" s="410">
        <v>1500</v>
      </c>
      <c r="H13" s="408"/>
      <c r="I13" s="408"/>
      <c r="J13" s="408"/>
      <c r="K13" s="409">
        <v>1500</v>
      </c>
      <c r="L13" s="409">
        <f>+M13</f>
        <v>0</v>
      </c>
      <c r="M13" s="409">
        <f>+F13-K13</f>
        <v>0</v>
      </c>
      <c r="N13" s="408"/>
      <c r="O13" s="408"/>
      <c r="P13" s="414" t="s">
        <v>528</v>
      </c>
    </row>
    <row r="14" spans="1:16" s="405" customFormat="1" ht="33" customHeight="1">
      <c r="A14" s="400" t="s">
        <v>2</v>
      </c>
      <c r="B14" s="404" t="s">
        <v>529</v>
      </c>
      <c r="C14" s="402"/>
      <c r="D14" s="412">
        <f aca="true" t="shared" si="1" ref="D14:O14">SUM(D15:D15)</f>
        <v>4000</v>
      </c>
      <c r="E14" s="412">
        <f t="shared" si="1"/>
        <v>4000</v>
      </c>
      <c r="F14" s="412">
        <f t="shared" si="1"/>
        <v>2500</v>
      </c>
      <c r="G14" s="412">
        <f t="shared" si="1"/>
        <v>2500</v>
      </c>
      <c r="H14" s="412">
        <f t="shared" si="1"/>
        <v>0</v>
      </c>
      <c r="I14" s="412">
        <f t="shared" si="1"/>
        <v>0</v>
      </c>
      <c r="J14" s="412">
        <f t="shared" si="1"/>
        <v>1500</v>
      </c>
      <c r="K14" s="412">
        <f t="shared" si="1"/>
        <v>0</v>
      </c>
      <c r="L14" s="412">
        <f t="shared" si="1"/>
        <v>4000</v>
      </c>
      <c r="M14" s="412">
        <f t="shared" si="1"/>
        <v>4000</v>
      </c>
      <c r="N14" s="412">
        <f t="shared" si="1"/>
        <v>0</v>
      </c>
      <c r="O14" s="412">
        <f t="shared" si="1"/>
        <v>0</v>
      </c>
      <c r="P14" s="415"/>
    </row>
    <row r="15" spans="1:16" ht="43.5" customHeight="1">
      <c r="A15" s="406">
        <v>1</v>
      </c>
      <c r="B15" s="413" t="s">
        <v>530</v>
      </c>
      <c r="C15" s="408"/>
      <c r="D15" s="416">
        <f>+E15</f>
        <v>4000</v>
      </c>
      <c r="E15" s="416">
        <v>4000</v>
      </c>
      <c r="F15" s="416">
        <f>+G15</f>
        <v>2500</v>
      </c>
      <c r="G15" s="416">
        <v>2500</v>
      </c>
      <c r="H15" s="408"/>
      <c r="I15" s="408"/>
      <c r="J15" s="416">
        <v>1500</v>
      </c>
      <c r="K15" s="417"/>
      <c r="L15" s="416">
        <f>+M15</f>
        <v>4000</v>
      </c>
      <c r="M15" s="416">
        <v>4000</v>
      </c>
      <c r="N15" s="408"/>
      <c r="O15" s="408"/>
      <c r="P15" s="408"/>
    </row>
  </sheetData>
  <sheetProtection/>
  <mergeCells count="24">
    <mergeCell ref="M6:O6"/>
    <mergeCell ref="C6:C8"/>
    <mergeCell ref="D6:E6"/>
    <mergeCell ref="F6:F8"/>
    <mergeCell ref="G6:G8"/>
    <mergeCell ref="H6:I6"/>
    <mergeCell ref="A1:P1"/>
    <mergeCell ref="A2:P2"/>
    <mergeCell ref="A3:P3"/>
    <mergeCell ref="N4:P4"/>
    <mergeCell ref="A5:A8"/>
    <mergeCell ref="B5:B8"/>
    <mergeCell ref="M7:M8"/>
    <mergeCell ref="N7:O7"/>
    <mergeCell ref="L5:O5"/>
    <mergeCell ref="P5:P8"/>
    <mergeCell ref="C5:E5"/>
    <mergeCell ref="F5:I5"/>
    <mergeCell ref="J5:J8"/>
    <mergeCell ref="K5:K8"/>
    <mergeCell ref="L6:L8"/>
    <mergeCell ref="D7:D8"/>
    <mergeCell ref="E7:E8"/>
    <mergeCell ref="H7:I7"/>
  </mergeCells>
  <printOptions/>
  <pageMargins left="0.45" right="0.31496062992125984" top="0.5511811023622047" bottom="0.35433070866141736" header="0.31496062992125984" footer="0.31496062992125984"/>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AG345"/>
  <sheetViews>
    <sheetView view="pageBreakPreview" zoomScale="55" zoomScaleNormal="60" zoomScaleSheetLayoutView="55" zoomScalePageLayoutView="0" workbookViewId="0" topLeftCell="A1">
      <selection activeCell="A4" sqref="A4:AG4"/>
    </sheetView>
  </sheetViews>
  <sheetFormatPr defaultColWidth="9.125" defaultRowHeight="27.75" customHeight="1"/>
  <cols>
    <col min="1" max="1" width="5.125" style="457" customWidth="1"/>
    <col min="2" max="2" width="28.25390625" style="462" customWidth="1"/>
    <col min="3" max="4" width="10.00390625" style="458" customWidth="1"/>
    <col min="5" max="5" width="10.375" style="458" customWidth="1"/>
    <col min="6" max="6" width="9.625" style="458" customWidth="1"/>
    <col min="7" max="7" width="12.00390625" style="458" customWidth="1"/>
    <col min="8" max="8" width="11.875" style="459" customWidth="1"/>
    <col min="9" max="11" width="10.875" style="459" customWidth="1"/>
    <col min="12" max="12" width="11.75390625" style="459" customWidth="1"/>
    <col min="13" max="13" width="12.00390625" style="459" customWidth="1"/>
    <col min="14" max="15" width="10.875" style="459" hidden="1" customWidth="1"/>
    <col min="16" max="17" width="10.875" style="459" customWidth="1"/>
    <col min="18" max="18" width="11.00390625" style="459" customWidth="1"/>
    <col min="19" max="19" width="10.875" style="459" customWidth="1"/>
    <col min="20" max="20" width="11.75390625" style="459" customWidth="1"/>
    <col min="21" max="21" width="14.125" style="459" hidden="1" customWidth="1"/>
    <col min="22" max="23" width="14.00390625" style="459" hidden="1" customWidth="1"/>
    <col min="24" max="24" width="11.75390625" style="459" customWidth="1"/>
    <col min="25" max="26" width="14.125" style="459" hidden="1" customWidth="1"/>
    <col min="27" max="27" width="14.00390625" style="459" hidden="1" customWidth="1"/>
    <col min="28" max="28" width="10.875" style="459" customWidth="1"/>
    <col min="29" max="29" width="11.75390625" style="459" customWidth="1"/>
    <col min="30" max="31" width="14.75390625" style="459" hidden="1" customWidth="1"/>
    <col min="32" max="32" width="14.00390625" style="459" customWidth="1"/>
    <col min="33" max="33" width="11.75390625" style="459" customWidth="1"/>
    <col min="34" max="16384" width="9.125" style="419" customWidth="1"/>
  </cols>
  <sheetData>
    <row r="1" spans="1:33" s="418" customFormat="1" ht="27.75" customHeight="1">
      <c r="A1" s="581" t="s">
        <v>580</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row>
    <row r="2" spans="1:33" ht="46.5" customHeight="1">
      <c r="A2" s="582" t="s">
        <v>532</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row>
    <row r="3" spans="1:33" ht="27.75" customHeight="1">
      <c r="A3" s="583" t="e">
        <f>+'Điều chỉnh 2021-2025 (NSĐP)'!A3:P3</f>
        <v>#REF!</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row>
    <row r="4" spans="1:33" s="420" customFormat="1" ht="27.75" customHeight="1">
      <c r="A4" s="584" t="s">
        <v>533</v>
      </c>
      <c r="B4" s="584"/>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row>
    <row r="5" spans="1:33" s="421" customFormat="1" ht="27.75" customHeight="1">
      <c r="A5" s="585" t="s">
        <v>351</v>
      </c>
      <c r="B5" s="586" t="s">
        <v>7</v>
      </c>
      <c r="C5" s="586" t="s">
        <v>534</v>
      </c>
      <c r="D5" s="586" t="s">
        <v>535</v>
      </c>
      <c r="E5" s="586" t="s">
        <v>536</v>
      </c>
      <c r="F5" s="586" t="s">
        <v>537</v>
      </c>
      <c r="G5" s="586" t="s">
        <v>508</v>
      </c>
      <c r="H5" s="586"/>
      <c r="I5" s="586"/>
      <c r="J5" s="587" t="s">
        <v>275</v>
      </c>
      <c r="K5" s="588"/>
      <c r="L5" s="588"/>
      <c r="M5" s="588"/>
      <c r="N5" s="588"/>
      <c r="O5" s="588"/>
      <c r="P5" s="588"/>
      <c r="Q5" s="589"/>
      <c r="R5" s="590" t="s">
        <v>538</v>
      </c>
      <c r="S5" s="591"/>
      <c r="T5" s="594" t="s">
        <v>539</v>
      </c>
      <c r="U5" s="594"/>
      <c r="V5" s="594"/>
      <c r="W5" s="594"/>
      <c r="X5" s="594"/>
      <c r="Y5" s="594"/>
      <c r="Z5" s="594"/>
      <c r="AA5" s="591"/>
      <c r="AB5" s="590" t="s">
        <v>540</v>
      </c>
      <c r="AC5" s="597"/>
      <c r="AD5" s="597"/>
      <c r="AE5" s="597"/>
      <c r="AF5" s="598"/>
      <c r="AG5" s="586" t="s">
        <v>513</v>
      </c>
    </row>
    <row r="6" spans="1:33" s="421" customFormat="1" ht="63" customHeight="1">
      <c r="A6" s="585"/>
      <c r="B6" s="586"/>
      <c r="C6" s="586"/>
      <c r="D6" s="586"/>
      <c r="E6" s="586"/>
      <c r="F6" s="586"/>
      <c r="G6" s="586" t="s">
        <v>541</v>
      </c>
      <c r="H6" s="586" t="s">
        <v>542</v>
      </c>
      <c r="I6" s="586"/>
      <c r="J6" s="587" t="s">
        <v>543</v>
      </c>
      <c r="K6" s="589"/>
      <c r="L6" s="587" t="s">
        <v>544</v>
      </c>
      <c r="M6" s="589"/>
      <c r="N6" s="587" t="s">
        <v>545</v>
      </c>
      <c r="O6" s="589"/>
      <c r="P6" s="587" t="s">
        <v>546</v>
      </c>
      <c r="Q6" s="589"/>
      <c r="R6" s="592"/>
      <c r="S6" s="593"/>
      <c r="T6" s="595"/>
      <c r="U6" s="595"/>
      <c r="V6" s="595"/>
      <c r="W6" s="595"/>
      <c r="X6" s="595"/>
      <c r="Y6" s="595"/>
      <c r="Z6" s="595"/>
      <c r="AA6" s="596"/>
      <c r="AB6" s="599"/>
      <c r="AC6" s="600"/>
      <c r="AD6" s="600"/>
      <c r="AE6" s="600"/>
      <c r="AF6" s="601"/>
      <c r="AG6" s="586"/>
    </row>
    <row r="7" spans="1:33" s="421" customFormat="1" ht="102" customHeight="1">
      <c r="A7" s="585"/>
      <c r="B7" s="586"/>
      <c r="C7" s="586"/>
      <c r="D7" s="586"/>
      <c r="E7" s="586"/>
      <c r="F7" s="586"/>
      <c r="G7" s="586"/>
      <c r="H7" s="586" t="s">
        <v>516</v>
      </c>
      <c r="I7" s="603" t="s">
        <v>547</v>
      </c>
      <c r="J7" s="586" t="s">
        <v>516</v>
      </c>
      <c r="K7" s="603" t="s">
        <v>547</v>
      </c>
      <c r="L7" s="586" t="s">
        <v>516</v>
      </c>
      <c r="M7" s="603" t="s">
        <v>547</v>
      </c>
      <c r="N7" s="586" t="s">
        <v>516</v>
      </c>
      <c r="O7" s="603" t="s">
        <v>547</v>
      </c>
      <c r="P7" s="586" t="s">
        <v>516</v>
      </c>
      <c r="Q7" s="603" t="s">
        <v>547</v>
      </c>
      <c r="R7" s="586" t="s">
        <v>516</v>
      </c>
      <c r="S7" s="603" t="s">
        <v>547</v>
      </c>
      <c r="T7" s="587" t="s">
        <v>548</v>
      </c>
      <c r="U7" s="588"/>
      <c r="V7" s="588"/>
      <c r="W7" s="589"/>
      <c r="X7" s="586" t="s">
        <v>549</v>
      </c>
      <c r="Y7" s="586"/>
      <c r="Z7" s="586"/>
      <c r="AA7" s="586"/>
      <c r="AB7" s="586" t="s">
        <v>516</v>
      </c>
      <c r="AC7" s="586" t="s">
        <v>547</v>
      </c>
      <c r="AD7" s="586"/>
      <c r="AE7" s="586"/>
      <c r="AF7" s="586"/>
      <c r="AG7" s="586"/>
    </row>
    <row r="8" spans="1:33" s="421" customFormat="1" ht="27.75" customHeight="1">
      <c r="A8" s="585"/>
      <c r="B8" s="586"/>
      <c r="C8" s="586"/>
      <c r="D8" s="586"/>
      <c r="E8" s="586"/>
      <c r="F8" s="586"/>
      <c r="G8" s="586"/>
      <c r="H8" s="586"/>
      <c r="I8" s="604"/>
      <c r="J8" s="586"/>
      <c r="K8" s="604"/>
      <c r="L8" s="586"/>
      <c r="M8" s="604"/>
      <c r="N8" s="586"/>
      <c r="O8" s="604"/>
      <c r="P8" s="586"/>
      <c r="Q8" s="604"/>
      <c r="R8" s="586"/>
      <c r="S8" s="604"/>
      <c r="T8" s="603" t="s">
        <v>517</v>
      </c>
      <c r="U8" s="607" t="s">
        <v>342</v>
      </c>
      <c r="V8" s="607"/>
      <c r="W8" s="607"/>
      <c r="X8" s="603" t="s">
        <v>517</v>
      </c>
      <c r="Y8" s="607" t="s">
        <v>342</v>
      </c>
      <c r="Z8" s="607"/>
      <c r="AA8" s="607"/>
      <c r="AB8" s="586"/>
      <c r="AC8" s="603" t="s">
        <v>517</v>
      </c>
      <c r="AD8" s="607" t="s">
        <v>342</v>
      </c>
      <c r="AE8" s="607"/>
      <c r="AF8" s="607"/>
      <c r="AG8" s="586"/>
    </row>
    <row r="9" spans="1:33" s="421" customFormat="1" ht="75" customHeight="1">
      <c r="A9" s="585"/>
      <c r="B9" s="586"/>
      <c r="C9" s="586"/>
      <c r="D9" s="586"/>
      <c r="E9" s="586"/>
      <c r="F9" s="586"/>
      <c r="G9" s="586"/>
      <c r="H9" s="602"/>
      <c r="I9" s="605"/>
      <c r="J9" s="602"/>
      <c r="K9" s="605"/>
      <c r="L9" s="602"/>
      <c r="M9" s="605"/>
      <c r="N9" s="602"/>
      <c r="O9" s="605"/>
      <c r="P9" s="602"/>
      <c r="Q9" s="605"/>
      <c r="R9" s="602"/>
      <c r="S9" s="605"/>
      <c r="T9" s="605"/>
      <c r="U9" s="422" t="s">
        <v>550</v>
      </c>
      <c r="V9" s="422" t="s">
        <v>522</v>
      </c>
      <c r="W9" s="422" t="s">
        <v>551</v>
      </c>
      <c r="X9" s="605"/>
      <c r="Y9" s="422" t="s">
        <v>550</v>
      </c>
      <c r="Z9" s="422" t="s">
        <v>522</v>
      </c>
      <c r="AA9" s="422" t="s">
        <v>551</v>
      </c>
      <c r="AB9" s="602"/>
      <c r="AC9" s="605"/>
      <c r="AD9" s="422" t="s">
        <v>550</v>
      </c>
      <c r="AE9" s="422" t="s">
        <v>522</v>
      </c>
      <c r="AF9" s="422" t="s">
        <v>551</v>
      </c>
      <c r="AG9" s="586"/>
    </row>
    <row r="10" spans="1:33" s="425" customFormat="1" ht="27.75" customHeight="1">
      <c r="A10" s="423">
        <v>1</v>
      </c>
      <c r="B10" s="424">
        <v>2</v>
      </c>
      <c r="C10" s="423">
        <v>3</v>
      </c>
      <c r="D10" s="424">
        <v>4</v>
      </c>
      <c r="E10" s="423">
        <v>5</v>
      </c>
      <c r="F10" s="424">
        <v>6</v>
      </c>
      <c r="G10" s="423">
        <v>7</v>
      </c>
      <c r="H10" s="424">
        <v>8</v>
      </c>
      <c r="I10" s="423">
        <v>9</v>
      </c>
      <c r="J10" s="424">
        <v>10</v>
      </c>
      <c r="K10" s="423">
        <v>11</v>
      </c>
      <c r="L10" s="423">
        <v>12</v>
      </c>
      <c r="M10" s="424">
        <v>13</v>
      </c>
      <c r="N10" s="423">
        <v>14</v>
      </c>
      <c r="O10" s="423">
        <v>15</v>
      </c>
      <c r="P10" s="424">
        <v>14</v>
      </c>
      <c r="Q10" s="423">
        <v>15</v>
      </c>
      <c r="R10" s="423">
        <v>16</v>
      </c>
      <c r="S10" s="424">
        <v>17</v>
      </c>
      <c r="T10" s="423">
        <v>18</v>
      </c>
      <c r="U10" s="423">
        <v>19</v>
      </c>
      <c r="V10" s="424">
        <v>20</v>
      </c>
      <c r="W10" s="423">
        <v>21</v>
      </c>
      <c r="X10" s="423">
        <v>19</v>
      </c>
      <c r="Y10" s="424">
        <v>23</v>
      </c>
      <c r="Z10" s="423">
        <v>24</v>
      </c>
      <c r="AA10" s="423">
        <v>25</v>
      </c>
      <c r="AB10" s="424">
        <v>20</v>
      </c>
      <c r="AC10" s="423">
        <v>21</v>
      </c>
      <c r="AD10" s="423">
        <v>28</v>
      </c>
      <c r="AE10" s="424">
        <v>29</v>
      </c>
      <c r="AF10" s="423">
        <v>22</v>
      </c>
      <c r="AG10" s="423">
        <v>23</v>
      </c>
    </row>
    <row r="11" spans="1:33" s="425" customFormat="1" ht="27.75" customHeight="1">
      <c r="A11" s="426"/>
      <c r="B11" s="427" t="s">
        <v>552</v>
      </c>
      <c r="C11" s="424"/>
      <c r="D11" s="424"/>
      <c r="E11" s="424"/>
      <c r="F11" s="424"/>
      <c r="G11" s="424"/>
      <c r="H11" s="428">
        <f>+H12</f>
        <v>193809</v>
      </c>
      <c r="I11" s="428">
        <f aca="true" t="shared" si="0" ref="I11:AF11">+I12</f>
        <v>62287</v>
      </c>
      <c r="J11" s="428">
        <f t="shared" si="0"/>
        <v>9702</v>
      </c>
      <c r="K11" s="428">
        <f t="shared" si="0"/>
        <v>9702</v>
      </c>
      <c r="L11" s="428">
        <f t="shared" si="0"/>
        <v>7174.682</v>
      </c>
      <c r="M11" s="428">
        <f t="shared" si="0"/>
        <v>7174.682</v>
      </c>
      <c r="N11" s="428">
        <f t="shared" si="0"/>
        <v>6698.054</v>
      </c>
      <c r="O11" s="428">
        <f t="shared" si="0"/>
        <v>6698.054</v>
      </c>
      <c r="P11" s="428">
        <f t="shared" si="0"/>
        <v>9702</v>
      </c>
      <c r="Q11" s="428">
        <f t="shared" si="0"/>
        <v>9702</v>
      </c>
      <c r="R11" s="428">
        <f t="shared" si="0"/>
        <v>20261</v>
      </c>
      <c r="S11" s="428">
        <f t="shared" si="0"/>
        <v>20261</v>
      </c>
      <c r="T11" s="428">
        <f t="shared" si="0"/>
        <v>62287</v>
      </c>
      <c r="U11" s="428">
        <f t="shared" si="0"/>
        <v>0</v>
      </c>
      <c r="V11" s="428">
        <f t="shared" si="0"/>
        <v>0</v>
      </c>
      <c r="W11" s="428">
        <f t="shared" si="0"/>
        <v>0</v>
      </c>
      <c r="X11" s="428">
        <f t="shared" si="0"/>
        <v>20261</v>
      </c>
      <c r="Y11" s="428">
        <f t="shared" si="0"/>
        <v>0</v>
      </c>
      <c r="Z11" s="428">
        <f t="shared" si="0"/>
        <v>0</v>
      </c>
      <c r="AA11" s="428">
        <f t="shared" si="0"/>
        <v>0</v>
      </c>
      <c r="AB11" s="428">
        <f t="shared" si="0"/>
        <v>18009</v>
      </c>
      <c r="AC11" s="428">
        <f t="shared" si="0"/>
        <v>18009</v>
      </c>
      <c r="AD11" s="428">
        <f t="shared" si="0"/>
        <v>1380</v>
      </c>
      <c r="AE11" s="428">
        <f t="shared" si="0"/>
        <v>1380</v>
      </c>
      <c r="AF11" s="428">
        <f t="shared" si="0"/>
        <v>1380</v>
      </c>
      <c r="AG11" s="424"/>
    </row>
    <row r="12" spans="1:33" s="434" customFormat="1" ht="37.5" customHeight="1">
      <c r="A12" s="429" t="s">
        <v>553</v>
      </c>
      <c r="B12" s="430" t="s">
        <v>554</v>
      </c>
      <c r="C12" s="431"/>
      <c r="D12" s="431"/>
      <c r="E12" s="431"/>
      <c r="F12" s="431"/>
      <c r="G12" s="431"/>
      <c r="H12" s="432">
        <f aca="true" t="shared" si="1" ref="H12:AF12">+H13+H17+H19+H22</f>
        <v>193809</v>
      </c>
      <c r="I12" s="432">
        <f t="shared" si="1"/>
        <v>62287</v>
      </c>
      <c r="J12" s="432">
        <f t="shared" si="1"/>
        <v>9702</v>
      </c>
      <c r="K12" s="432">
        <f t="shared" si="1"/>
        <v>9702</v>
      </c>
      <c r="L12" s="432">
        <f t="shared" si="1"/>
        <v>7174.682</v>
      </c>
      <c r="M12" s="432">
        <f t="shared" si="1"/>
        <v>7174.682</v>
      </c>
      <c r="N12" s="432">
        <f t="shared" si="1"/>
        <v>6698.054</v>
      </c>
      <c r="O12" s="432">
        <f t="shared" si="1"/>
        <v>6698.054</v>
      </c>
      <c r="P12" s="432">
        <f t="shared" si="1"/>
        <v>9702</v>
      </c>
      <c r="Q12" s="432">
        <f t="shared" si="1"/>
        <v>9702</v>
      </c>
      <c r="R12" s="432">
        <f t="shared" si="1"/>
        <v>20261</v>
      </c>
      <c r="S12" s="432">
        <f t="shared" si="1"/>
        <v>20261</v>
      </c>
      <c r="T12" s="432">
        <f t="shared" si="1"/>
        <v>62287</v>
      </c>
      <c r="U12" s="432">
        <f t="shared" si="1"/>
        <v>0</v>
      </c>
      <c r="V12" s="432">
        <f t="shared" si="1"/>
        <v>0</v>
      </c>
      <c r="W12" s="432">
        <f t="shared" si="1"/>
        <v>0</v>
      </c>
      <c r="X12" s="432">
        <f t="shared" si="1"/>
        <v>20261</v>
      </c>
      <c r="Y12" s="432">
        <f t="shared" si="1"/>
        <v>0</v>
      </c>
      <c r="Z12" s="432">
        <f t="shared" si="1"/>
        <v>0</v>
      </c>
      <c r="AA12" s="432">
        <f t="shared" si="1"/>
        <v>0</v>
      </c>
      <c r="AB12" s="432">
        <f t="shared" si="1"/>
        <v>18009</v>
      </c>
      <c r="AC12" s="432">
        <f t="shared" si="1"/>
        <v>18009</v>
      </c>
      <c r="AD12" s="432">
        <f t="shared" si="1"/>
        <v>1380</v>
      </c>
      <c r="AE12" s="432">
        <f t="shared" si="1"/>
        <v>1380</v>
      </c>
      <c r="AF12" s="432">
        <f t="shared" si="1"/>
        <v>1380</v>
      </c>
      <c r="AG12" s="433"/>
    </row>
    <row r="13" spans="1:33" ht="75">
      <c r="A13" s="435" t="s">
        <v>366</v>
      </c>
      <c r="B13" s="436" t="s">
        <v>555</v>
      </c>
      <c r="C13" s="437"/>
      <c r="D13" s="437"/>
      <c r="E13" s="437"/>
      <c r="F13" s="437"/>
      <c r="G13" s="437"/>
      <c r="H13" s="432">
        <f aca="true" t="shared" si="2" ref="H13:T13">SUM(H14:H16)</f>
        <v>62390</v>
      </c>
      <c r="I13" s="432">
        <f t="shared" si="2"/>
        <v>27390</v>
      </c>
      <c r="J13" s="432">
        <f t="shared" si="2"/>
        <v>9702</v>
      </c>
      <c r="K13" s="432">
        <f t="shared" si="2"/>
        <v>9702</v>
      </c>
      <c r="L13" s="432">
        <f t="shared" si="2"/>
        <v>7174.682</v>
      </c>
      <c r="M13" s="432">
        <f t="shared" si="2"/>
        <v>7174.682</v>
      </c>
      <c r="N13" s="432">
        <f t="shared" si="2"/>
        <v>6698.054</v>
      </c>
      <c r="O13" s="432">
        <f t="shared" si="2"/>
        <v>6698.054</v>
      </c>
      <c r="P13" s="432">
        <f t="shared" si="2"/>
        <v>9702</v>
      </c>
      <c r="Q13" s="432">
        <f t="shared" si="2"/>
        <v>9702</v>
      </c>
      <c r="R13" s="432">
        <f t="shared" si="2"/>
        <v>20261</v>
      </c>
      <c r="S13" s="432">
        <f t="shared" si="2"/>
        <v>20261</v>
      </c>
      <c r="T13" s="432">
        <f t="shared" si="2"/>
        <v>27390</v>
      </c>
      <c r="U13" s="432"/>
      <c r="V13" s="432"/>
      <c r="W13" s="432"/>
      <c r="X13" s="432">
        <f>SUM(X14:X16)</f>
        <v>20261</v>
      </c>
      <c r="Y13" s="432"/>
      <c r="Z13" s="432"/>
      <c r="AA13" s="432"/>
      <c r="AB13" s="432">
        <f>SUM(AB14:AB16)</f>
        <v>7129</v>
      </c>
      <c r="AC13" s="432">
        <f>SUM(AC14:AC16)</f>
        <v>7129</v>
      </c>
      <c r="AD13" s="438"/>
      <c r="AE13" s="438"/>
      <c r="AF13" s="438"/>
      <c r="AG13" s="438"/>
    </row>
    <row r="14" spans="1:33" ht="56.25">
      <c r="A14" s="439" t="s">
        <v>556</v>
      </c>
      <c r="B14" s="440" t="s">
        <v>221</v>
      </c>
      <c r="C14" s="437" t="s">
        <v>557</v>
      </c>
      <c r="D14" s="437" t="s">
        <v>558</v>
      </c>
      <c r="E14" s="437"/>
      <c r="F14" s="437" t="s">
        <v>218</v>
      </c>
      <c r="G14" s="441" t="s">
        <v>225</v>
      </c>
      <c r="H14" s="442">
        <v>22400</v>
      </c>
      <c r="I14" s="443">
        <v>2400</v>
      </c>
      <c r="J14" s="444">
        <f>+K14</f>
        <v>0</v>
      </c>
      <c r="K14" s="444"/>
      <c r="L14" s="438">
        <f>+M14</f>
        <v>0</v>
      </c>
      <c r="M14" s="438"/>
      <c r="N14" s="438"/>
      <c r="O14" s="438"/>
      <c r="P14" s="444">
        <f>+Q14</f>
        <v>0</v>
      </c>
      <c r="Q14" s="444">
        <f>+K14</f>
        <v>0</v>
      </c>
      <c r="R14" s="444">
        <f>+S14</f>
        <v>500</v>
      </c>
      <c r="S14" s="445">
        <v>500</v>
      </c>
      <c r="T14" s="444">
        <f>+I14</f>
        <v>2400</v>
      </c>
      <c r="U14" s="438"/>
      <c r="V14" s="438"/>
      <c r="W14" s="438"/>
      <c r="X14" s="444">
        <f>+R14</f>
        <v>500</v>
      </c>
      <c r="Y14" s="438"/>
      <c r="Z14" s="438"/>
      <c r="AA14" s="438"/>
      <c r="AB14" s="444">
        <f>+AC14</f>
        <v>1900</v>
      </c>
      <c r="AC14" s="444">
        <f>+T14-S14</f>
        <v>1900</v>
      </c>
      <c r="AD14" s="438"/>
      <c r="AE14" s="438"/>
      <c r="AF14" s="438"/>
      <c r="AG14" s="438"/>
    </row>
    <row r="15" spans="1:33" ht="56.25">
      <c r="A15" s="439" t="s">
        <v>559</v>
      </c>
      <c r="B15" s="440" t="s">
        <v>219</v>
      </c>
      <c r="C15" s="437" t="s">
        <v>557</v>
      </c>
      <c r="D15" s="437" t="s">
        <v>560</v>
      </c>
      <c r="E15" s="437"/>
      <c r="F15" s="437" t="s">
        <v>218</v>
      </c>
      <c r="G15" s="441" t="s">
        <v>223</v>
      </c>
      <c r="H15" s="442">
        <v>25000</v>
      </c>
      <c r="I15" s="443">
        <v>15000</v>
      </c>
      <c r="J15" s="444">
        <f>+K15</f>
        <v>6000</v>
      </c>
      <c r="K15" s="443">
        <v>6000</v>
      </c>
      <c r="L15" s="446">
        <f>+M15</f>
        <v>5169.246</v>
      </c>
      <c r="M15" s="446">
        <v>5169.246</v>
      </c>
      <c r="N15" s="444">
        <f>+O15</f>
        <v>5675.992</v>
      </c>
      <c r="O15" s="444">
        <f>506.746+M15</f>
        <v>5675.992</v>
      </c>
      <c r="P15" s="444">
        <f>+Q15</f>
        <v>6000</v>
      </c>
      <c r="Q15" s="444">
        <f>+K15</f>
        <v>6000</v>
      </c>
      <c r="R15" s="444">
        <f>+S15</f>
        <v>12149</v>
      </c>
      <c r="S15" s="445">
        <v>12149</v>
      </c>
      <c r="T15" s="444">
        <f>+I15</f>
        <v>15000</v>
      </c>
      <c r="U15" s="438"/>
      <c r="V15" s="438"/>
      <c r="W15" s="438"/>
      <c r="X15" s="444">
        <f>+R15</f>
        <v>12149</v>
      </c>
      <c r="Y15" s="438"/>
      <c r="Z15" s="438"/>
      <c r="AA15" s="438"/>
      <c r="AB15" s="444">
        <f>+AC15</f>
        <v>2851</v>
      </c>
      <c r="AC15" s="444">
        <f>+T15-S15</f>
        <v>2851</v>
      </c>
      <c r="AD15" s="438"/>
      <c r="AE15" s="438"/>
      <c r="AF15" s="438"/>
      <c r="AG15" s="438"/>
    </row>
    <row r="16" spans="1:33" ht="56.25">
      <c r="A16" s="439" t="s">
        <v>561</v>
      </c>
      <c r="B16" s="440" t="s">
        <v>220</v>
      </c>
      <c r="C16" s="437" t="s">
        <v>557</v>
      </c>
      <c r="D16" s="437" t="s">
        <v>560</v>
      </c>
      <c r="E16" s="437"/>
      <c r="F16" s="437" t="s">
        <v>218</v>
      </c>
      <c r="G16" s="441" t="s">
        <v>224</v>
      </c>
      <c r="H16" s="442">
        <v>14990</v>
      </c>
      <c r="I16" s="443">
        <v>9990</v>
      </c>
      <c r="J16" s="444">
        <f>+K16</f>
        <v>3702</v>
      </c>
      <c r="K16" s="443">
        <v>3702</v>
      </c>
      <c r="L16" s="446">
        <f>+M16</f>
        <v>2005.436</v>
      </c>
      <c r="M16" s="446">
        <v>2005.436</v>
      </c>
      <c r="N16" s="444">
        <f>+O16</f>
        <v>1022.062</v>
      </c>
      <c r="O16" s="444">
        <v>1022.062</v>
      </c>
      <c r="P16" s="444">
        <f>+Q16</f>
        <v>3702</v>
      </c>
      <c r="Q16" s="444">
        <f>+K16</f>
        <v>3702</v>
      </c>
      <c r="R16" s="444">
        <f>+S16</f>
        <v>7612</v>
      </c>
      <c r="S16" s="445">
        <v>7612</v>
      </c>
      <c r="T16" s="444">
        <f>+I16</f>
        <v>9990</v>
      </c>
      <c r="U16" s="438"/>
      <c r="V16" s="438"/>
      <c r="W16" s="438"/>
      <c r="X16" s="444">
        <f>+R16</f>
        <v>7612</v>
      </c>
      <c r="Y16" s="438"/>
      <c r="Z16" s="438"/>
      <c r="AA16" s="438"/>
      <c r="AB16" s="444">
        <f>+AC16</f>
        <v>2378</v>
      </c>
      <c r="AC16" s="444">
        <f>+T16-S16</f>
        <v>2378</v>
      </c>
      <c r="AD16" s="438"/>
      <c r="AE16" s="438"/>
      <c r="AF16" s="438"/>
      <c r="AG16" s="438"/>
    </row>
    <row r="17" spans="1:33" ht="37.5">
      <c r="A17" s="435" t="s">
        <v>367</v>
      </c>
      <c r="B17" s="447" t="s">
        <v>562</v>
      </c>
      <c r="C17" s="437"/>
      <c r="D17" s="437"/>
      <c r="E17" s="437"/>
      <c r="F17" s="437"/>
      <c r="G17" s="437"/>
      <c r="H17" s="432">
        <f>+H18</f>
        <v>25662</v>
      </c>
      <c r="I17" s="432">
        <f aca="true" t="shared" si="3" ref="I17:AC17">+I18</f>
        <v>5640</v>
      </c>
      <c r="J17" s="432">
        <f t="shared" si="3"/>
        <v>0</v>
      </c>
      <c r="K17" s="432">
        <f t="shared" si="3"/>
        <v>0</v>
      </c>
      <c r="L17" s="432">
        <f t="shared" si="3"/>
        <v>0</v>
      </c>
      <c r="M17" s="432">
        <f t="shared" si="3"/>
        <v>0</v>
      </c>
      <c r="N17" s="432">
        <f t="shared" si="3"/>
        <v>0</v>
      </c>
      <c r="O17" s="432">
        <f t="shared" si="3"/>
        <v>0</v>
      </c>
      <c r="P17" s="432">
        <f t="shared" si="3"/>
        <v>0</v>
      </c>
      <c r="Q17" s="432">
        <f t="shared" si="3"/>
        <v>0</v>
      </c>
      <c r="R17" s="432">
        <f t="shared" si="3"/>
        <v>0</v>
      </c>
      <c r="S17" s="432">
        <f t="shared" si="3"/>
        <v>0</v>
      </c>
      <c r="T17" s="432">
        <f t="shared" si="3"/>
        <v>5640</v>
      </c>
      <c r="U17" s="432">
        <f t="shared" si="3"/>
        <v>0</v>
      </c>
      <c r="V17" s="432">
        <f t="shared" si="3"/>
        <v>0</v>
      </c>
      <c r="W17" s="432">
        <f t="shared" si="3"/>
        <v>0</v>
      </c>
      <c r="X17" s="432">
        <f t="shared" si="3"/>
        <v>0</v>
      </c>
      <c r="Y17" s="432">
        <f t="shared" si="3"/>
        <v>0</v>
      </c>
      <c r="Z17" s="432">
        <f t="shared" si="3"/>
        <v>0</v>
      </c>
      <c r="AA17" s="432">
        <f t="shared" si="3"/>
        <v>0</v>
      </c>
      <c r="AB17" s="432">
        <f t="shared" si="3"/>
        <v>3200</v>
      </c>
      <c r="AC17" s="432">
        <f t="shared" si="3"/>
        <v>3200</v>
      </c>
      <c r="AD17" s="438"/>
      <c r="AE17" s="438"/>
      <c r="AF17" s="438"/>
      <c r="AG17" s="438"/>
    </row>
    <row r="18" spans="1:33" ht="63">
      <c r="A18" s="448" t="s">
        <v>556</v>
      </c>
      <c r="B18" s="440" t="s">
        <v>563</v>
      </c>
      <c r="C18" s="437" t="s">
        <v>557</v>
      </c>
      <c r="D18" s="437" t="s">
        <v>564</v>
      </c>
      <c r="E18" s="437"/>
      <c r="F18" s="437" t="s">
        <v>282</v>
      </c>
      <c r="G18" s="437" t="s">
        <v>565</v>
      </c>
      <c r="H18" s="449">
        <v>25662</v>
      </c>
      <c r="I18" s="449">
        <v>5640</v>
      </c>
      <c r="J18" s="432"/>
      <c r="K18" s="432"/>
      <c r="L18" s="432"/>
      <c r="M18" s="432"/>
      <c r="N18" s="432"/>
      <c r="O18" s="432"/>
      <c r="P18" s="432"/>
      <c r="Q18" s="432"/>
      <c r="R18" s="432"/>
      <c r="S18" s="432"/>
      <c r="T18" s="449">
        <f>+I18</f>
        <v>5640</v>
      </c>
      <c r="U18" s="432"/>
      <c r="V18" s="432"/>
      <c r="W18" s="432"/>
      <c r="X18" s="432"/>
      <c r="Y18" s="432"/>
      <c r="Z18" s="432"/>
      <c r="AA18" s="432"/>
      <c r="AB18" s="449">
        <f>+AC18</f>
        <v>3200</v>
      </c>
      <c r="AC18" s="449">
        <v>3200</v>
      </c>
      <c r="AD18" s="438"/>
      <c r="AE18" s="438"/>
      <c r="AF18" s="438"/>
      <c r="AG18" s="414" t="s">
        <v>566</v>
      </c>
    </row>
    <row r="19" spans="1:33" ht="37.5">
      <c r="A19" s="435" t="s">
        <v>368</v>
      </c>
      <c r="B19" s="447" t="s">
        <v>567</v>
      </c>
      <c r="C19" s="437"/>
      <c r="D19" s="437"/>
      <c r="E19" s="437"/>
      <c r="F19" s="437"/>
      <c r="G19" s="437"/>
      <c r="H19" s="432">
        <f>SUM(H20:H21)</f>
        <v>10860</v>
      </c>
      <c r="I19" s="432">
        <f>SUM(I20:I21)</f>
        <v>10860</v>
      </c>
      <c r="J19" s="432">
        <f aca="true" t="shared" si="4" ref="J19:AC19">SUM(J20:J21)</f>
        <v>0</v>
      </c>
      <c r="K19" s="432">
        <f t="shared" si="4"/>
        <v>0</v>
      </c>
      <c r="L19" s="432">
        <f t="shared" si="4"/>
        <v>0</v>
      </c>
      <c r="M19" s="432">
        <f t="shared" si="4"/>
        <v>0</v>
      </c>
      <c r="N19" s="432">
        <f t="shared" si="4"/>
        <v>0</v>
      </c>
      <c r="O19" s="432">
        <f t="shared" si="4"/>
        <v>0</v>
      </c>
      <c r="P19" s="432">
        <f t="shared" si="4"/>
        <v>0</v>
      </c>
      <c r="Q19" s="432">
        <f t="shared" si="4"/>
        <v>0</v>
      </c>
      <c r="R19" s="432">
        <f t="shared" si="4"/>
        <v>0</v>
      </c>
      <c r="S19" s="432">
        <f t="shared" si="4"/>
        <v>0</v>
      </c>
      <c r="T19" s="432">
        <f t="shared" si="4"/>
        <v>10860</v>
      </c>
      <c r="U19" s="432">
        <f t="shared" si="4"/>
        <v>0</v>
      </c>
      <c r="V19" s="432">
        <f t="shared" si="4"/>
        <v>0</v>
      </c>
      <c r="W19" s="432">
        <f t="shared" si="4"/>
        <v>0</v>
      </c>
      <c r="X19" s="432">
        <f t="shared" si="4"/>
        <v>0</v>
      </c>
      <c r="Y19" s="432">
        <f t="shared" si="4"/>
        <v>0</v>
      </c>
      <c r="Z19" s="432">
        <f t="shared" si="4"/>
        <v>0</v>
      </c>
      <c r="AA19" s="432">
        <f t="shared" si="4"/>
        <v>0</v>
      </c>
      <c r="AB19" s="432">
        <f t="shared" si="4"/>
        <v>6300</v>
      </c>
      <c r="AC19" s="432">
        <f t="shared" si="4"/>
        <v>6300</v>
      </c>
      <c r="AD19" s="438"/>
      <c r="AE19" s="438"/>
      <c r="AF19" s="438"/>
      <c r="AG19" s="438"/>
    </row>
    <row r="20" spans="1:33" s="452" customFormat="1" ht="75">
      <c r="A20" s="448" t="s">
        <v>556</v>
      </c>
      <c r="B20" s="440" t="s">
        <v>524</v>
      </c>
      <c r="C20" s="450" t="s">
        <v>557</v>
      </c>
      <c r="D20" s="450" t="s">
        <v>568</v>
      </c>
      <c r="E20" s="450"/>
      <c r="F20" s="450" t="s">
        <v>569</v>
      </c>
      <c r="G20" s="450"/>
      <c r="H20" s="449">
        <f>+I20</f>
        <v>6860</v>
      </c>
      <c r="I20" s="449">
        <v>6860</v>
      </c>
      <c r="J20" s="451"/>
      <c r="K20" s="451"/>
      <c r="L20" s="451"/>
      <c r="M20" s="451"/>
      <c r="N20" s="451"/>
      <c r="O20" s="451"/>
      <c r="P20" s="451"/>
      <c r="Q20" s="451"/>
      <c r="R20" s="451"/>
      <c r="S20" s="451"/>
      <c r="T20" s="449">
        <f>+I20</f>
        <v>6860</v>
      </c>
      <c r="U20" s="451"/>
      <c r="V20" s="451"/>
      <c r="W20" s="451"/>
      <c r="X20" s="451"/>
      <c r="Y20" s="451"/>
      <c r="Z20" s="451"/>
      <c r="AA20" s="451"/>
      <c r="AB20" s="449">
        <f>+AC20</f>
        <v>4000</v>
      </c>
      <c r="AC20" s="449">
        <v>4000</v>
      </c>
      <c r="AD20" s="451"/>
      <c r="AE20" s="451"/>
      <c r="AF20" s="451"/>
      <c r="AG20" s="438"/>
    </row>
    <row r="21" spans="1:33" s="425" customFormat="1" ht="56.25">
      <c r="A21" s="453">
        <v>2</v>
      </c>
      <c r="B21" s="440" t="s">
        <v>530</v>
      </c>
      <c r="C21" s="424" t="s">
        <v>557</v>
      </c>
      <c r="D21" s="450" t="s">
        <v>570</v>
      </c>
      <c r="E21" s="424"/>
      <c r="F21" s="450" t="s">
        <v>569</v>
      </c>
      <c r="G21" s="424"/>
      <c r="H21" s="449">
        <f>+I21</f>
        <v>4000</v>
      </c>
      <c r="I21" s="449">
        <v>4000</v>
      </c>
      <c r="J21" s="424"/>
      <c r="K21" s="424"/>
      <c r="L21" s="424"/>
      <c r="M21" s="424"/>
      <c r="N21" s="424"/>
      <c r="O21" s="424"/>
      <c r="P21" s="424"/>
      <c r="Q21" s="424"/>
      <c r="R21" s="424"/>
      <c r="S21" s="424"/>
      <c r="T21" s="449">
        <f>+I21</f>
        <v>4000</v>
      </c>
      <c r="U21" s="424"/>
      <c r="V21" s="424"/>
      <c r="W21" s="424"/>
      <c r="X21" s="424"/>
      <c r="Y21" s="424"/>
      <c r="Z21" s="424"/>
      <c r="AA21" s="424"/>
      <c r="AB21" s="449">
        <f>+AC21</f>
        <v>2300</v>
      </c>
      <c r="AC21" s="449">
        <v>2300</v>
      </c>
      <c r="AD21" s="424"/>
      <c r="AE21" s="424"/>
      <c r="AF21" s="424"/>
      <c r="AG21" s="438"/>
    </row>
    <row r="22" spans="1:33" ht="37.5">
      <c r="A22" s="435" t="s">
        <v>369</v>
      </c>
      <c r="B22" s="447" t="s">
        <v>571</v>
      </c>
      <c r="C22" s="437"/>
      <c r="D22" s="437"/>
      <c r="E22" s="437"/>
      <c r="F22" s="437"/>
      <c r="G22" s="437"/>
      <c r="H22" s="432">
        <f>SUM(H23:K26)</f>
        <v>94897</v>
      </c>
      <c r="I22" s="432">
        <f>SUM(I23:L26)</f>
        <v>18397</v>
      </c>
      <c r="J22" s="432">
        <f aca="true" t="shared" si="5" ref="J22:AA22">SUM(J23:J25)</f>
        <v>0</v>
      </c>
      <c r="K22" s="432">
        <f t="shared" si="5"/>
        <v>0</v>
      </c>
      <c r="L22" s="432">
        <f t="shared" si="5"/>
        <v>0</v>
      </c>
      <c r="M22" s="432">
        <f t="shared" si="5"/>
        <v>0</v>
      </c>
      <c r="N22" s="432">
        <f t="shared" si="5"/>
        <v>0</v>
      </c>
      <c r="O22" s="432">
        <f t="shared" si="5"/>
        <v>0</v>
      </c>
      <c r="P22" s="432">
        <f t="shared" si="5"/>
        <v>0</v>
      </c>
      <c r="Q22" s="432">
        <f t="shared" si="5"/>
        <v>0</v>
      </c>
      <c r="R22" s="432">
        <f t="shared" si="5"/>
        <v>0</v>
      </c>
      <c r="S22" s="432">
        <f t="shared" si="5"/>
        <v>0</v>
      </c>
      <c r="T22" s="432">
        <f>SUM(T23:W26)</f>
        <v>18397</v>
      </c>
      <c r="U22" s="432">
        <f t="shared" si="5"/>
        <v>0</v>
      </c>
      <c r="V22" s="432">
        <f t="shared" si="5"/>
        <v>0</v>
      </c>
      <c r="W22" s="432">
        <f t="shared" si="5"/>
        <v>0</v>
      </c>
      <c r="X22" s="432">
        <f t="shared" si="5"/>
        <v>0</v>
      </c>
      <c r="Y22" s="432">
        <f t="shared" si="5"/>
        <v>0</v>
      </c>
      <c r="Z22" s="432">
        <f t="shared" si="5"/>
        <v>0</v>
      </c>
      <c r="AA22" s="432">
        <f t="shared" si="5"/>
        <v>0</v>
      </c>
      <c r="AB22" s="432">
        <f>SUM(AB23:AB26)</f>
        <v>1380</v>
      </c>
      <c r="AC22" s="432">
        <f>SUM(AC23:AE26)</f>
        <v>1380</v>
      </c>
      <c r="AD22" s="432">
        <f>SUM(AD23:AF26)</f>
        <v>1380</v>
      </c>
      <c r="AE22" s="432">
        <f>SUM(AE23:AG26)</f>
        <v>1380</v>
      </c>
      <c r="AF22" s="432">
        <f>SUM(AF23:AH26)</f>
        <v>1380</v>
      </c>
      <c r="AG22" s="438"/>
    </row>
    <row r="23" spans="1:33" s="425" customFormat="1" ht="72" customHeight="1">
      <c r="A23" s="453">
        <v>1</v>
      </c>
      <c r="B23" s="440" t="s">
        <v>572</v>
      </c>
      <c r="C23" s="424" t="s">
        <v>557</v>
      </c>
      <c r="D23" s="424" t="s">
        <v>564</v>
      </c>
      <c r="E23" s="424"/>
      <c r="F23" s="450" t="s">
        <v>569</v>
      </c>
      <c r="G23" s="424"/>
      <c r="H23" s="454">
        <f>+I23</f>
        <v>7000</v>
      </c>
      <c r="I23" s="449">
        <v>7000</v>
      </c>
      <c r="J23" s="424"/>
      <c r="K23" s="424"/>
      <c r="L23" s="424"/>
      <c r="M23" s="424"/>
      <c r="N23" s="424"/>
      <c r="O23" s="424"/>
      <c r="P23" s="424"/>
      <c r="Q23" s="424"/>
      <c r="R23" s="424"/>
      <c r="S23" s="424"/>
      <c r="T23" s="449">
        <f>+I23</f>
        <v>7000</v>
      </c>
      <c r="U23" s="424"/>
      <c r="V23" s="424"/>
      <c r="W23" s="424"/>
      <c r="X23" s="424"/>
      <c r="Y23" s="424"/>
      <c r="Z23" s="424"/>
      <c r="AA23" s="424"/>
      <c r="AB23" s="455">
        <f>+AC23</f>
        <v>500</v>
      </c>
      <c r="AC23" s="449">
        <v>500</v>
      </c>
      <c r="AD23" s="424"/>
      <c r="AE23" s="424"/>
      <c r="AF23" s="449">
        <f>+AB23</f>
        <v>500</v>
      </c>
      <c r="AG23" s="414" t="s">
        <v>566</v>
      </c>
    </row>
    <row r="24" spans="1:33" s="425" customFormat="1" ht="56.25">
      <c r="A24" s="456">
        <v>2</v>
      </c>
      <c r="B24" s="440" t="s">
        <v>573</v>
      </c>
      <c r="C24" s="424" t="s">
        <v>557</v>
      </c>
      <c r="D24" s="424" t="s">
        <v>574</v>
      </c>
      <c r="E24" s="424"/>
      <c r="F24" s="450" t="s">
        <v>569</v>
      </c>
      <c r="G24" s="424"/>
      <c r="H24" s="454">
        <f>+I24</f>
        <v>1000</v>
      </c>
      <c r="I24" s="449">
        <v>1000</v>
      </c>
      <c r="J24" s="424"/>
      <c r="K24" s="424"/>
      <c r="L24" s="424"/>
      <c r="M24" s="424"/>
      <c r="N24" s="424"/>
      <c r="O24" s="424"/>
      <c r="P24" s="424"/>
      <c r="Q24" s="424"/>
      <c r="R24" s="424"/>
      <c r="S24" s="424"/>
      <c r="T24" s="449">
        <f>+I24</f>
        <v>1000</v>
      </c>
      <c r="U24" s="424"/>
      <c r="V24" s="424"/>
      <c r="W24" s="424"/>
      <c r="X24" s="424"/>
      <c r="Y24" s="424"/>
      <c r="Z24" s="424"/>
      <c r="AA24" s="424"/>
      <c r="AB24" s="455">
        <f>+AC24</f>
        <v>180</v>
      </c>
      <c r="AC24" s="449">
        <v>180</v>
      </c>
      <c r="AD24" s="424"/>
      <c r="AE24" s="424"/>
      <c r="AF24" s="449">
        <f>+AB24</f>
        <v>180</v>
      </c>
      <c r="AG24" s="438"/>
    </row>
    <row r="25" spans="1:33" ht="63">
      <c r="A25" s="453">
        <v>3</v>
      </c>
      <c r="B25" s="440" t="s">
        <v>575</v>
      </c>
      <c r="C25" s="437" t="s">
        <v>557</v>
      </c>
      <c r="D25" s="437" t="s">
        <v>576</v>
      </c>
      <c r="E25" s="437"/>
      <c r="F25" s="450" t="s">
        <v>569</v>
      </c>
      <c r="G25" s="437"/>
      <c r="H25" s="454">
        <v>60000</v>
      </c>
      <c r="I25" s="454">
        <v>1897</v>
      </c>
      <c r="J25" s="438"/>
      <c r="K25" s="438"/>
      <c r="L25" s="438"/>
      <c r="M25" s="438"/>
      <c r="N25" s="438"/>
      <c r="O25" s="438"/>
      <c r="P25" s="438"/>
      <c r="Q25" s="438"/>
      <c r="R25" s="438"/>
      <c r="S25" s="438"/>
      <c r="T25" s="449">
        <f>+I25</f>
        <v>1897</v>
      </c>
      <c r="U25" s="438"/>
      <c r="V25" s="438"/>
      <c r="W25" s="438"/>
      <c r="X25" s="438"/>
      <c r="Y25" s="438"/>
      <c r="Z25" s="438"/>
      <c r="AA25" s="438"/>
      <c r="AB25" s="455">
        <f>+AC25</f>
        <v>200</v>
      </c>
      <c r="AC25" s="449">
        <v>200</v>
      </c>
      <c r="AD25" s="438"/>
      <c r="AE25" s="438"/>
      <c r="AF25" s="449">
        <f>+AB25</f>
        <v>200</v>
      </c>
      <c r="AG25" s="414" t="s">
        <v>577</v>
      </c>
    </row>
    <row r="26" spans="1:33" ht="56.25">
      <c r="A26" s="456">
        <v>4</v>
      </c>
      <c r="B26" s="440" t="s">
        <v>578</v>
      </c>
      <c r="C26" s="437" t="s">
        <v>557</v>
      </c>
      <c r="D26" s="437" t="s">
        <v>568</v>
      </c>
      <c r="E26" s="437"/>
      <c r="F26" s="450" t="s">
        <v>569</v>
      </c>
      <c r="G26" s="437"/>
      <c r="H26" s="454">
        <f>+I26</f>
        <v>8500</v>
      </c>
      <c r="I26" s="449">
        <v>8500</v>
      </c>
      <c r="J26" s="438"/>
      <c r="K26" s="438"/>
      <c r="L26" s="438"/>
      <c r="M26" s="438"/>
      <c r="N26" s="438"/>
      <c r="O26" s="438"/>
      <c r="P26" s="438"/>
      <c r="Q26" s="438"/>
      <c r="R26" s="438"/>
      <c r="S26" s="438"/>
      <c r="T26" s="449">
        <f>+I26</f>
        <v>8500</v>
      </c>
      <c r="U26" s="438"/>
      <c r="V26" s="438"/>
      <c r="W26" s="438"/>
      <c r="X26" s="438"/>
      <c r="Y26" s="438"/>
      <c r="Z26" s="438"/>
      <c r="AA26" s="438"/>
      <c r="AB26" s="455">
        <f>+AC26</f>
        <v>500</v>
      </c>
      <c r="AC26" s="449">
        <v>500</v>
      </c>
      <c r="AD26" s="438"/>
      <c r="AE26" s="438"/>
      <c r="AF26" s="449">
        <f>+AB26</f>
        <v>500</v>
      </c>
      <c r="AG26" s="438"/>
    </row>
    <row r="34" ht="27.75" customHeight="1">
      <c r="B34" s="419" t="s">
        <v>579</v>
      </c>
    </row>
    <row r="35" spans="2:32" ht="27.75" customHeight="1">
      <c r="B35" s="606"/>
      <c r="C35" s="606"/>
      <c r="D35" s="606"/>
      <c r="E35" s="606"/>
      <c r="F35" s="606"/>
      <c r="G35" s="606"/>
      <c r="H35" s="606"/>
      <c r="I35" s="606"/>
      <c r="J35" s="606"/>
      <c r="K35" s="606"/>
      <c r="L35" s="606"/>
      <c r="M35" s="606"/>
      <c r="N35" s="606"/>
      <c r="O35" s="606"/>
      <c r="P35" s="606"/>
      <c r="Q35" s="606"/>
      <c r="R35" s="606"/>
      <c r="S35" s="606"/>
      <c r="T35" s="460"/>
      <c r="U35" s="460"/>
      <c r="V35" s="460"/>
      <c r="W35" s="460"/>
      <c r="X35" s="460"/>
      <c r="Y35" s="460"/>
      <c r="Z35" s="460"/>
      <c r="AA35" s="460"/>
      <c r="AB35" s="460"/>
      <c r="AC35" s="460"/>
      <c r="AD35" s="460"/>
      <c r="AE35" s="460"/>
      <c r="AF35" s="460"/>
    </row>
    <row r="37" spans="1:33" ht="27.75" customHeight="1">
      <c r="A37" s="461"/>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row>
    <row r="38" spans="1:33" ht="27.75" customHeight="1">
      <c r="A38" s="461"/>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row>
    <row r="39" spans="1:33" ht="27.75" customHeight="1">
      <c r="A39" s="461"/>
      <c r="B39" s="419"/>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row>
    <row r="40" spans="1:33" ht="27.75" customHeight="1">
      <c r="A40" s="461"/>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row>
    <row r="41" spans="1:33" ht="27.75" customHeight="1">
      <c r="A41" s="461"/>
      <c r="B41" s="419"/>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419"/>
      <c r="AB41" s="419"/>
      <c r="AC41" s="419"/>
      <c r="AD41" s="419"/>
      <c r="AE41" s="419"/>
      <c r="AF41" s="419"/>
      <c r="AG41" s="419"/>
    </row>
    <row r="42" spans="1:33" ht="27.75" customHeight="1">
      <c r="A42" s="461"/>
      <c r="B42" s="419"/>
      <c r="C42" s="419"/>
      <c r="D42" s="419"/>
      <c r="E42" s="419"/>
      <c r="F42" s="419"/>
      <c r="G42" s="419"/>
      <c r="H42" s="419"/>
      <c r="I42" s="419"/>
      <c r="J42" s="419"/>
      <c r="K42" s="419"/>
      <c r="L42" s="419"/>
      <c r="M42" s="419"/>
      <c r="N42" s="419"/>
      <c r="O42" s="419"/>
      <c r="P42" s="419"/>
      <c r="Q42" s="419"/>
      <c r="R42" s="419"/>
      <c r="S42" s="419"/>
      <c r="T42" s="419"/>
      <c r="U42" s="419"/>
      <c r="V42" s="419"/>
      <c r="W42" s="419"/>
      <c r="X42" s="419"/>
      <c r="Y42" s="419"/>
      <c r="Z42" s="419"/>
      <c r="AA42" s="419"/>
      <c r="AB42" s="419"/>
      <c r="AC42" s="419"/>
      <c r="AD42" s="419"/>
      <c r="AE42" s="419"/>
      <c r="AF42" s="419"/>
      <c r="AG42" s="419"/>
    </row>
    <row r="43" spans="1:33" ht="27.75" customHeight="1">
      <c r="A43" s="461"/>
      <c r="B43" s="419"/>
      <c r="C43" s="419"/>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19"/>
      <c r="AD43" s="419"/>
      <c r="AE43" s="419"/>
      <c r="AF43" s="419"/>
      <c r="AG43" s="419"/>
    </row>
    <row r="44" spans="1:33" ht="27.75" customHeight="1">
      <c r="A44" s="461"/>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row>
    <row r="45" spans="1:33" ht="27.75" customHeight="1">
      <c r="A45" s="461"/>
      <c r="B45" s="419"/>
      <c r="C45" s="419"/>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row>
    <row r="46" spans="1:33" ht="27.75" customHeight="1">
      <c r="A46" s="461"/>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row>
    <row r="47" spans="1:33" ht="27.75" customHeight="1">
      <c r="A47" s="461"/>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row>
    <row r="48" spans="1:33" ht="27.75" customHeight="1">
      <c r="A48" s="461"/>
      <c r="B48" s="419"/>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row>
    <row r="49" spans="1:33" ht="27.75" customHeight="1">
      <c r="A49" s="461"/>
      <c r="B49" s="419"/>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row>
    <row r="50" spans="1:33" ht="27.75" customHeight="1">
      <c r="A50" s="461"/>
      <c r="B50" s="419"/>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row>
    <row r="51" spans="1:33" ht="27.75" customHeight="1">
      <c r="A51" s="461"/>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row>
    <row r="52" spans="1:33" ht="27.75" customHeight="1">
      <c r="A52" s="461"/>
      <c r="B52" s="419"/>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row>
    <row r="53" spans="1:33" ht="27.75" customHeight="1">
      <c r="A53" s="461"/>
      <c r="B53" s="419"/>
      <c r="C53" s="419"/>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9"/>
      <c r="AD53" s="419"/>
      <c r="AE53" s="419"/>
      <c r="AF53" s="419"/>
      <c r="AG53" s="419"/>
    </row>
    <row r="54" spans="1:33" ht="27.75" customHeight="1">
      <c r="A54" s="461"/>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row>
    <row r="55" spans="1:33" ht="27.75" customHeight="1">
      <c r="A55" s="461"/>
      <c r="B55" s="419"/>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row>
    <row r="56" spans="1:33" ht="27.75" customHeight="1">
      <c r="A56" s="461"/>
      <c r="B56" s="419"/>
      <c r="C56" s="419"/>
      <c r="D56" s="419"/>
      <c r="E56" s="419"/>
      <c r="F56" s="419"/>
      <c r="G56" s="419"/>
      <c r="H56" s="419"/>
      <c r="I56" s="419"/>
      <c r="J56" s="419"/>
      <c r="K56" s="419"/>
      <c r="L56" s="419"/>
      <c r="M56" s="419"/>
      <c r="N56" s="419"/>
      <c r="O56" s="419"/>
      <c r="P56" s="419"/>
      <c r="Q56" s="419"/>
      <c r="R56" s="419"/>
      <c r="S56" s="419"/>
      <c r="T56" s="419"/>
      <c r="U56" s="419"/>
      <c r="V56" s="419"/>
      <c r="W56" s="419"/>
      <c r="X56" s="419"/>
      <c r="Y56" s="419"/>
      <c r="Z56" s="419"/>
      <c r="AA56" s="419"/>
      <c r="AB56" s="419"/>
      <c r="AC56" s="419"/>
      <c r="AD56" s="419"/>
      <c r="AE56" s="419"/>
      <c r="AF56" s="419"/>
      <c r="AG56" s="419"/>
    </row>
    <row r="57" spans="1:33" ht="27.75" customHeight="1">
      <c r="A57" s="461"/>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row>
    <row r="58" spans="1:33" ht="27.75" customHeight="1">
      <c r="A58" s="461"/>
      <c r="B58" s="419"/>
      <c r="C58" s="419"/>
      <c r="D58" s="419"/>
      <c r="E58" s="419"/>
      <c r="F58" s="419"/>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row>
    <row r="59" spans="1:33" ht="27.75" customHeight="1">
      <c r="A59" s="461"/>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row>
    <row r="60" spans="1:33" ht="27.75" customHeight="1">
      <c r="A60" s="461"/>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row>
    <row r="61" spans="1:33" ht="27.75" customHeight="1">
      <c r="A61" s="461"/>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row>
    <row r="62" spans="1:33" ht="27.75" customHeight="1">
      <c r="A62" s="461"/>
      <c r="B62" s="419"/>
      <c r="C62" s="419"/>
      <c r="D62" s="419"/>
      <c r="E62" s="419"/>
      <c r="F62" s="419"/>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19"/>
      <c r="AF62" s="419"/>
      <c r="AG62" s="419"/>
    </row>
    <row r="63" spans="1:33" ht="27.75" customHeight="1">
      <c r="A63" s="461"/>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row>
    <row r="64" spans="1:33" ht="27.75" customHeight="1">
      <c r="A64" s="461"/>
      <c r="B64" s="419"/>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19"/>
      <c r="AC64" s="419"/>
      <c r="AD64" s="419"/>
      <c r="AE64" s="419"/>
      <c r="AF64" s="419"/>
      <c r="AG64" s="419"/>
    </row>
    <row r="65" spans="1:33" ht="27.75" customHeight="1">
      <c r="A65" s="461"/>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row>
    <row r="66" spans="1:33" ht="27.75" customHeight="1">
      <c r="A66" s="461"/>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row>
    <row r="67" spans="1:33" ht="27.75" customHeight="1">
      <c r="A67" s="461"/>
      <c r="B67" s="419"/>
      <c r="C67" s="419"/>
      <c r="D67" s="419"/>
      <c r="E67" s="419"/>
      <c r="F67" s="419"/>
      <c r="G67" s="419"/>
      <c r="H67" s="419"/>
      <c r="I67" s="419"/>
      <c r="J67" s="419"/>
      <c r="K67" s="419"/>
      <c r="L67" s="419"/>
      <c r="M67" s="419"/>
      <c r="N67" s="419"/>
      <c r="O67" s="419"/>
      <c r="P67" s="419"/>
      <c r="Q67" s="419"/>
      <c r="R67" s="419"/>
      <c r="S67" s="419"/>
      <c r="T67" s="419"/>
      <c r="U67" s="419"/>
      <c r="V67" s="419"/>
      <c r="W67" s="419"/>
      <c r="X67" s="419"/>
      <c r="Y67" s="419"/>
      <c r="Z67" s="419"/>
      <c r="AA67" s="419"/>
      <c r="AB67" s="419"/>
      <c r="AC67" s="419"/>
      <c r="AD67" s="419"/>
      <c r="AE67" s="419"/>
      <c r="AF67" s="419"/>
      <c r="AG67" s="419"/>
    </row>
    <row r="68" spans="1:33" ht="27.75" customHeight="1">
      <c r="A68" s="461"/>
      <c r="B68" s="419"/>
      <c r="C68" s="419"/>
      <c r="D68" s="419"/>
      <c r="E68" s="419"/>
      <c r="F68" s="419"/>
      <c r="G68" s="419"/>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row>
    <row r="69" spans="1:33" ht="27.75" customHeight="1">
      <c r="A69" s="461"/>
      <c r="B69" s="419"/>
      <c r="C69" s="419"/>
      <c r="D69" s="419"/>
      <c r="E69" s="419"/>
      <c r="F69" s="419"/>
      <c r="G69" s="419"/>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row>
    <row r="70" spans="1:33" ht="27.75" customHeight="1">
      <c r="A70" s="461"/>
      <c r="B70" s="419"/>
      <c r="C70" s="419"/>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row>
    <row r="71" spans="1:33" ht="27.75" customHeight="1">
      <c r="A71" s="461"/>
      <c r="B71" s="419"/>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row>
    <row r="72" spans="1:33" ht="27.75" customHeight="1">
      <c r="A72" s="461"/>
      <c r="B72" s="419"/>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row>
    <row r="73" spans="1:33" ht="27.75" customHeight="1">
      <c r="A73" s="461"/>
      <c r="B73" s="419"/>
      <c r="C73" s="419"/>
      <c r="D73" s="419"/>
      <c r="E73" s="419"/>
      <c r="F73" s="419"/>
      <c r="G73" s="419"/>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row>
    <row r="74" spans="1:33" ht="27.75" customHeight="1">
      <c r="A74" s="461"/>
      <c r="B74" s="419"/>
      <c r="C74" s="419"/>
      <c r="D74" s="419"/>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row>
    <row r="75" spans="1:33" ht="27.75" customHeight="1">
      <c r="A75" s="461"/>
      <c r="B75" s="419"/>
      <c r="C75" s="419"/>
      <c r="D75" s="419"/>
      <c r="E75" s="419"/>
      <c r="F75" s="419"/>
      <c r="G75" s="419"/>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row>
    <row r="76" spans="1:33" ht="27.75" customHeight="1">
      <c r="A76" s="461"/>
      <c r="B76" s="419"/>
      <c r="C76" s="419"/>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row>
    <row r="77" spans="1:33" ht="27.75" customHeight="1">
      <c r="A77" s="461"/>
      <c r="B77" s="419"/>
      <c r="C77" s="419"/>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row>
    <row r="78" spans="1:33" ht="27.75" customHeight="1">
      <c r="A78" s="461"/>
      <c r="B78" s="419"/>
      <c r="C78" s="419"/>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row>
    <row r="79" spans="1:33" ht="27.75" customHeight="1">
      <c r="A79" s="461"/>
      <c r="B79" s="419"/>
      <c r="C79" s="419"/>
      <c r="D79" s="419"/>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row>
    <row r="80" spans="1:33" ht="27.75" customHeight="1">
      <c r="A80" s="461"/>
      <c r="B80" s="419"/>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row>
    <row r="81" spans="1:33" ht="27.75" customHeight="1">
      <c r="A81" s="461"/>
      <c r="B81" s="419"/>
      <c r="C81" s="419"/>
      <c r="D81" s="419"/>
      <c r="E81" s="419"/>
      <c r="F81" s="419"/>
      <c r="G81" s="419"/>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row>
    <row r="82" spans="1:33" ht="27.75" customHeight="1">
      <c r="A82" s="461"/>
      <c r="B82" s="419"/>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row>
    <row r="83" spans="1:33" ht="27.75" customHeight="1">
      <c r="A83" s="461"/>
      <c r="B83" s="419"/>
      <c r="C83" s="419"/>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row>
    <row r="84" spans="1:33" ht="27.75" customHeight="1">
      <c r="A84" s="461"/>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row>
    <row r="85" spans="1:33" ht="27.75" customHeight="1">
      <c r="A85" s="461"/>
      <c r="B85" s="419"/>
      <c r="C85" s="419"/>
      <c r="D85" s="419"/>
      <c r="E85" s="419"/>
      <c r="F85" s="419"/>
      <c r="G85" s="419"/>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row>
    <row r="86" spans="1:33" ht="27.75" customHeight="1">
      <c r="A86" s="461"/>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row>
    <row r="87" spans="1:33" ht="27.75" customHeight="1">
      <c r="A87" s="461"/>
      <c r="B87" s="419"/>
      <c r="C87" s="419"/>
      <c r="D87" s="419"/>
      <c r="E87" s="419"/>
      <c r="F87" s="419"/>
      <c r="G87" s="419"/>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row>
    <row r="88" spans="1:33" ht="27.75" customHeight="1">
      <c r="A88" s="461"/>
      <c r="B88" s="419"/>
      <c r="C88" s="419"/>
      <c r="D88" s="419"/>
      <c r="E88" s="419"/>
      <c r="F88" s="419"/>
      <c r="G88" s="419"/>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row>
    <row r="89" spans="1:33" ht="27.75" customHeight="1">
      <c r="A89" s="461"/>
      <c r="B89" s="419"/>
      <c r="C89" s="419"/>
      <c r="D89" s="419"/>
      <c r="E89" s="419"/>
      <c r="F89" s="419"/>
      <c r="G89" s="419"/>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row>
    <row r="90" spans="1:33" ht="27.75" customHeight="1">
      <c r="A90" s="461"/>
      <c r="B90" s="419"/>
      <c r="C90" s="419"/>
      <c r="D90" s="419"/>
      <c r="E90" s="419"/>
      <c r="F90" s="419"/>
      <c r="G90" s="419"/>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row>
    <row r="91" spans="1:33" ht="27.75" customHeight="1">
      <c r="A91" s="461"/>
      <c r="B91" s="419"/>
      <c r="C91" s="419"/>
      <c r="D91" s="419"/>
      <c r="E91" s="419"/>
      <c r="F91" s="419"/>
      <c r="G91" s="419"/>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row>
    <row r="92" spans="1:33" ht="27.75" customHeight="1">
      <c r="A92" s="461"/>
      <c r="B92" s="419"/>
      <c r="C92" s="419"/>
      <c r="D92" s="419"/>
      <c r="E92" s="419"/>
      <c r="F92" s="419"/>
      <c r="G92" s="419"/>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row>
    <row r="93" spans="1:33" ht="27.75" customHeight="1">
      <c r="A93" s="461"/>
      <c r="B93" s="419"/>
      <c r="C93" s="419"/>
      <c r="D93" s="419"/>
      <c r="E93" s="419"/>
      <c r="F93" s="419"/>
      <c r="G93" s="419"/>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row>
    <row r="94" spans="1:33" ht="27.75" customHeight="1">
      <c r="A94" s="461"/>
      <c r="B94" s="419"/>
      <c r="C94" s="419"/>
      <c r="D94" s="419"/>
      <c r="E94" s="419"/>
      <c r="F94" s="419"/>
      <c r="G94" s="419"/>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row>
    <row r="95" spans="1:33" ht="27.75" customHeight="1">
      <c r="A95" s="461"/>
      <c r="B95" s="419"/>
      <c r="C95" s="419"/>
      <c r="D95" s="419"/>
      <c r="E95" s="419"/>
      <c r="F95" s="419"/>
      <c r="G95" s="419"/>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row>
    <row r="96" spans="1:33" ht="27.75" customHeight="1">
      <c r="A96" s="461"/>
      <c r="B96" s="419"/>
      <c r="C96" s="419"/>
      <c r="D96" s="419"/>
      <c r="E96" s="419"/>
      <c r="F96" s="419"/>
      <c r="G96" s="419"/>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row>
    <row r="97" spans="1:33" ht="27.75" customHeight="1">
      <c r="A97" s="461"/>
      <c r="B97" s="419"/>
      <c r="C97" s="419"/>
      <c r="D97" s="419"/>
      <c r="E97" s="419"/>
      <c r="F97" s="419"/>
      <c r="G97" s="419"/>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row>
    <row r="98" spans="1:33" ht="27.75" customHeight="1">
      <c r="A98" s="461"/>
      <c r="B98" s="419"/>
      <c r="C98" s="419"/>
      <c r="D98" s="419"/>
      <c r="E98" s="419"/>
      <c r="F98" s="419"/>
      <c r="G98" s="419"/>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row>
    <row r="99" spans="1:33" ht="27.75" customHeight="1">
      <c r="A99" s="461"/>
      <c r="B99" s="419"/>
      <c r="C99" s="419"/>
      <c r="D99" s="419"/>
      <c r="E99" s="419"/>
      <c r="F99" s="419"/>
      <c r="G99" s="419"/>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row>
    <row r="100" spans="1:33" ht="27.75" customHeight="1">
      <c r="A100" s="461"/>
      <c r="B100" s="419"/>
      <c r="C100" s="419"/>
      <c r="D100" s="419"/>
      <c r="E100" s="419"/>
      <c r="F100" s="419"/>
      <c r="G100" s="419"/>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row>
    <row r="101" spans="1:33" ht="27.75" customHeight="1">
      <c r="A101" s="461"/>
      <c r="B101" s="419"/>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row>
    <row r="102" spans="1:33" ht="27.75" customHeight="1">
      <c r="A102" s="461"/>
      <c r="B102" s="419"/>
      <c r="C102" s="419"/>
      <c r="D102" s="419"/>
      <c r="E102" s="419"/>
      <c r="F102" s="419"/>
      <c r="G102" s="419"/>
      <c r="H102" s="419"/>
      <c r="I102" s="419"/>
      <c r="J102" s="419"/>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row>
    <row r="103" spans="1:33" ht="27.75" customHeight="1">
      <c r="A103" s="461"/>
      <c r="B103" s="419"/>
      <c r="C103" s="419"/>
      <c r="D103" s="419"/>
      <c r="E103" s="419"/>
      <c r="F103" s="419"/>
      <c r="G103" s="419"/>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419"/>
      <c r="AD103" s="419"/>
      <c r="AE103" s="419"/>
      <c r="AF103" s="419"/>
      <c r="AG103" s="419"/>
    </row>
    <row r="104" spans="1:33" ht="27.75" customHeight="1">
      <c r="A104" s="461"/>
      <c r="B104" s="419"/>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419"/>
      <c r="AG104" s="419"/>
    </row>
    <row r="105" spans="1:33" ht="27.75" customHeight="1">
      <c r="A105" s="461"/>
      <c r="B105" s="419"/>
      <c r="C105" s="419"/>
      <c r="D105" s="419"/>
      <c r="E105" s="419"/>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row>
    <row r="106" spans="1:33" ht="27.75" customHeight="1">
      <c r="A106" s="461"/>
      <c r="B106" s="419"/>
      <c r="C106" s="419"/>
      <c r="D106" s="419"/>
      <c r="E106" s="419"/>
      <c r="F106" s="419"/>
      <c r="G106" s="419"/>
      <c r="H106" s="419"/>
      <c r="I106" s="419"/>
      <c r="J106" s="419"/>
      <c r="K106" s="419"/>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row>
    <row r="107" spans="1:33" ht="27.75" customHeight="1">
      <c r="A107" s="461"/>
      <c r="B107" s="419"/>
      <c r="C107" s="419"/>
      <c r="D107" s="419"/>
      <c r="E107" s="419"/>
      <c r="F107" s="419"/>
      <c r="G107" s="419"/>
      <c r="H107" s="419"/>
      <c r="I107" s="419"/>
      <c r="J107" s="419"/>
      <c r="K107" s="419"/>
      <c r="L107" s="419"/>
      <c r="M107" s="419"/>
      <c r="N107" s="419"/>
      <c r="O107" s="419"/>
      <c r="P107" s="419"/>
      <c r="Q107" s="419"/>
      <c r="R107" s="419"/>
      <c r="S107" s="419"/>
      <c r="T107" s="419"/>
      <c r="U107" s="419"/>
      <c r="V107" s="419"/>
      <c r="W107" s="419"/>
      <c r="X107" s="419"/>
      <c r="Y107" s="419"/>
      <c r="Z107" s="419"/>
      <c r="AA107" s="419"/>
      <c r="AB107" s="419"/>
      <c r="AC107" s="419"/>
      <c r="AD107" s="419"/>
      <c r="AE107" s="419"/>
      <c r="AF107" s="419"/>
      <c r="AG107" s="419"/>
    </row>
    <row r="108" spans="1:33" ht="27.75" customHeight="1">
      <c r="A108" s="461"/>
      <c r="B108" s="419"/>
      <c r="C108" s="419"/>
      <c r="D108" s="419"/>
      <c r="E108" s="419"/>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c r="AF108" s="419"/>
      <c r="AG108" s="419"/>
    </row>
    <row r="109" spans="1:33" ht="27.75" customHeight="1">
      <c r="A109" s="461"/>
      <c r="B109" s="419"/>
      <c r="C109" s="419"/>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419"/>
      <c r="AE109" s="419"/>
      <c r="AF109" s="419"/>
      <c r="AG109" s="419"/>
    </row>
    <row r="110" spans="1:33" ht="27.75" customHeight="1">
      <c r="A110" s="461"/>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c r="AG110" s="419"/>
    </row>
    <row r="111" spans="1:33" ht="27.75" customHeight="1">
      <c r="A111" s="461"/>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19"/>
      <c r="AA111" s="419"/>
      <c r="AB111" s="419"/>
      <c r="AC111" s="419"/>
      <c r="AD111" s="419"/>
      <c r="AE111" s="419"/>
      <c r="AF111" s="419"/>
      <c r="AG111" s="419"/>
    </row>
    <row r="112" spans="1:33" ht="27.75" customHeight="1">
      <c r="A112" s="461"/>
      <c r="B112" s="419"/>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19"/>
      <c r="AE112" s="419"/>
      <c r="AF112" s="419"/>
      <c r="AG112" s="419"/>
    </row>
    <row r="113" spans="1:33" ht="27.75" customHeight="1">
      <c r="A113" s="461"/>
      <c r="B113" s="419"/>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row>
    <row r="114" spans="1:33" ht="27.75" customHeight="1">
      <c r="A114" s="461"/>
      <c r="B114" s="419"/>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19"/>
      <c r="AE114" s="419"/>
      <c r="AF114" s="419"/>
      <c r="AG114" s="419"/>
    </row>
    <row r="115" spans="1:33" ht="27.75" customHeight="1">
      <c r="A115" s="461"/>
      <c r="B115" s="419"/>
      <c r="C115" s="419"/>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19"/>
      <c r="AD115" s="419"/>
      <c r="AE115" s="419"/>
      <c r="AF115" s="419"/>
      <c r="AG115" s="419"/>
    </row>
    <row r="116" spans="1:33" ht="27.75" customHeight="1">
      <c r="A116" s="461"/>
      <c r="B116" s="419"/>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19"/>
      <c r="AD116" s="419"/>
      <c r="AE116" s="419"/>
      <c r="AF116" s="419"/>
      <c r="AG116" s="419"/>
    </row>
    <row r="117" spans="1:33" ht="27.75" customHeight="1">
      <c r="A117" s="461"/>
      <c r="B117" s="419"/>
      <c r="C117" s="419"/>
      <c r="D117" s="419"/>
      <c r="E117" s="419"/>
      <c r="F117" s="419"/>
      <c r="G117" s="419"/>
      <c r="H117" s="419"/>
      <c r="I117" s="419"/>
      <c r="J117" s="419"/>
      <c r="K117" s="419"/>
      <c r="L117" s="419"/>
      <c r="M117" s="419"/>
      <c r="N117" s="419"/>
      <c r="O117" s="419"/>
      <c r="P117" s="419"/>
      <c r="Q117" s="419"/>
      <c r="R117" s="419"/>
      <c r="S117" s="419"/>
      <c r="T117" s="419"/>
      <c r="U117" s="419"/>
      <c r="V117" s="419"/>
      <c r="W117" s="419"/>
      <c r="X117" s="419"/>
      <c r="Y117" s="419"/>
      <c r="Z117" s="419"/>
      <c r="AA117" s="419"/>
      <c r="AB117" s="419"/>
      <c r="AC117" s="419"/>
      <c r="AD117" s="419"/>
      <c r="AE117" s="419"/>
      <c r="AF117" s="419"/>
      <c r="AG117" s="419"/>
    </row>
    <row r="118" spans="1:33" ht="27.75" customHeight="1">
      <c r="A118" s="461"/>
      <c r="B118" s="419"/>
      <c r="C118" s="419"/>
      <c r="D118" s="419"/>
      <c r="E118" s="419"/>
      <c r="F118" s="419"/>
      <c r="G118" s="419"/>
      <c r="H118" s="419"/>
      <c r="I118" s="419"/>
      <c r="J118" s="419"/>
      <c r="K118" s="419"/>
      <c r="L118" s="419"/>
      <c r="M118" s="419"/>
      <c r="N118" s="419"/>
      <c r="O118" s="419"/>
      <c r="P118" s="419"/>
      <c r="Q118" s="419"/>
      <c r="R118" s="419"/>
      <c r="S118" s="419"/>
      <c r="T118" s="419"/>
      <c r="U118" s="419"/>
      <c r="V118" s="419"/>
      <c r="W118" s="419"/>
      <c r="X118" s="419"/>
      <c r="Y118" s="419"/>
      <c r="Z118" s="419"/>
      <c r="AA118" s="419"/>
      <c r="AB118" s="419"/>
      <c r="AC118" s="419"/>
      <c r="AD118" s="419"/>
      <c r="AE118" s="419"/>
      <c r="AF118" s="419"/>
      <c r="AG118" s="419"/>
    </row>
    <row r="119" spans="1:33" ht="27.75" customHeight="1">
      <c r="A119" s="461"/>
      <c r="B119" s="419"/>
      <c r="C119" s="419"/>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19"/>
      <c r="AA119" s="419"/>
      <c r="AB119" s="419"/>
      <c r="AC119" s="419"/>
      <c r="AD119" s="419"/>
      <c r="AE119" s="419"/>
      <c r="AF119" s="419"/>
      <c r="AG119" s="419"/>
    </row>
    <row r="120" spans="1:33" ht="27.75" customHeight="1">
      <c r="A120" s="461"/>
      <c r="B120" s="419"/>
      <c r="C120" s="419"/>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19"/>
      <c r="AE120" s="419"/>
      <c r="AF120" s="419"/>
      <c r="AG120" s="419"/>
    </row>
    <row r="121" spans="1:33" ht="27.75" customHeight="1">
      <c r="A121" s="461"/>
      <c r="B121" s="419"/>
      <c r="C121" s="419"/>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row>
    <row r="122" spans="1:33" ht="27.75" customHeight="1">
      <c r="A122" s="461"/>
      <c r="B122" s="419"/>
      <c r="C122" s="419"/>
      <c r="D122" s="419"/>
      <c r="E122" s="419"/>
      <c r="F122" s="419"/>
      <c r="G122" s="419"/>
      <c r="H122" s="419"/>
      <c r="I122" s="419"/>
      <c r="J122" s="419"/>
      <c r="K122" s="419"/>
      <c r="L122" s="419"/>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row>
    <row r="123" spans="1:33" ht="27.75" customHeight="1">
      <c r="A123" s="461"/>
      <c r="B123" s="419"/>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c r="Z123" s="419"/>
      <c r="AA123" s="419"/>
      <c r="AB123" s="419"/>
      <c r="AC123" s="419"/>
      <c r="AD123" s="419"/>
      <c r="AE123" s="419"/>
      <c r="AF123" s="419"/>
      <c r="AG123" s="419"/>
    </row>
    <row r="124" spans="1:33" ht="27.75" customHeight="1">
      <c r="A124" s="461"/>
      <c r="B124" s="419"/>
      <c r="C124" s="419"/>
      <c r="D124" s="419"/>
      <c r="E124" s="419"/>
      <c r="F124" s="419"/>
      <c r="G124" s="419"/>
      <c r="H124" s="419"/>
      <c r="I124" s="419"/>
      <c r="J124" s="419"/>
      <c r="K124" s="419"/>
      <c r="L124" s="419"/>
      <c r="M124" s="419"/>
      <c r="N124" s="419"/>
      <c r="O124" s="419"/>
      <c r="P124" s="419"/>
      <c r="Q124" s="419"/>
      <c r="R124" s="419"/>
      <c r="S124" s="419"/>
      <c r="T124" s="419"/>
      <c r="U124" s="419"/>
      <c r="V124" s="419"/>
      <c r="W124" s="419"/>
      <c r="X124" s="419"/>
      <c r="Y124" s="419"/>
      <c r="Z124" s="419"/>
      <c r="AA124" s="419"/>
      <c r="AB124" s="419"/>
      <c r="AC124" s="419"/>
      <c r="AD124" s="419"/>
      <c r="AE124" s="419"/>
      <c r="AF124" s="419"/>
      <c r="AG124" s="419"/>
    </row>
    <row r="125" spans="1:33" ht="27.75" customHeight="1">
      <c r="A125" s="461"/>
      <c r="B125" s="419"/>
      <c r="C125" s="419"/>
      <c r="D125" s="419"/>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row>
    <row r="126" spans="1:33" ht="27.75" customHeight="1">
      <c r="A126" s="461"/>
      <c r="B126" s="419"/>
      <c r="C126" s="419"/>
      <c r="D126" s="419"/>
      <c r="E126" s="419"/>
      <c r="F126" s="419"/>
      <c r="G126" s="419"/>
      <c r="H126" s="419"/>
      <c r="I126" s="419"/>
      <c r="J126" s="419"/>
      <c r="K126" s="419"/>
      <c r="L126" s="419"/>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row>
    <row r="127" spans="1:33" ht="27.75" customHeight="1">
      <c r="A127" s="461"/>
      <c r="B127" s="419"/>
      <c r="C127" s="419"/>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c r="Z127" s="419"/>
      <c r="AA127" s="419"/>
      <c r="AB127" s="419"/>
      <c r="AC127" s="419"/>
      <c r="AD127" s="419"/>
      <c r="AE127" s="419"/>
      <c r="AF127" s="419"/>
      <c r="AG127" s="419"/>
    </row>
    <row r="128" spans="1:33" ht="27.75" customHeight="1">
      <c r="A128" s="461"/>
      <c r="B128" s="419"/>
      <c r="C128" s="419"/>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c r="Z128" s="419"/>
      <c r="AA128" s="419"/>
      <c r="AB128" s="419"/>
      <c r="AC128" s="419"/>
      <c r="AD128" s="419"/>
      <c r="AE128" s="419"/>
      <c r="AF128" s="419"/>
      <c r="AG128" s="419"/>
    </row>
    <row r="129" spans="1:33" ht="27.75" customHeight="1">
      <c r="A129" s="461"/>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row>
    <row r="130" spans="1:33" ht="27.75" customHeight="1">
      <c r="A130" s="461"/>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row>
    <row r="131" spans="1:33" ht="27.75" customHeight="1">
      <c r="A131" s="461"/>
      <c r="B131" s="419"/>
      <c r="C131" s="419"/>
      <c r="D131" s="419"/>
      <c r="E131" s="419"/>
      <c r="F131" s="419"/>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row>
    <row r="132" spans="1:33" ht="27.75" customHeight="1">
      <c r="A132" s="461"/>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row>
    <row r="133" spans="1:33" ht="27.75" customHeight="1">
      <c r="A133" s="461"/>
      <c r="B133" s="419"/>
      <c r="C133" s="419"/>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row>
    <row r="134" spans="1:33" ht="27.75" customHeight="1">
      <c r="A134" s="461"/>
      <c r="B134" s="419"/>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c r="Z134" s="419"/>
      <c r="AA134" s="419"/>
      <c r="AB134" s="419"/>
      <c r="AC134" s="419"/>
      <c r="AD134" s="419"/>
      <c r="AE134" s="419"/>
      <c r="AF134" s="419"/>
      <c r="AG134" s="419"/>
    </row>
    <row r="135" spans="1:33" ht="27.75" customHeight="1">
      <c r="A135" s="461"/>
      <c r="B135" s="419"/>
      <c r="C135" s="419"/>
      <c r="D135" s="419"/>
      <c r="E135" s="419"/>
      <c r="F135" s="419"/>
      <c r="G135" s="419"/>
      <c r="H135" s="419"/>
      <c r="I135" s="419"/>
      <c r="J135" s="419"/>
      <c r="K135" s="419"/>
      <c r="L135" s="419"/>
      <c r="M135" s="419"/>
      <c r="N135" s="419"/>
      <c r="O135" s="419"/>
      <c r="P135" s="419"/>
      <c r="Q135" s="419"/>
      <c r="R135" s="419"/>
      <c r="S135" s="419"/>
      <c r="T135" s="419"/>
      <c r="U135" s="419"/>
      <c r="V135" s="419"/>
      <c r="W135" s="419"/>
      <c r="X135" s="419"/>
      <c r="Y135" s="419"/>
      <c r="Z135" s="419"/>
      <c r="AA135" s="419"/>
      <c r="AB135" s="419"/>
      <c r="AC135" s="419"/>
      <c r="AD135" s="419"/>
      <c r="AE135" s="419"/>
      <c r="AF135" s="419"/>
      <c r="AG135" s="419"/>
    </row>
    <row r="136" spans="1:33" ht="27.75" customHeight="1">
      <c r="A136" s="461"/>
      <c r="B136" s="419"/>
      <c r="C136" s="419"/>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c r="Z136" s="419"/>
      <c r="AA136" s="419"/>
      <c r="AB136" s="419"/>
      <c r="AC136" s="419"/>
      <c r="AD136" s="419"/>
      <c r="AE136" s="419"/>
      <c r="AF136" s="419"/>
      <c r="AG136" s="419"/>
    </row>
    <row r="137" spans="1:33" ht="27.75" customHeight="1">
      <c r="A137" s="461"/>
      <c r="B137" s="419"/>
      <c r="C137" s="419"/>
      <c r="D137" s="419"/>
      <c r="E137" s="419"/>
      <c r="F137" s="419"/>
      <c r="G137" s="419"/>
      <c r="H137" s="419"/>
      <c r="I137" s="419"/>
      <c r="J137" s="419"/>
      <c r="K137" s="419"/>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row>
    <row r="138" spans="1:33" ht="27.75" customHeight="1">
      <c r="A138" s="461"/>
      <c r="B138" s="419"/>
      <c r="C138" s="419"/>
      <c r="D138" s="419"/>
      <c r="E138" s="419"/>
      <c r="F138" s="419"/>
      <c r="G138" s="419"/>
      <c r="H138" s="419"/>
      <c r="I138" s="419"/>
      <c r="J138" s="419"/>
      <c r="K138" s="419"/>
      <c r="L138" s="419"/>
      <c r="M138" s="419"/>
      <c r="N138" s="419"/>
      <c r="O138" s="419"/>
      <c r="P138" s="419"/>
      <c r="Q138" s="419"/>
      <c r="R138" s="419"/>
      <c r="S138" s="419"/>
      <c r="T138" s="419"/>
      <c r="U138" s="419"/>
      <c r="V138" s="419"/>
      <c r="W138" s="419"/>
      <c r="X138" s="419"/>
      <c r="Y138" s="419"/>
      <c r="Z138" s="419"/>
      <c r="AA138" s="419"/>
      <c r="AB138" s="419"/>
      <c r="AC138" s="419"/>
      <c r="AD138" s="419"/>
      <c r="AE138" s="419"/>
      <c r="AF138" s="419"/>
      <c r="AG138" s="419"/>
    </row>
    <row r="139" spans="1:33" ht="27.75" customHeight="1">
      <c r="A139" s="461"/>
      <c r="B139" s="419"/>
      <c r="C139" s="419"/>
      <c r="D139" s="419"/>
      <c r="E139" s="419"/>
      <c r="F139" s="419"/>
      <c r="G139" s="419"/>
      <c r="H139" s="419"/>
      <c r="I139" s="419"/>
      <c r="J139" s="419"/>
      <c r="K139" s="419"/>
      <c r="L139" s="419"/>
      <c r="M139" s="419"/>
      <c r="N139" s="419"/>
      <c r="O139" s="419"/>
      <c r="P139" s="419"/>
      <c r="Q139" s="419"/>
      <c r="R139" s="419"/>
      <c r="S139" s="419"/>
      <c r="T139" s="419"/>
      <c r="U139" s="419"/>
      <c r="V139" s="419"/>
      <c r="W139" s="419"/>
      <c r="X139" s="419"/>
      <c r="Y139" s="419"/>
      <c r="Z139" s="419"/>
      <c r="AA139" s="419"/>
      <c r="AB139" s="419"/>
      <c r="AC139" s="419"/>
      <c r="AD139" s="419"/>
      <c r="AE139" s="419"/>
      <c r="AF139" s="419"/>
      <c r="AG139" s="419"/>
    </row>
    <row r="140" spans="1:33" ht="27.75" customHeight="1">
      <c r="A140" s="461"/>
      <c r="B140" s="419"/>
      <c r="C140" s="419"/>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419"/>
      <c r="Z140" s="419"/>
      <c r="AA140" s="419"/>
      <c r="AB140" s="419"/>
      <c r="AC140" s="419"/>
      <c r="AD140" s="419"/>
      <c r="AE140" s="419"/>
      <c r="AF140" s="419"/>
      <c r="AG140" s="419"/>
    </row>
    <row r="141" spans="1:33" ht="27.75" customHeight="1">
      <c r="A141" s="461"/>
      <c r="B141" s="419"/>
      <c r="C141" s="419"/>
      <c r="D141" s="419"/>
      <c r="E141" s="419"/>
      <c r="F141" s="419"/>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419"/>
      <c r="AC141" s="419"/>
      <c r="AD141" s="419"/>
      <c r="AE141" s="419"/>
      <c r="AF141" s="419"/>
      <c r="AG141" s="419"/>
    </row>
    <row r="142" spans="1:33" ht="27.75" customHeight="1">
      <c r="A142" s="461"/>
      <c r="B142" s="419"/>
      <c r="C142" s="419"/>
      <c r="D142" s="419"/>
      <c r="E142" s="419"/>
      <c r="F142" s="419"/>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419"/>
      <c r="AC142" s="419"/>
      <c r="AD142" s="419"/>
      <c r="AE142" s="419"/>
      <c r="AF142" s="419"/>
      <c r="AG142" s="419"/>
    </row>
    <row r="143" spans="1:33" ht="27.75" customHeight="1">
      <c r="A143" s="461"/>
      <c r="B143" s="419"/>
      <c r="C143" s="419"/>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19"/>
      <c r="AD143" s="419"/>
      <c r="AE143" s="419"/>
      <c r="AF143" s="419"/>
      <c r="AG143" s="419"/>
    </row>
    <row r="144" spans="1:33" ht="27.75" customHeight="1">
      <c r="A144" s="461"/>
      <c r="B144" s="419"/>
      <c r="C144" s="419"/>
      <c r="D144" s="419"/>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c r="AA144" s="419"/>
      <c r="AB144" s="419"/>
      <c r="AC144" s="419"/>
      <c r="AD144" s="419"/>
      <c r="AE144" s="419"/>
      <c r="AF144" s="419"/>
      <c r="AG144" s="419"/>
    </row>
    <row r="145" spans="1:33" ht="27.75" customHeight="1">
      <c r="A145" s="461"/>
      <c r="B145" s="419"/>
      <c r="C145" s="419"/>
      <c r="D145" s="419"/>
      <c r="E145" s="419"/>
      <c r="F145" s="419"/>
      <c r="G145" s="419"/>
      <c r="H145" s="419"/>
      <c r="I145" s="419"/>
      <c r="J145" s="419"/>
      <c r="K145" s="419"/>
      <c r="L145" s="419"/>
      <c r="M145" s="419"/>
      <c r="N145" s="419"/>
      <c r="O145" s="419"/>
      <c r="P145" s="419"/>
      <c r="Q145" s="419"/>
      <c r="R145" s="419"/>
      <c r="S145" s="419"/>
      <c r="T145" s="419"/>
      <c r="U145" s="419"/>
      <c r="V145" s="419"/>
      <c r="W145" s="419"/>
      <c r="X145" s="419"/>
      <c r="Y145" s="419"/>
      <c r="Z145" s="419"/>
      <c r="AA145" s="419"/>
      <c r="AB145" s="419"/>
      <c r="AC145" s="419"/>
      <c r="AD145" s="419"/>
      <c r="AE145" s="419"/>
      <c r="AF145" s="419"/>
      <c r="AG145" s="419"/>
    </row>
    <row r="146" spans="1:33" ht="27.75" customHeight="1">
      <c r="A146" s="461"/>
      <c r="B146" s="419"/>
      <c r="C146" s="419"/>
      <c r="D146" s="419"/>
      <c r="E146" s="419"/>
      <c r="F146" s="419"/>
      <c r="G146" s="419"/>
      <c r="H146" s="419"/>
      <c r="I146" s="419"/>
      <c r="J146" s="419"/>
      <c r="K146" s="419"/>
      <c r="L146" s="419"/>
      <c r="M146" s="419"/>
      <c r="N146" s="419"/>
      <c r="O146" s="419"/>
      <c r="P146" s="419"/>
      <c r="Q146" s="419"/>
      <c r="R146" s="419"/>
      <c r="S146" s="419"/>
      <c r="T146" s="419"/>
      <c r="U146" s="419"/>
      <c r="V146" s="419"/>
      <c r="W146" s="419"/>
      <c r="X146" s="419"/>
      <c r="Y146" s="419"/>
      <c r="Z146" s="419"/>
      <c r="AA146" s="419"/>
      <c r="AB146" s="419"/>
      <c r="AC146" s="419"/>
      <c r="AD146" s="419"/>
      <c r="AE146" s="419"/>
      <c r="AF146" s="419"/>
      <c r="AG146" s="419"/>
    </row>
    <row r="147" spans="1:33" ht="27.75" customHeight="1">
      <c r="A147" s="461"/>
      <c r="B147" s="419"/>
      <c r="C147" s="419"/>
      <c r="D147" s="419"/>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419"/>
      <c r="AE147" s="419"/>
      <c r="AF147" s="419"/>
      <c r="AG147" s="419"/>
    </row>
    <row r="148" spans="1:33" ht="27.75" customHeight="1">
      <c r="A148" s="461"/>
      <c r="B148" s="419"/>
      <c r="C148" s="419"/>
      <c r="D148" s="419"/>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419"/>
      <c r="AE148" s="419"/>
      <c r="AF148" s="419"/>
      <c r="AG148" s="419"/>
    </row>
    <row r="149" spans="1:33" ht="27.75" customHeight="1">
      <c r="A149" s="461"/>
      <c r="B149" s="419"/>
      <c r="C149" s="419"/>
      <c r="D149" s="419"/>
      <c r="E149" s="419"/>
      <c r="F149" s="419"/>
      <c r="G149" s="419"/>
      <c r="H149" s="419"/>
      <c r="I149" s="419"/>
      <c r="J149" s="419"/>
      <c r="K149" s="419"/>
      <c r="L149" s="419"/>
      <c r="M149" s="419"/>
      <c r="N149" s="419"/>
      <c r="O149" s="419"/>
      <c r="P149" s="419"/>
      <c r="Q149" s="419"/>
      <c r="R149" s="419"/>
      <c r="S149" s="419"/>
      <c r="T149" s="419"/>
      <c r="U149" s="419"/>
      <c r="V149" s="419"/>
      <c r="W149" s="419"/>
      <c r="X149" s="419"/>
      <c r="Y149" s="419"/>
      <c r="Z149" s="419"/>
      <c r="AA149" s="419"/>
      <c r="AB149" s="419"/>
      <c r="AC149" s="419"/>
      <c r="AD149" s="419"/>
      <c r="AE149" s="419"/>
      <c r="AF149" s="419"/>
      <c r="AG149" s="419"/>
    </row>
    <row r="150" spans="1:33" ht="27.75" customHeight="1">
      <c r="A150" s="461"/>
      <c r="B150" s="419"/>
      <c r="C150" s="419"/>
      <c r="D150" s="419"/>
      <c r="E150" s="419"/>
      <c r="F150" s="419"/>
      <c r="G150" s="419"/>
      <c r="H150" s="419"/>
      <c r="I150" s="419"/>
      <c r="J150" s="419"/>
      <c r="K150" s="419"/>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row>
    <row r="151" spans="1:33" ht="27.75" customHeight="1">
      <c r="A151" s="461"/>
      <c r="B151" s="419"/>
      <c r="C151" s="419"/>
      <c r="D151" s="419"/>
      <c r="E151" s="419"/>
      <c r="F151" s="419"/>
      <c r="G151" s="419"/>
      <c r="H151" s="419"/>
      <c r="I151" s="419"/>
      <c r="J151" s="419"/>
      <c r="K151" s="419"/>
      <c r="L151" s="419"/>
      <c r="M151" s="419"/>
      <c r="N151" s="419"/>
      <c r="O151" s="419"/>
      <c r="P151" s="419"/>
      <c r="Q151" s="419"/>
      <c r="R151" s="419"/>
      <c r="S151" s="419"/>
      <c r="T151" s="419"/>
      <c r="U151" s="419"/>
      <c r="V151" s="419"/>
      <c r="W151" s="419"/>
      <c r="X151" s="419"/>
      <c r="Y151" s="419"/>
      <c r="Z151" s="419"/>
      <c r="AA151" s="419"/>
      <c r="AB151" s="419"/>
      <c r="AC151" s="419"/>
      <c r="AD151" s="419"/>
      <c r="AE151" s="419"/>
      <c r="AF151" s="419"/>
      <c r="AG151" s="419"/>
    </row>
    <row r="152" spans="1:33" ht="27.75" customHeight="1">
      <c r="A152" s="461"/>
      <c r="B152" s="419"/>
      <c r="C152" s="419"/>
      <c r="D152" s="419"/>
      <c r="E152" s="419"/>
      <c r="F152" s="419"/>
      <c r="G152" s="419"/>
      <c r="H152" s="419"/>
      <c r="I152" s="419"/>
      <c r="J152" s="419"/>
      <c r="K152" s="419"/>
      <c r="L152" s="419"/>
      <c r="M152" s="419"/>
      <c r="N152" s="419"/>
      <c r="O152" s="419"/>
      <c r="P152" s="419"/>
      <c r="Q152" s="419"/>
      <c r="R152" s="419"/>
      <c r="S152" s="419"/>
      <c r="T152" s="419"/>
      <c r="U152" s="419"/>
      <c r="V152" s="419"/>
      <c r="W152" s="419"/>
      <c r="X152" s="419"/>
      <c r="Y152" s="419"/>
      <c r="Z152" s="419"/>
      <c r="AA152" s="419"/>
      <c r="AB152" s="419"/>
      <c r="AC152" s="419"/>
      <c r="AD152" s="419"/>
      <c r="AE152" s="419"/>
      <c r="AF152" s="419"/>
      <c r="AG152" s="419"/>
    </row>
    <row r="153" spans="1:33" ht="27.75" customHeight="1">
      <c r="A153" s="461"/>
      <c r="B153" s="419"/>
      <c r="C153" s="419"/>
      <c r="D153" s="419"/>
      <c r="E153" s="419"/>
      <c r="F153" s="419"/>
      <c r="G153" s="419"/>
      <c r="H153" s="419"/>
      <c r="I153" s="419"/>
      <c r="J153" s="419"/>
      <c r="K153" s="419"/>
      <c r="L153" s="419"/>
      <c r="M153" s="419"/>
      <c r="N153" s="419"/>
      <c r="O153" s="419"/>
      <c r="P153" s="419"/>
      <c r="Q153" s="419"/>
      <c r="R153" s="419"/>
      <c r="S153" s="419"/>
      <c r="T153" s="419"/>
      <c r="U153" s="419"/>
      <c r="V153" s="419"/>
      <c r="W153" s="419"/>
      <c r="X153" s="419"/>
      <c r="Y153" s="419"/>
      <c r="Z153" s="419"/>
      <c r="AA153" s="419"/>
      <c r="AB153" s="419"/>
      <c r="AC153" s="419"/>
      <c r="AD153" s="419"/>
      <c r="AE153" s="419"/>
      <c r="AF153" s="419"/>
      <c r="AG153" s="419"/>
    </row>
    <row r="154" spans="1:33" ht="27.75" customHeight="1">
      <c r="A154" s="461"/>
      <c r="B154" s="419"/>
      <c r="C154" s="419"/>
      <c r="D154" s="419"/>
      <c r="E154" s="419"/>
      <c r="F154" s="419"/>
      <c r="G154" s="419"/>
      <c r="H154" s="419"/>
      <c r="I154" s="419"/>
      <c r="J154" s="419"/>
      <c r="K154" s="419"/>
      <c r="L154" s="419"/>
      <c r="M154" s="419"/>
      <c r="N154" s="419"/>
      <c r="O154" s="419"/>
      <c r="P154" s="419"/>
      <c r="Q154" s="419"/>
      <c r="R154" s="419"/>
      <c r="S154" s="419"/>
      <c r="T154" s="419"/>
      <c r="U154" s="419"/>
      <c r="V154" s="419"/>
      <c r="W154" s="419"/>
      <c r="X154" s="419"/>
      <c r="Y154" s="419"/>
      <c r="Z154" s="419"/>
      <c r="AA154" s="419"/>
      <c r="AB154" s="419"/>
      <c r="AC154" s="419"/>
      <c r="AD154" s="419"/>
      <c r="AE154" s="419"/>
      <c r="AF154" s="419"/>
      <c r="AG154" s="419"/>
    </row>
    <row r="155" spans="1:33" ht="27.75" customHeight="1">
      <c r="A155" s="461"/>
      <c r="B155" s="419"/>
      <c r="C155" s="419"/>
      <c r="D155" s="419"/>
      <c r="E155" s="419"/>
      <c r="F155" s="419"/>
      <c r="G155" s="419"/>
      <c r="H155" s="419"/>
      <c r="I155" s="419"/>
      <c r="J155" s="419"/>
      <c r="K155" s="419"/>
      <c r="L155" s="419"/>
      <c r="M155" s="419"/>
      <c r="N155" s="419"/>
      <c r="O155" s="419"/>
      <c r="P155" s="419"/>
      <c r="Q155" s="419"/>
      <c r="R155" s="419"/>
      <c r="S155" s="419"/>
      <c r="T155" s="419"/>
      <c r="U155" s="419"/>
      <c r="V155" s="419"/>
      <c r="W155" s="419"/>
      <c r="X155" s="419"/>
      <c r="Y155" s="419"/>
      <c r="Z155" s="419"/>
      <c r="AA155" s="419"/>
      <c r="AB155" s="419"/>
      <c r="AC155" s="419"/>
      <c r="AD155" s="419"/>
      <c r="AE155" s="419"/>
      <c r="AF155" s="419"/>
      <c r="AG155" s="419"/>
    </row>
    <row r="156" spans="1:33" ht="27.75" customHeight="1">
      <c r="A156" s="461"/>
      <c r="B156" s="419"/>
      <c r="C156" s="419"/>
      <c r="D156" s="419"/>
      <c r="E156" s="419"/>
      <c r="F156" s="419"/>
      <c r="G156" s="419"/>
      <c r="H156" s="419"/>
      <c r="I156" s="419"/>
      <c r="J156" s="419"/>
      <c r="K156" s="419"/>
      <c r="L156" s="419"/>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row>
    <row r="157" spans="1:33" ht="27.75" customHeight="1">
      <c r="A157" s="461"/>
      <c r="B157" s="419"/>
      <c r="C157" s="419"/>
      <c r="D157" s="419"/>
      <c r="E157" s="419"/>
      <c r="F157" s="419"/>
      <c r="G157" s="419"/>
      <c r="H157" s="419"/>
      <c r="I157" s="419"/>
      <c r="J157" s="419"/>
      <c r="K157" s="419"/>
      <c r="L157" s="419"/>
      <c r="M157" s="419"/>
      <c r="N157" s="419"/>
      <c r="O157" s="419"/>
      <c r="P157" s="419"/>
      <c r="Q157" s="419"/>
      <c r="R157" s="419"/>
      <c r="S157" s="419"/>
      <c r="T157" s="419"/>
      <c r="U157" s="419"/>
      <c r="V157" s="419"/>
      <c r="W157" s="419"/>
      <c r="X157" s="419"/>
      <c r="Y157" s="419"/>
      <c r="Z157" s="419"/>
      <c r="AA157" s="419"/>
      <c r="AB157" s="419"/>
      <c r="AC157" s="419"/>
      <c r="AD157" s="419"/>
      <c r="AE157" s="419"/>
      <c r="AF157" s="419"/>
      <c r="AG157" s="419"/>
    </row>
    <row r="158" spans="1:33" ht="27.75" customHeight="1">
      <c r="A158" s="461"/>
      <c r="B158" s="419"/>
      <c r="C158" s="419"/>
      <c r="D158" s="419"/>
      <c r="E158" s="419"/>
      <c r="F158" s="419"/>
      <c r="G158" s="419"/>
      <c r="H158" s="419"/>
      <c r="I158" s="419"/>
      <c r="J158" s="419"/>
      <c r="K158" s="419"/>
      <c r="L158" s="419"/>
      <c r="M158" s="419"/>
      <c r="N158" s="419"/>
      <c r="O158" s="419"/>
      <c r="P158" s="419"/>
      <c r="Q158" s="419"/>
      <c r="R158" s="419"/>
      <c r="S158" s="419"/>
      <c r="T158" s="419"/>
      <c r="U158" s="419"/>
      <c r="V158" s="419"/>
      <c r="W158" s="419"/>
      <c r="X158" s="419"/>
      <c r="Y158" s="419"/>
      <c r="Z158" s="419"/>
      <c r="AA158" s="419"/>
      <c r="AB158" s="419"/>
      <c r="AC158" s="419"/>
      <c r="AD158" s="419"/>
      <c r="AE158" s="419"/>
      <c r="AF158" s="419"/>
      <c r="AG158" s="419"/>
    </row>
    <row r="159" spans="1:33" ht="27.75" customHeight="1">
      <c r="A159" s="461"/>
      <c r="B159" s="419"/>
      <c r="C159" s="419"/>
      <c r="D159" s="419"/>
      <c r="E159" s="419"/>
      <c r="F159" s="419"/>
      <c r="G159" s="419"/>
      <c r="H159" s="419"/>
      <c r="I159" s="419"/>
      <c r="J159" s="419"/>
      <c r="K159" s="419"/>
      <c r="L159" s="419"/>
      <c r="M159" s="419"/>
      <c r="N159" s="419"/>
      <c r="O159" s="419"/>
      <c r="P159" s="419"/>
      <c r="Q159" s="419"/>
      <c r="R159" s="419"/>
      <c r="S159" s="419"/>
      <c r="T159" s="419"/>
      <c r="U159" s="419"/>
      <c r="V159" s="419"/>
      <c r="W159" s="419"/>
      <c r="X159" s="419"/>
      <c r="Y159" s="419"/>
      <c r="Z159" s="419"/>
      <c r="AA159" s="419"/>
      <c r="AB159" s="419"/>
      <c r="AC159" s="419"/>
      <c r="AD159" s="419"/>
      <c r="AE159" s="419"/>
      <c r="AF159" s="419"/>
      <c r="AG159" s="419"/>
    </row>
    <row r="160" spans="1:33" ht="27.75" customHeight="1">
      <c r="A160" s="461"/>
      <c r="B160" s="419"/>
      <c r="C160" s="419"/>
      <c r="D160" s="419"/>
      <c r="E160" s="419"/>
      <c r="F160" s="419"/>
      <c r="G160" s="419"/>
      <c r="H160" s="419"/>
      <c r="I160" s="419"/>
      <c r="J160" s="419"/>
      <c r="K160" s="419"/>
      <c r="L160" s="419"/>
      <c r="M160" s="419"/>
      <c r="N160" s="419"/>
      <c r="O160" s="419"/>
      <c r="P160" s="419"/>
      <c r="Q160" s="419"/>
      <c r="R160" s="419"/>
      <c r="S160" s="419"/>
      <c r="T160" s="419"/>
      <c r="U160" s="419"/>
      <c r="V160" s="419"/>
      <c r="W160" s="419"/>
      <c r="X160" s="419"/>
      <c r="Y160" s="419"/>
      <c r="Z160" s="419"/>
      <c r="AA160" s="419"/>
      <c r="AB160" s="419"/>
      <c r="AC160" s="419"/>
      <c r="AD160" s="419"/>
      <c r="AE160" s="419"/>
      <c r="AF160" s="419"/>
      <c r="AG160" s="419"/>
    </row>
    <row r="161" spans="1:33" ht="27.75" customHeight="1">
      <c r="A161" s="461"/>
      <c r="B161" s="419"/>
      <c r="C161" s="419"/>
      <c r="D161" s="419"/>
      <c r="E161" s="419"/>
      <c r="F161" s="419"/>
      <c r="G161" s="419"/>
      <c r="H161" s="419"/>
      <c r="I161" s="419"/>
      <c r="J161" s="419"/>
      <c r="K161" s="419"/>
      <c r="L161" s="419"/>
      <c r="M161" s="419"/>
      <c r="N161" s="419"/>
      <c r="O161" s="419"/>
      <c r="P161" s="419"/>
      <c r="Q161" s="419"/>
      <c r="R161" s="419"/>
      <c r="S161" s="419"/>
      <c r="T161" s="419"/>
      <c r="U161" s="419"/>
      <c r="V161" s="419"/>
      <c r="W161" s="419"/>
      <c r="X161" s="419"/>
      <c r="Y161" s="419"/>
      <c r="Z161" s="419"/>
      <c r="AA161" s="419"/>
      <c r="AB161" s="419"/>
      <c r="AC161" s="419"/>
      <c r="AD161" s="419"/>
      <c r="AE161" s="419"/>
      <c r="AF161" s="419"/>
      <c r="AG161" s="419"/>
    </row>
    <row r="162" spans="1:33" ht="27.75" customHeight="1">
      <c r="A162" s="461"/>
      <c r="B162" s="419"/>
      <c r="C162" s="419"/>
      <c r="D162" s="419"/>
      <c r="E162" s="419"/>
      <c r="F162" s="419"/>
      <c r="G162" s="419"/>
      <c r="H162" s="419"/>
      <c r="I162" s="419"/>
      <c r="J162" s="419"/>
      <c r="K162" s="419"/>
      <c r="L162" s="419"/>
      <c r="M162" s="419"/>
      <c r="N162" s="419"/>
      <c r="O162" s="419"/>
      <c r="P162" s="419"/>
      <c r="Q162" s="419"/>
      <c r="R162" s="419"/>
      <c r="S162" s="419"/>
      <c r="T162" s="419"/>
      <c r="U162" s="419"/>
      <c r="V162" s="419"/>
      <c r="W162" s="419"/>
      <c r="X162" s="419"/>
      <c r="Y162" s="419"/>
      <c r="Z162" s="419"/>
      <c r="AA162" s="419"/>
      <c r="AB162" s="419"/>
      <c r="AC162" s="419"/>
      <c r="AD162" s="419"/>
      <c r="AE162" s="419"/>
      <c r="AF162" s="419"/>
      <c r="AG162" s="419"/>
    </row>
    <row r="163" spans="1:33" ht="27.75" customHeight="1">
      <c r="A163" s="461"/>
      <c r="B163" s="419"/>
      <c r="C163" s="419"/>
      <c r="D163" s="419"/>
      <c r="E163" s="419"/>
      <c r="F163" s="419"/>
      <c r="G163" s="419"/>
      <c r="H163" s="419"/>
      <c r="I163" s="419"/>
      <c r="J163" s="419"/>
      <c r="K163" s="419"/>
      <c r="L163" s="419"/>
      <c r="M163" s="419"/>
      <c r="N163" s="419"/>
      <c r="O163" s="419"/>
      <c r="P163" s="419"/>
      <c r="Q163" s="419"/>
      <c r="R163" s="419"/>
      <c r="S163" s="419"/>
      <c r="T163" s="419"/>
      <c r="U163" s="419"/>
      <c r="V163" s="419"/>
      <c r="W163" s="419"/>
      <c r="X163" s="419"/>
      <c r="Y163" s="419"/>
      <c r="Z163" s="419"/>
      <c r="AA163" s="419"/>
      <c r="AB163" s="419"/>
      <c r="AC163" s="419"/>
      <c r="AD163" s="419"/>
      <c r="AE163" s="419"/>
      <c r="AF163" s="419"/>
      <c r="AG163" s="419"/>
    </row>
    <row r="164" spans="1:33" ht="27.75" customHeight="1">
      <c r="A164" s="461"/>
      <c r="B164" s="419"/>
      <c r="C164" s="419"/>
      <c r="D164" s="419"/>
      <c r="E164" s="419"/>
      <c r="F164" s="419"/>
      <c r="G164" s="419"/>
      <c r="H164" s="419"/>
      <c r="I164" s="419"/>
      <c r="J164" s="419"/>
      <c r="K164" s="419"/>
      <c r="L164" s="419"/>
      <c r="M164" s="419"/>
      <c r="N164" s="419"/>
      <c r="O164" s="419"/>
      <c r="P164" s="419"/>
      <c r="Q164" s="419"/>
      <c r="R164" s="419"/>
      <c r="S164" s="419"/>
      <c r="T164" s="419"/>
      <c r="U164" s="419"/>
      <c r="V164" s="419"/>
      <c r="W164" s="419"/>
      <c r="X164" s="419"/>
      <c r="Y164" s="419"/>
      <c r="Z164" s="419"/>
      <c r="AA164" s="419"/>
      <c r="AB164" s="419"/>
      <c r="AC164" s="419"/>
      <c r="AD164" s="419"/>
      <c r="AE164" s="419"/>
      <c r="AF164" s="419"/>
      <c r="AG164" s="419"/>
    </row>
    <row r="165" spans="1:33" ht="27.75" customHeight="1">
      <c r="A165" s="461"/>
      <c r="B165" s="419"/>
      <c r="C165" s="419"/>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19"/>
      <c r="AE165" s="419"/>
      <c r="AF165" s="419"/>
      <c r="AG165" s="419"/>
    </row>
    <row r="166" spans="1:33" ht="27.75" customHeight="1">
      <c r="A166" s="461"/>
      <c r="B166" s="419"/>
      <c r="C166" s="419"/>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row>
    <row r="167" spans="1:33" ht="27.75" customHeight="1">
      <c r="A167" s="461"/>
      <c r="B167" s="419"/>
      <c r="C167" s="419"/>
      <c r="D167" s="419"/>
      <c r="E167" s="419"/>
      <c r="F167" s="419"/>
      <c r="G167" s="419"/>
      <c r="H167" s="419"/>
      <c r="I167" s="419"/>
      <c r="J167" s="419"/>
      <c r="K167" s="419"/>
      <c r="L167" s="419"/>
      <c r="M167" s="419"/>
      <c r="N167" s="419"/>
      <c r="O167" s="419"/>
      <c r="P167" s="419"/>
      <c r="Q167" s="419"/>
      <c r="R167" s="419"/>
      <c r="S167" s="419"/>
      <c r="T167" s="419"/>
      <c r="U167" s="419"/>
      <c r="V167" s="419"/>
      <c r="W167" s="419"/>
      <c r="X167" s="419"/>
      <c r="Y167" s="419"/>
      <c r="Z167" s="419"/>
      <c r="AA167" s="419"/>
      <c r="AB167" s="419"/>
      <c r="AC167" s="419"/>
      <c r="AD167" s="419"/>
      <c r="AE167" s="419"/>
      <c r="AF167" s="419"/>
      <c r="AG167" s="419"/>
    </row>
    <row r="168" spans="1:33" ht="27.75" customHeight="1">
      <c r="A168" s="461"/>
      <c r="B168" s="419"/>
      <c r="C168" s="419"/>
      <c r="D168" s="419"/>
      <c r="E168" s="419"/>
      <c r="F168" s="419"/>
      <c r="G168" s="419"/>
      <c r="H168" s="419"/>
      <c r="I168" s="419"/>
      <c r="J168" s="419"/>
      <c r="K168" s="419"/>
      <c r="L168" s="419"/>
      <c r="M168" s="419"/>
      <c r="N168" s="419"/>
      <c r="O168" s="419"/>
      <c r="P168" s="419"/>
      <c r="Q168" s="419"/>
      <c r="R168" s="419"/>
      <c r="S168" s="419"/>
      <c r="T168" s="419"/>
      <c r="U168" s="419"/>
      <c r="V168" s="419"/>
      <c r="W168" s="419"/>
      <c r="X168" s="419"/>
      <c r="Y168" s="419"/>
      <c r="Z168" s="419"/>
      <c r="AA168" s="419"/>
      <c r="AB168" s="419"/>
      <c r="AC168" s="419"/>
      <c r="AD168" s="419"/>
      <c r="AE168" s="419"/>
      <c r="AF168" s="419"/>
      <c r="AG168" s="419"/>
    </row>
    <row r="169" spans="1:33" ht="27.75" customHeight="1">
      <c r="A169" s="461"/>
      <c r="B169" s="419"/>
      <c r="C169" s="419"/>
      <c r="D169" s="419"/>
      <c r="E169" s="419"/>
      <c r="F169" s="419"/>
      <c r="G169" s="419"/>
      <c r="H169" s="419"/>
      <c r="I169" s="419"/>
      <c r="J169" s="419"/>
      <c r="K169" s="419"/>
      <c r="L169" s="419"/>
      <c r="M169" s="419"/>
      <c r="N169" s="419"/>
      <c r="O169" s="419"/>
      <c r="P169" s="419"/>
      <c r="Q169" s="419"/>
      <c r="R169" s="419"/>
      <c r="S169" s="419"/>
      <c r="T169" s="419"/>
      <c r="U169" s="419"/>
      <c r="V169" s="419"/>
      <c r="W169" s="419"/>
      <c r="X169" s="419"/>
      <c r="Y169" s="419"/>
      <c r="Z169" s="419"/>
      <c r="AA169" s="419"/>
      <c r="AB169" s="419"/>
      <c r="AC169" s="419"/>
      <c r="AD169" s="419"/>
      <c r="AE169" s="419"/>
      <c r="AF169" s="419"/>
      <c r="AG169" s="419"/>
    </row>
    <row r="170" spans="1:33" ht="27.75" customHeight="1">
      <c r="A170" s="461"/>
      <c r="B170" s="419"/>
      <c r="C170" s="419"/>
      <c r="D170" s="419"/>
      <c r="E170" s="419"/>
      <c r="F170" s="419"/>
      <c r="G170" s="419"/>
      <c r="H170" s="419"/>
      <c r="I170" s="419"/>
      <c r="J170" s="419"/>
      <c r="K170" s="419"/>
      <c r="L170" s="419"/>
      <c r="M170" s="419"/>
      <c r="N170" s="419"/>
      <c r="O170" s="419"/>
      <c r="P170" s="419"/>
      <c r="Q170" s="419"/>
      <c r="R170" s="419"/>
      <c r="S170" s="419"/>
      <c r="T170" s="419"/>
      <c r="U170" s="419"/>
      <c r="V170" s="419"/>
      <c r="W170" s="419"/>
      <c r="X170" s="419"/>
      <c r="Y170" s="419"/>
      <c r="Z170" s="419"/>
      <c r="AA170" s="419"/>
      <c r="AB170" s="419"/>
      <c r="AC170" s="419"/>
      <c r="AD170" s="419"/>
      <c r="AE170" s="419"/>
      <c r="AF170" s="419"/>
      <c r="AG170" s="419"/>
    </row>
    <row r="171" spans="1:33" ht="27.75" customHeight="1">
      <c r="A171" s="461"/>
      <c r="B171" s="419"/>
      <c r="C171" s="419"/>
      <c r="D171" s="419"/>
      <c r="E171" s="419"/>
      <c r="F171" s="419"/>
      <c r="G171" s="419"/>
      <c r="H171" s="419"/>
      <c r="I171" s="419"/>
      <c r="J171" s="419"/>
      <c r="K171" s="419"/>
      <c r="L171" s="419"/>
      <c r="M171" s="419"/>
      <c r="N171" s="419"/>
      <c r="O171" s="419"/>
      <c r="P171" s="419"/>
      <c r="Q171" s="419"/>
      <c r="R171" s="419"/>
      <c r="S171" s="419"/>
      <c r="T171" s="419"/>
      <c r="U171" s="419"/>
      <c r="V171" s="419"/>
      <c r="W171" s="419"/>
      <c r="X171" s="419"/>
      <c r="Y171" s="419"/>
      <c r="Z171" s="419"/>
      <c r="AA171" s="419"/>
      <c r="AB171" s="419"/>
      <c r="AC171" s="419"/>
      <c r="AD171" s="419"/>
      <c r="AE171" s="419"/>
      <c r="AF171" s="419"/>
      <c r="AG171" s="419"/>
    </row>
    <row r="172" spans="1:33" ht="27.75" customHeight="1">
      <c r="A172" s="461"/>
      <c r="B172" s="419"/>
      <c r="C172" s="419"/>
      <c r="D172" s="419"/>
      <c r="E172" s="419"/>
      <c r="F172" s="419"/>
      <c r="G172" s="419"/>
      <c r="H172" s="419"/>
      <c r="I172" s="419"/>
      <c r="J172" s="419"/>
      <c r="K172" s="419"/>
      <c r="L172" s="419"/>
      <c r="M172" s="419"/>
      <c r="N172" s="419"/>
      <c r="O172" s="419"/>
      <c r="P172" s="419"/>
      <c r="Q172" s="419"/>
      <c r="R172" s="419"/>
      <c r="S172" s="419"/>
      <c r="T172" s="419"/>
      <c r="U172" s="419"/>
      <c r="V172" s="419"/>
      <c r="W172" s="419"/>
      <c r="X172" s="419"/>
      <c r="Y172" s="419"/>
      <c r="Z172" s="419"/>
      <c r="AA172" s="419"/>
      <c r="AB172" s="419"/>
      <c r="AC172" s="419"/>
      <c r="AD172" s="419"/>
      <c r="AE172" s="419"/>
      <c r="AF172" s="419"/>
      <c r="AG172" s="419"/>
    </row>
    <row r="173" spans="1:33" ht="27.75" customHeight="1">
      <c r="A173" s="461"/>
      <c r="B173" s="419"/>
      <c r="C173" s="419"/>
      <c r="D173" s="419"/>
      <c r="E173" s="419"/>
      <c r="F173" s="419"/>
      <c r="G173" s="419"/>
      <c r="H173" s="419"/>
      <c r="I173" s="419"/>
      <c r="J173" s="419"/>
      <c r="K173" s="419"/>
      <c r="L173" s="419"/>
      <c r="M173" s="419"/>
      <c r="N173" s="419"/>
      <c r="O173" s="419"/>
      <c r="P173" s="419"/>
      <c r="Q173" s="419"/>
      <c r="R173" s="419"/>
      <c r="S173" s="419"/>
      <c r="T173" s="419"/>
      <c r="U173" s="419"/>
      <c r="V173" s="419"/>
      <c r="W173" s="419"/>
      <c r="X173" s="419"/>
      <c r="Y173" s="419"/>
      <c r="Z173" s="419"/>
      <c r="AA173" s="419"/>
      <c r="AB173" s="419"/>
      <c r="AC173" s="419"/>
      <c r="AD173" s="419"/>
      <c r="AE173" s="419"/>
      <c r="AF173" s="419"/>
      <c r="AG173" s="419"/>
    </row>
    <row r="174" spans="1:33" ht="27.75" customHeight="1">
      <c r="A174" s="461"/>
      <c r="B174" s="419"/>
      <c r="C174" s="419"/>
      <c r="D174" s="419"/>
      <c r="E174" s="419"/>
      <c r="F174" s="419"/>
      <c r="G174" s="419"/>
      <c r="H174" s="419"/>
      <c r="I174" s="419"/>
      <c r="J174" s="419"/>
      <c r="K174" s="419"/>
      <c r="L174" s="419"/>
      <c r="M174" s="419"/>
      <c r="N174" s="419"/>
      <c r="O174" s="419"/>
      <c r="P174" s="419"/>
      <c r="Q174" s="419"/>
      <c r="R174" s="419"/>
      <c r="S174" s="419"/>
      <c r="T174" s="419"/>
      <c r="U174" s="419"/>
      <c r="V174" s="419"/>
      <c r="W174" s="419"/>
      <c r="X174" s="419"/>
      <c r="Y174" s="419"/>
      <c r="Z174" s="419"/>
      <c r="AA174" s="419"/>
      <c r="AB174" s="419"/>
      <c r="AC174" s="419"/>
      <c r="AD174" s="419"/>
      <c r="AE174" s="419"/>
      <c r="AF174" s="419"/>
      <c r="AG174" s="419"/>
    </row>
    <row r="175" spans="1:33" ht="27.75" customHeight="1">
      <c r="A175" s="461"/>
      <c r="B175" s="419"/>
      <c r="C175" s="419"/>
      <c r="D175" s="419"/>
      <c r="E175" s="419"/>
      <c r="F175" s="419"/>
      <c r="G175" s="419"/>
      <c r="H175" s="419"/>
      <c r="I175" s="419"/>
      <c r="J175" s="419"/>
      <c r="K175" s="419"/>
      <c r="L175" s="419"/>
      <c r="M175" s="419"/>
      <c r="N175" s="419"/>
      <c r="O175" s="419"/>
      <c r="P175" s="419"/>
      <c r="Q175" s="419"/>
      <c r="R175" s="419"/>
      <c r="S175" s="419"/>
      <c r="T175" s="419"/>
      <c r="U175" s="419"/>
      <c r="V175" s="419"/>
      <c r="W175" s="419"/>
      <c r="X175" s="419"/>
      <c r="Y175" s="419"/>
      <c r="Z175" s="419"/>
      <c r="AA175" s="419"/>
      <c r="AB175" s="419"/>
      <c r="AC175" s="419"/>
      <c r="AD175" s="419"/>
      <c r="AE175" s="419"/>
      <c r="AF175" s="419"/>
      <c r="AG175" s="419"/>
    </row>
    <row r="176" spans="1:33" ht="27.75" customHeight="1">
      <c r="A176" s="461"/>
      <c r="B176" s="419"/>
      <c r="C176" s="419"/>
      <c r="D176" s="419"/>
      <c r="E176" s="419"/>
      <c r="F176" s="419"/>
      <c r="G176" s="419"/>
      <c r="H176" s="419"/>
      <c r="I176" s="419"/>
      <c r="J176" s="419"/>
      <c r="K176" s="419"/>
      <c r="L176" s="419"/>
      <c r="M176" s="419"/>
      <c r="N176" s="419"/>
      <c r="O176" s="419"/>
      <c r="P176" s="419"/>
      <c r="Q176" s="419"/>
      <c r="R176" s="419"/>
      <c r="S176" s="419"/>
      <c r="T176" s="419"/>
      <c r="U176" s="419"/>
      <c r="V176" s="419"/>
      <c r="W176" s="419"/>
      <c r="X176" s="419"/>
      <c r="Y176" s="419"/>
      <c r="Z176" s="419"/>
      <c r="AA176" s="419"/>
      <c r="AB176" s="419"/>
      <c r="AC176" s="419"/>
      <c r="AD176" s="419"/>
      <c r="AE176" s="419"/>
      <c r="AF176" s="419"/>
      <c r="AG176" s="419"/>
    </row>
    <row r="177" spans="1:33" ht="27.75" customHeight="1">
      <c r="A177" s="461"/>
      <c r="B177" s="419"/>
      <c r="C177" s="419"/>
      <c r="D177" s="419"/>
      <c r="E177" s="419"/>
      <c r="F177" s="419"/>
      <c r="G177" s="419"/>
      <c r="H177" s="419"/>
      <c r="I177" s="419"/>
      <c r="J177" s="419"/>
      <c r="K177" s="419"/>
      <c r="L177" s="419"/>
      <c r="M177" s="419"/>
      <c r="N177" s="419"/>
      <c r="O177" s="419"/>
      <c r="P177" s="419"/>
      <c r="Q177" s="419"/>
      <c r="R177" s="419"/>
      <c r="S177" s="419"/>
      <c r="T177" s="419"/>
      <c r="U177" s="419"/>
      <c r="V177" s="419"/>
      <c r="W177" s="419"/>
      <c r="X177" s="419"/>
      <c r="Y177" s="419"/>
      <c r="Z177" s="419"/>
      <c r="AA177" s="419"/>
      <c r="AB177" s="419"/>
      <c r="AC177" s="419"/>
      <c r="AD177" s="419"/>
      <c r="AE177" s="419"/>
      <c r="AF177" s="419"/>
      <c r="AG177" s="419"/>
    </row>
    <row r="178" spans="1:33" ht="27.75" customHeight="1">
      <c r="A178" s="461"/>
      <c r="B178" s="419"/>
      <c r="C178" s="419"/>
      <c r="D178" s="419"/>
      <c r="E178" s="419"/>
      <c r="F178" s="419"/>
      <c r="G178" s="419"/>
      <c r="H178" s="419"/>
      <c r="I178" s="419"/>
      <c r="J178" s="419"/>
      <c r="K178" s="419"/>
      <c r="L178" s="419"/>
      <c r="M178" s="419"/>
      <c r="N178" s="419"/>
      <c r="O178" s="419"/>
      <c r="P178" s="419"/>
      <c r="Q178" s="419"/>
      <c r="R178" s="419"/>
      <c r="S178" s="419"/>
      <c r="T178" s="419"/>
      <c r="U178" s="419"/>
      <c r="V178" s="419"/>
      <c r="W178" s="419"/>
      <c r="X178" s="419"/>
      <c r="Y178" s="419"/>
      <c r="Z178" s="419"/>
      <c r="AA178" s="419"/>
      <c r="AB178" s="419"/>
      <c r="AC178" s="419"/>
      <c r="AD178" s="419"/>
      <c r="AE178" s="419"/>
      <c r="AF178" s="419"/>
      <c r="AG178" s="419"/>
    </row>
    <row r="179" spans="1:33" ht="27.75" customHeight="1">
      <c r="A179" s="461"/>
      <c r="B179" s="419"/>
      <c r="C179" s="419"/>
      <c r="D179" s="419"/>
      <c r="E179" s="419"/>
      <c r="F179" s="419"/>
      <c r="G179" s="419"/>
      <c r="H179" s="419"/>
      <c r="I179" s="419"/>
      <c r="J179" s="419"/>
      <c r="K179" s="419"/>
      <c r="L179" s="419"/>
      <c r="M179" s="419"/>
      <c r="N179" s="419"/>
      <c r="O179" s="419"/>
      <c r="P179" s="419"/>
      <c r="Q179" s="419"/>
      <c r="R179" s="419"/>
      <c r="S179" s="419"/>
      <c r="T179" s="419"/>
      <c r="U179" s="419"/>
      <c r="V179" s="419"/>
      <c r="W179" s="419"/>
      <c r="X179" s="419"/>
      <c r="Y179" s="419"/>
      <c r="Z179" s="419"/>
      <c r="AA179" s="419"/>
      <c r="AB179" s="419"/>
      <c r="AC179" s="419"/>
      <c r="AD179" s="419"/>
      <c r="AE179" s="419"/>
      <c r="AF179" s="419"/>
      <c r="AG179" s="419"/>
    </row>
    <row r="180" spans="1:33" ht="27.75" customHeight="1">
      <c r="A180" s="461"/>
      <c r="B180" s="419"/>
      <c r="C180" s="419"/>
      <c r="D180" s="419"/>
      <c r="E180" s="419"/>
      <c r="F180" s="419"/>
      <c r="G180" s="419"/>
      <c r="H180" s="419"/>
      <c r="I180" s="419"/>
      <c r="J180" s="419"/>
      <c r="K180" s="419"/>
      <c r="L180" s="419"/>
      <c r="M180" s="419"/>
      <c r="N180" s="419"/>
      <c r="O180" s="419"/>
      <c r="P180" s="419"/>
      <c r="Q180" s="419"/>
      <c r="R180" s="419"/>
      <c r="S180" s="419"/>
      <c r="T180" s="419"/>
      <c r="U180" s="419"/>
      <c r="V180" s="419"/>
      <c r="W180" s="419"/>
      <c r="X180" s="419"/>
      <c r="Y180" s="419"/>
      <c r="Z180" s="419"/>
      <c r="AA180" s="419"/>
      <c r="AB180" s="419"/>
      <c r="AC180" s="419"/>
      <c r="AD180" s="419"/>
      <c r="AE180" s="419"/>
      <c r="AF180" s="419"/>
      <c r="AG180" s="419"/>
    </row>
    <row r="181" spans="1:33" ht="27.75" customHeight="1">
      <c r="A181" s="461"/>
      <c r="B181" s="419"/>
      <c r="C181" s="419"/>
      <c r="D181" s="419"/>
      <c r="E181" s="419"/>
      <c r="F181" s="419"/>
      <c r="G181" s="419"/>
      <c r="H181" s="419"/>
      <c r="I181" s="419"/>
      <c r="J181" s="419"/>
      <c r="K181" s="419"/>
      <c r="L181" s="419"/>
      <c r="M181" s="419"/>
      <c r="N181" s="419"/>
      <c r="O181" s="419"/>
      <c r="P181" s="419"/>
      <c r="Q181" s="419"/>
      <c r="R181" s="419"/>
      <c r="S181" s="419"/>
      <c r="T181" s="419"/>
      <c r="U181" s="419"/>
      <c r="V181" s="419"/>
      <c r="W181" s="419"/>
      <c r="X181" s="419"/>
      <c r="Y181" s="419"/>
      <c r="Z181" s="419"/>
      <c r="AA181" s="419"/>
      <c r="AB181" s="419"/>
      <c r="AC181" s="419"/>
      <c r="AD181" s="419"/>
      <c r="AE181" s="419"/>
      <c r="AF181" s="419"/>
      <c r="AG181" s="419"/>
    </row>
    <row r="182" spans="1:33" ht="27.75" customHeight="1">
      <c r="A182" s="461"/>
      <c r="B182" s="419"/>
      <c r="C182" s="419"/>
      <c r="D182" s="419"/>
      <c r="E182" s="419"/>
      <c r="F182" s="419"/>
      <c r="G182" s="419"/>
      <c r="H182" s="419"/>
      <c r="I182" s="419"/>
      <c r="J182" s="419"/>
      <c r="K182" s="419"/>
      <c r="L182" s="419"/>
      <c r="M182" s="419"/>
      <c r="N182" s="419"/>
      <c r="O182" s="419"/>
      <c r="P182" s="419"/>
      <c r="Q182" s="419"/>
      <c r="R182" s="419"/>
      <c r="S182" s="419"/>
      <c r="T182" s="419"/>
      <c r="U182" s="419"/>
      <c r="V182" s="419"/>
      <c r="W182" s="419"/>
      <c r="X182" s="419"/>
      <c r="Y182" s="419"/>
      <c r="Z182" s="419"/>
      <c r="AA182" s="419"/>
      <c r="AB182" s="419"/>
      <c r="AC182" s="419"/>
      <c r="AD182" s="419"/>
      <c r="AE182" s="419"/>
      <c r="AF182" s="419"/>
      <c r="AG182" s="419"/>
    </row>
    <row r="183" spans="1:33" ht="27.75" customHeight="1">
      <c r="A183" s="461"/>
      <c r="B183" s="419"/>
      <c r="C183" s="419"/>
      <c r="D183" s="419"/>
      <c r="E183" s="419"/>
      <c r="F183" s="419"/>
      <c r="G183" s="419"/>
      <c r="H183" s="419"/>
      <c r="I183" s="419"/>
      <c r="J183" s="419"/>
      <c r="K183" s="419"/>
      <c r="L183" s="419"/>
      <c r="M183" s="419"/>
      <c r="N183" s="419"/>
      <c r="O183" s="419"/>
      <c r="P183" s="419"/>
      <c r="Q183" s="419"/>
      <c r="R183" s="419"/>
      <c r="S183" s="419"/>
      <c r="T183" s="419"/>
      <c r="U183" s="419"/>
      <c r="V183" s="419"/>
      <c r="W183" s="419"/>
      <c r="X183" s="419"/>
      <c r="Y183" s="419"/>
      <c r="Z183" s="419"/>
      <c r="AA183" s="419"/>
      <c r="AB183" s="419"/>
      <c r="AC183" s="419"/>
      <c r="AD183" s="419"/>
      <c r="AE183" s="419"/>
      <c r="AF183" s="419"/>
      <c r="AG183" s="419"/>
    </row>
    <row r="184" spans="1:33" ht="27.75" customHeight="1">
      <c r="A184" s="461"/>
      <c r="B184" s="419"/>
      <c r="C184" s="419"/>
      <c r="D184" s="419"/>
      <c r="E184" s="419"/>
      <c r="F184" s="419"/>
      <c r="G184" s="419"/>
      <c r="H184" s="419"/>
      <c r="I184" s="419"/>
      <c r="J184" s="419"/>
      <c r="K184" s="419"/>
      <c r="L184" s="419"/>
      <c r="M184" s="419"/>
      <c r="N184" s="419"/>
      <c r="O184" s="419"/>
      <c r="P184" s="419"/>
      <c r="Q184" s="419"/>
      <c r="R184" s="419"/>
      <c r="S184" s="419"/>
      <c r="T184" s="419"/>
      <c r="U184" s="419"/>
      <c r="V184" s="419"/>
      <c r="W184" s="419"/>
      <c r="X184" s="419"/>
      <c r="Y184" s="419"/>
      <c r="Z184" s="419"/>
      <c r="AA184" s="419"/>
      <c r="AB184" s="419"/>
      <c r="AC184" s="419"/>
      <c r="AD184" s="419"/>
      <c r="AE184" s="419"/>
      <c r="AF184" s="419"/>
      <c r="AG184" s="419"/>
    </row>
    <row r="185" spans="1:33" ht="27.75" customHeight="1">
      <c r="A185" s="461"/>
      <c r="B185" s="419"/>
      <c r="C185" s="419"/>
      <c r="D185" s="419"/>
      <c r="E185" s="419"/>
      <c r="F185" s="419"/>
      <c r="G185" s="419"/>
      <c r="H185" s="419"/>
      <c r="I185" s="419"/>
      <c r="J185" s="419"/>
      <c r="K185" s="419"/>
      <c r="L185" s="419"/>
      <c r="M185" s="419"/>
      <c r="N185" s="419"/>
      <c r="O185" s="419"/>
      <c r="P185" s="419"/>
      <c r="Q185" s="419"/>
      <c r="R185" s="419"/>
      <c r="S185" s="419"/>
      <c r="T185" s="419"/>
      <c r="U185" s="419"/>
      <c r="V185" s="419"/>
      <c r="W185" s="419"/>
      <c r="X185" s="419"/>
      <c r="Y185" s="419"/>
      <c r="Z185" s="419"/>
      <c r="AA185" s="419"/>
      <c r="AB185" s="419"/>
      <c r="AC185" s="419"/>
      <c r="AD185" s="419"/>
      <c r="AE185" s="419"/>
      <c r="AF185" s="419"/>
      <c r="AG185" s="419"/>
    </row>
    <row r="186" spans="1:33" ht="27.75" customHeight="1">
      <c r="A186" s="461"/>
      <c r="B186" s="419"/>
      <c r="C186" s="419"/>
      <c r="D186" s="419"/>
      <c r="E186" s="419"/>
      <c r="F186" s="419"/>
      <c r="G186" s="419"/>
      <c r="H186" s="419"/>
      <c r="I186" s="419"/>
      <c r="J186" s="419"/>
      <c r="K186" s="419"/>
      <c r="L186" s="419"/>
      <c r="M186" s="419"/>
      <c r="N186" s="419"/>
      <c r="O186" s="419"/>
      <c r="P186" s="419"/>
      <c r="Q186" s="419"/>
      <c r="R186" s="419"/>
      <c r="S186" s="419"/>
      <c r="T186" s="419"/>
      <c r="U186" s="419"/>
      <c r="V186" s="419"/>
      <c r="W186" s="419"/>
      <c r="X186" s="419"/>
      <c r="Y186" s="419"/>
      <c r="Z186" s="419"/>
      <c r="AA186" s="419"/>
      <c r="AB186" s="419"/>
      <c r="AC186" s="419"/>
      <c r="AD186" s="419"/>
      <c r="AE186" s="419"/>
      <c r="AF186" s="419"/>
      <c r="AG186" s="419"/>
    </row>
    <row r="187" spans="1:33" ht="27.75" customHeight="1">
      <c r="A187" s="461"/>
      <c r="B187" s="419"/>
      <c r="C187" s="419"/>
      <c r="D187" s="419"/>
      <c r="E187" s="419"/>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row>
    <row r="188" spans="1:33" ht="27.75" customHeight="1">
      <c r="A188" s="461"/>
      <c r="B188" s="419"/>
      <c r="C188" s="419"/>
      <c r="D188" s="419"/>
      <c r="E188" s="419"/>
      <c r="F188" s="419"/>
      <c r="G188" s="419"/>
      <c r="H188" s="419"/>
      <c r="I188" s="419"/>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row>
    <row r="189" spans="1:33" ht="27.75" customHeight="1">
      <c r="A189" s="461"/>
      <c r="B189" s="419"/>
      <c r="C189" s="419"/>
      <c r="D189" s="419"/>
      <c r="E189" s="419"/>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row>
    <row r="190" spans="1:33" ht="27.75" customHeight="1">
      <c r="A190" s="461"/>
      <c r="B190" s="419"/>
      <c r="C190" s="419"/>
      <c r="D190" s="419"/>
      <c r="E190" s="419"/>
      <c r="F190" s="419"/>
      <c r="G190" s="419"/>
      <c r="H190" s="419"/>
      <c r="I190" s="419"/>
      <c r="J190" s="419"/>
      <c r="K190" s="419"/>
      <c r="L190" s="419"/>
      <c r="M190" s="419"/>
      <c r="N190" s="419"/>
      <c r="O190" s="419"/>
      <c r="P190" s="419"/>
      <c r="Q190" s="419"/>
      <c r="R190" s="419"/>
      <c r="S190" s="419"/>
      <c r="T190" s="419"/>
      <c r="U190" s="419"/>
      <c r="V190" s="419"/>
      <c r="W190" s="419"/>
      <c r="X190" s="419"/>
      <c r="Y190" s="419"/>
      <c r="Z190" s="419"/>
      <c r="AA190" s="419"/>
      <c r="AB190" s="419"/>
      <c r="AC190" s="419"/>
      <c r="AD190" s="419"/>
      <c r="AE190" s="419"/>
      <c r="AF190" s="419"/>
      <c r="AG190" s="419"/>
    </row>
    <row r="191" spans="1:33" ht="27.75" customHeight="1">
      <c r="A191" s="461"/>
      <c r="B191" s="419"/>
      <c r="C191" s="419"/>
      <c r="D191" s="419"/>
      <c r="E191" s="419"/>
      <c r="F191" s="419"/>
      <c r="G191" s="419"/>
      <c r="H191" s="419"/>
      <c r="I191" s="419"/>
      <c r="J191" s="419"/>
      <c r="K191" s="419"/>
      <c r="L191" s="419"/>
      <c r="M191" s="419"/>
      <c r="N191" s="419"/>
      <c r="O191" s="419"/>
      <c r="P191" s="419"/>
      <c r="Q191" s="419"/>
      <c r="R191" s="419"/>
      <c r="S191" s="419"/>
      <c r="T191" s="419"/>
      <c r="U191" s="419"/>
      <c r="V191" s="419"/>
      <c r="W191" s="419"/>
      <c r="X191" s="419"/>
      <c r="Y191" s="419"/>
      <c r="Z191" s="419"/>
      <c r="AA191" s="419"/>
      <c r="AB191" s="419"/>
      <c r="AC191" s="419"/>
      <c r="AD191" s="419"/>
      <c r="AE191" s="419"/>
      <c r="AF191" s="419"/>
      <c r="AG191" s="419"/>
    </row>
    <row r="192" spans="1:33" ht="27.75" customHeight="1">
      <c r="A192" s="461"/>
      <c r="B192" s="419"/>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c r="AA192" s="419"/>
      <c r="AB192" s="419"/>
      <c r="AC192" s="419"/>
      <c r="AD192" s="419"/>
      <c r="AE192" s="419"/>
      <c r="AF192" s="419"/>
      <c r="AG192" s="419"/>
    </row>
    <row r="193" spans="1:33" ht="27.75" customHeight="1">
      <c r="A193" s="461"/>
      <c r="B193" s="419"/>
      <c r="C193" s="419"/>
      <c r="D193" s="419"/>
      <c r="E193" s="419"/>
      <c r="F193" s="419"/>
      <c r="G193" s="419"/>
      <c r="H193" s="419"/>
      <c r="I193" s="419"/>
      <c r="J193" s="419"/>
      <c r="K193" s="419"/>
      <c r="L193" s="419"/>
      <c r="M193" s="419"/>
      <c r="N193" s="419"/>
      <c r="O193" s="419"/>
      <c r="P193" s="419"/>
      <c r="Q193" s="419"/>
      <c r="R193" s="419"/>
      <c r="S193" s="419"/>
      <c r="T193" s="419"/>
      <c r="U193" s="419"/>
      <c r="V193" s="419"/>
      <c r="W193" s="419"/>
      <c r="X193" s="419"/>
      <c r="Y193" s="419"/>
      <c r="Z193" s="419"/>
      <c r="AA193" s="419"/>
      <c r="AB193" s="419"/>
      <c r="AC193" s="419"/>
      <c r="AD193" s="419"/>
      <c r="AE193" s="419"/>
      <c r="AF193" s="419"/>
      <c r="AG193" s="419"/>
    </row>
    <row r="194" spans="1:33" ht="27.75" customHeight="1">
      <c r="A194" s="461"/>
      <c r="B194" s="419"/>
      <c r="C194" s="419"/>
      <c r="D194" s="419"/>
      <c r="E194" s="419"/>
      <c r="F194" s="419"/>
      <c r="G194" s="419"/>
      <c r="H194" s="419"/>
      <c r="I194" s="419"/>
      <c r="J194" s="419"/>
      <c r="K194" s="419"/>
      <c r="L194" s="419"/>
      <c r="M194" s="419"/>
      <c r="N194" s="419"/>
      <c r="O194" s="419"/>
      <c r="P194" s="419"/>
      <c r="Q194" s="419"/>
      <c r="R194" s="419"/>
      <c r="S194" s="419"/>
      <c r="T194" s="419"/>
      <c r="U194" s="419"/>
      <c r="V194" s="419"/>
      <c r="W194" s="419"/>
      <c r="X194" s="419"/>
      <c r="Y194" s="419"/>
      <c r="Z194" s="419"/>
      <c r="AA194" s="419"/>
      <c r="AB194" s="419"/>
      <c r="AC194" s="419"/>
      <c r="AD194" s="419"/>
      <c r="AE194" s="419"/>
      <c r="AF194" s="419"/>
      <c r="AG194" s="419"/>
    </row>
    <row r="195" spans="1:33" ht="27.75" customHeight="1">
      <c r="A195" s="461"/>
      <c r="B195" s="419"/>
      <c r="C195" s="419"/>
      <c r="D195" s="419"/>
      <c r="E195" s="419"/>
      <c r="F195" s="419"/>
      <c r="G195" s="419"/>
      <c r="H195" s="419"/>
      <c r="I195" s="419"/>
      <c r="J195" s="419"/>
      <c r="K195" s="419"/>
      <c r="L195" s="419"/>
      <c r="M195" s="419"/>
      <c r="N195" s="419"/>
      <c r="O195" s="419"/>
      <c r="P195" s="419"/>
      <c r="Q195" s="419"/>
      <c r="R195" s="419"/>
      <c r="S195" s="419"/>
      <c r="T195" s="419"/>
      <c r="U195" s="419"/>
      <c r="V195" s="419"/>
      <c r="W195" s="419"/>
      <c r="X195" s="419"/>
      <c r="Y195" s="419"/>
      <c r="Z195" s="419"/>
      <c r="AA195" s="419"/>
      <c r="AB195" s="419"/>
      <c r="AC195" s="419"/>
      <c r="AD195" s="419"/>
      <c r="AE195" s="419"/>
      <c r="AF195" s="419"/>
      <c r="AG195" s="419"/>
    </row>
    <row r="196" spans="1:33" ht="27.75" customHeight="1">
      <c r="A196" s="461"/>
      <c r="B196" s="419"/>
      <c r="C196" s="419"/>
      <c r="D196" s="419"/>
      <c r="E196" s="419"/>
      <c r="F196" s="419"/>
      <c r="G196" s="419"/>
      <c r="H196" s="419"/>
      <c r="I196" s="419"/>
      <c r="J196" s="419"/>
      <c r="K196" s="419"/>
      <c r="L196" s="419"/>
      <c r="M196" s="419"/>
      <c r="N196" s="419"/>
      <c r="O196" s="419"/>
      <c r="P196" s="419"/>
      <c r="Q196" s="419"/>
      <c r="R196" s="419"/>
      <c r="S196" s="419"/>
      <c r="T196" s="419"/>
      <c r="U196" s="419"/>
      <c r="V196" s="419"/>
      <c r="W196" s="419"/>
      <c r="X196" s="419"/>
      <c r="Y196" s="419"/>
      <c r="Z196" s="419"/>
      <c r="AA196" s="419"/>
      <c r="AB196" s="419"/>
      <c r="AC196" s="419"/>
      <c r="AD196" s="419"/>
      <c r="AE196" s="419"/>
      <c r="AF196" s="419"/>
      <c r="AG196" s="419"/>
    </row>
    <row r="197" spans="1:33" ht="27.75" customHeight="1">
      <c r="A197" s="461"/>
      <c r="B197" s="419"/>
      <c r="C197" s="419"/>
      <c r="D197" s="419"/>
      <c r="E197" s="419"/>
      <c r="F197" s="419"/>
      <c r="G197" s="419"/>
      <c r="H197" s="419"/>
      <c r="I197" s="419"/>
      <c r="J197" s="419"/>
      <c r="K197" s="419"/>
      <c r="L197" s="419"/>
      <c r="M197" s="419"/>
      <c r="N197" s="419"/>
      <c r="O197" s="419"/>
      <c r="P197" s="419"/>
      <c r="Q197" s="419"/>
      <c r="R197" s="419"/>
      <c r="S197" s="419"/>
      <c r="T197" s="419"/>
      <c r="U197" s="419"/>
      <c r="V197" s="419"/>
      <c r="W197" s="419"/>
      <c r="X197" s="419"/>
      <c r="Y197" s="419"/>
      <c r="Z197" s="419"/>
      <c r="AA197" s="419"/>
      <c r="AB197" s="419"/>
      <c r="AC197" s="419"/>
      <c r="AD197" s="419"/>
      <c r="AE197" s="419"/>
      <c r="AF197" s="419"/>
      <c r="AG197" s="419"/>
    </row>
    <row r="198" spans="1:33" ht="27.75" customHeight="1">
      <c r="A198" s="461"/>
      <c r="B198" s="419"/>
      <c r="C198" s="419"/>
      <c r="D198" s="419"/>
      <c r="E198" s="419"/>
      <c r="F198" s="419"/>
      <c r="G198" s="419"/>
      <c r="H198" s="419"/>
      <c r="I198" s="419"/>
      <c r="J198" s="419"/>
      <c r="K198" s="419"/>
      <c r="L198" s="419"/>
      <c r="M198" s="419"/>
      <c r="N198" s="419"/>
      <c r="O198" s="419"/>
      <c r="P198" s="419"/>
      <c r="Q198" s="419"/>
      <c r="R198" s="419"/>
      <c r="S198" s="419"/>
      <c r="T198" s="419"/>
      <c r="U198" s="419"/>
      <c r="V198" s="419"/>
      <c r="W198" s="419"/>
      <c r="X198" s="419"/>
      <c r="Y198" s="419"/>
      <c r="Z198" s="419"/>
      <c r="AA198" s="419"/>
      <c r="AB198" s="419"/>
      <c r="AC198" s="419"/>
      <c r="AD198" s="419"/>
      <c r="AE198" s="419"/>
      <c r="AF198" s="419"/>
      <c r="AG198" s="419"/>
    </row>
    <row r="199" spans="1:33" ht="27.75" customHeight="1">
      <c r="A199" s="461"/>
      <c r="B199" s="419"/>
      <c r="C199" s="419"/>
      <c r="D199" s="419"/>
      <c r="E199" s="419"/>
      <c r="F199" s="419"/>
      <c r="G199" s="419"/>
      <c r="H199" s="419"/>
      <c r="I199" s="419"/>
      <c r="J199" s="419"/>
      <c r="K199" s="419"/>
      <c r="L199" s="419"/>
      <c r="M199" s="419"/>
      <c r="N199" s="419"/>
      <c r="O199" s="419"/>
      <c r="P199" s="419"/>
      <c r="Q199" s="419"/>
      <c r="R199" s="419"/>
      <c r="S199" s="419"/>
      <c r="T199" s="419"/>
      <c r="U199" s="419"/>
      <c r="V199" s="419"/>
      <c r="W199" s="419"/>
      <c r="X199" s="419"/>
      <c r="Y199" s="419"/>
      <c r="Z199" s="419"/>
      <c r="AA199" s="419"/>
      <c r="AB199" s="419"/>
      <c r="AC199" s="419"/>
      <c r="AD199" s="419"/>
      <c r="AE199" s="419"/>
      <c r="AF199" s="419"/>
      <c r="AG199" s="419"/>
    </row>
    <row r="200" spans="1:33" ht="27.75" customHeight="1">
      <c r="A200" s="461"/>
      <c r="B200" s="419"/>
      <c r="C200" s="419"/>
      <c r="D200" s="419"/>
      <c r="E200" s="419"/>
      <c r="F200" s="419"/>
      <c r="G200" s="419"/>
      <c r="H200" s="419"/>
      <c r="I200" s="419"/>
      <c r="J200" s="419"/>
      <c r="K200" s="419"/>
      <c r="L200" s="419"/>
      <c r="M200" s="419"/>
      <c r="N200" s="419"/>
      <c r="O200" s="419"/>
      <c r="P200" s="419"/>
      <c r="Q200" s="419"/>
      <c r="R200" s="419"/>
      <c r="S200" s="419"/>
      <c r="T200" s="419"/>
      <c r="U200" s="419"/>
      <c r="V200" s="419"/>
      <c r="W200" s="419"/>
      <c r="X200" s="419"/>
      <c r="Y200" s="419"/>
      <c r="Z200" s="419"/>
      <c r="AA200" s="419"/>
      <c r="AB200" s="419"/>
      <c r="AC200" s="419"/>
      <c r="AD200" s="419"/>
      <c r="AE200" s="419"/>
      <c r="AF200" s="419"/>
      <c r="AG200" s="419"/>
    </row>
    <row r="201" spans="1:33" ht="27.75" customHeight="1">
      <c r="A201" s="461"/>
      <c r="B201" s="419"/>
      <c r="C201" s="419"/>
      <c r="D201" s="419"/>
      <c r="E201" s="419"/>
      <c r="F201" s="419"/>
      <c r="G201" s="419"/>
      <c r="H201" s="419"/>
      <c r="I201" s="419"/>
      <c r="J201" s="419"/>
      <c r="K201" s="419"/>
      <c r="L201" s="419"/>
      <c r="M201" s="419"/>
      <c r="N201" s="419"/>
      <c r="O201" s="419"/>
      <c r="P201" s="419"/>
      <c r="Q201" s="419"/>
      <c r="R201" s="419"/>
      <c r="S201" s="419"/>
      <c r="T201" s="419"/>
      <c r="U201" s="419"/>
      <c r="V201" s="419"/>
      <c r="W201" s="419"/>
      <c r="X201" s="419"/>
      <c r="Y201" s="419"/>
      <c r="Z201" s="419"/>
      <c r="AA201" s="419"/>
      <c r="AB201" s="419"/>
      <c r="AC201" s="419"/>
      <c r="AD201" s="419"/>
      <c r="AE201" s="419"/>
      <c r="AF201" s="419"/>
      <c r="AG201" s="419"/>
    </row>
    <row r="202" spans="1:33" ht="27.75" customHeight="1">
      <c r="A202" s="461"/>
      <c r="B202" s="419"/>
      <c r="C202" s="419"/>
      <c r="D202" s="419"/>
      <c r="E202" s="419"/>
      <c r="F202" s="419"/>
      <c r="G202" s="419"/>
      <c r="H202" s="419"/>
      <c r="I202" s="419"/>
      <c r="J202" s="419"/>
      <c r="K202" s="419"/>
      <c r="L202" s="419"/>
      <c r="M202" s="419"/>
      <c r="N202" s="419"/>
      <c r="O202" s="419"/>
      <c r="P202" s="419"/>
      <c r="Q202" s="419"/>
      <c r="R202" s="419"/>
      <c r="S202" s="419"/>
      <c r="T202" s="419"/>
      <c r="U202" s="419"/>
      <c r="V202" s="419"/>
      <c r="W202" s="419"/>
      <c r="X202" s="419"/>
      <c r="Y202" s="419"/>
      <c r="Z202" s="419"/>
      <c r="AA202" s="419"/>
      <c r="AB202" s="419"/>
      <c r="AC202" s="419"/>
      <c r="AD202" s="419"/>
      <c r="AE202" s="419"/>
      <c r="AF202" s="419"/>
      <c r="AG202" s="419"/>
    </row>
    <row r="203" spans="1:33" ht="27.75" customHeight="1">
      <c r="A203" s="461"/>
      <c r="B203" s="419"/>
      <c r="C203" s="419"/>
      <c r="D203" s="419"/>
      <c r="E203" s="419"/>
      <c r="F203" s="419"/>
      <c r="G203" s="419"/>
      <c r="H203" s="419"/>
      <c r="I203" s="419"/>
      <c r="J203" s="419"/>
      <c r="K203" s="419"/>
      <c r="L203" s="419"/>
      <c r="M203" s="419"/>
      <c r="N203" s="419"/>
      <c r="O203" s="419"/>
      <c r="P203" s="419"/>
      <c r="Q203" s="419"/>
      <c r="R203" s="419"/>
      <c r="S203" s="419"/>
      <c r="T203" s="419"/>
      <c r="U203" s="419"/>
      <c r="V203" s="419"/>
      <c r="W203" s="419"/>
      <c r="X203" s="419"/>
      <c r="Y203" s="419"/>
      <c r="Z203" s="419"/>
      <c r="AA203" s="419"/>
      <c r="AB203" s="419"/>
      <c r="AC203" s="419"/>
      <c r="AD203" s="419"/>
      <c r="AE203" s="419"/>
      <c r="AF203" s="419"/>
      <c r="AG203" s="419"/>
    </row>
    <row r="204" spans="1:33" ht="27.75" customHeight="1">
      <c r="A204" s="461"/>
      <c r="B204" s="419"/>
      <c r="C204" s="419"/>
      <c r="D204" s="419"/>
      <c r="E204" s="419"/>
      <c r="F204" s="419"/>
      <c r="G204" s="419"/>
      <c r="H204" s="419"/>
      <c r="I204" s="419"/>
      <c r="J204" s="419"/>
      <c r="K204" s="419"/>
      <c r="L204" s="419"/>
      <c r="M204" s="419"/>
      <c r="N204" s="419"/>
      <c r="O204" s="419"/>
      <c r="P204" s="419"/>
      <c r="Q204" s="419"/>
      <c r="R204" s="419"/>
      <c r="S204" s="419"/>
      <c r="T204" s="419"/>
      <c r="U204" s="419"/>
      <c r="V204" s="419"/>
      <c r="W204" s="419"/>
      <c r="X204" s="419"/>
      <c r="Y204" s="419"/>
      <c r="Z204" s="419"/>
      <c r="AA204" s="419"/>
      <c r="AB204" s="419"/>
      <c r="AC204" s="419"/>
      <c r="AD204" s="419"/>
      <c r="AE204" s="419"/>
      <c r="AF204" s="419"/>
      <c r="AG204" s="419"/>
    </row>
    <row r="205" spans="1:33" ht="27.75" customHeight="1">
      <c r="A205" s="461"/>
      <c r="B205" s="419"/>
      <c r="C205" s="419"/>
      <c r="D205" s="419"/>
      <c r="E205" s="419"/>
      <c r="F205" s="419"/>
      <c r="G205" s="419"/>
      <c r="H205" s="419"/>
      <c r="I205" s="419"/>
      <c r="J205" s="419"/>
      <c r="K205" s="419"/>
      <c r="L205" s="419"/>
      <c r="M205" s="419"/>
      <c r="N205" s="419"/>
      <c r="O205" s="419"/>
      <c r="P205" s="419"/>
      <c r="Q205" s="419"/>
      <c r="R205" s="419"/>
      <c r="S205" s="419"/>
      <c r="T205" s="419"/>
      <c r="U205" s="419"/>
      <c r="V205" s="419"/>
      <c r="W205" s="419"/>
      <c r="X205" s="419"/>
      <c r="Y205" s="419"/>
      <c r="Z205" s="419"/>
      <c r="AA205" s="419"/>
      <c r="AB205" s="419"/>
      <c r="AC205" s="419"/>
      <c r="AD205" s="419"/>
      <c r="AE205" s="419"/>
      <c r="AF205" s="419"/>
      <c r="AG205" s="419"/>
    </row>
    <row r="206" spans="1:33" ht="27.75" customHeight="1">
      <c r="A206" s="461"/>
      <c r="B206" s="419"/>
      <c r="C206" s="419"/>
      <c r="D206" s="419"/>
      <c r="E206" s="419"/>
      <c r="F206" s="419"/>
      <c r="G206" s="419"/>
      <c r="H206" s="419"/>
      <c r="I206" s="419"/>
      <c r="J206" s="419"/>
      <c r="K206" s="419"/>
      <c r="L206" s="419"/>
      <c r="M206" s="419"/>
      <c r="N206" s="419"/>
      <c r="O206" s="419"/>
      <c r="P206" s="419"/>
      <c r="Q206" s="419"/>
      <c r="R206" s="419"/>
      <c r="S206" s="419"/>
      <c r="T206" s="419"/>
      <c r="U206" s="419"/>
      <c r="V206" s="419"/>
      <c r="W206" s="419"/>
      <c r="X206" s="419"/>
      <c r="Y206" s="419"/>
      <c r="Z206" s="419"/>
      <c r="AA206" s="419"/>
      <c r="AB206" s="419"/>
      <c r="AC206" s="419"/>
      <c r="AD206" s="419"/>
      <c r="AE206" s="419"/>
      <c r="AF206" s="419"/>
      <c r="AG206" s="419"/>
    </row>
    <row r="207" spans="1:33" ht="27.75" customHeight="1">
      <c r="A207" s="461"/>
      <c r="B207" s="419"/>
      <c r="C207" s="419"/>
      <c r="D207" s="419"/>
      <c r="E207" s="419"/>
      <c r="F207" s="419"/>
      <c r="G207" s="419"/>
      <c r="H207" s="419"/>
      <c r="I207" s="419"/>
      <c r="J207" s="419"/>
      <c r="K207" s="419"/>
      <c r="L207" s="419"/>
      <c r="M207" s="419"/>
      <c r="N207" s="419"/>
      <c r="O207" s="419"/>
      <c r="P207" s="419"/>
      <c r="Q207" s="419"/>
      <c r="R207" s="419"/>
      <c r="S207" s="419"/>
      <c r="T207" s="419"/>
      <c r="U207" s="419"/>
      <c r="V207" s="419"/>
      <c r="W207" s="419"/>
      <c r="X207" s="419"/>
      <c r="Y207" s="419"/>
      <c r="Z207" s="419"/>
      <c r="AA207" s="419"/>
      <c r="AB207" s="419"/>
      <c r="AC207" s="419"/>
      <c r="AD207" s="419"/>
      <c r="AE207" s="419"/>
      <c r="AF207" s="419"/>
      <c r="AG207" s="419"/>
    </row>
    <row r="208" spans="1:33" ht="27.75" customHeight="1">
      <c r="A208" s="461"/>
      <c r="B208" s="419"/>
      <c r="C208" s="419"/>
      <c r="D208" s="419"/>
      <c r="E208" s="419"/>
      <c r="F208" s="419"/>
      <c r="G208" s="419"/>
      <c r="H208" s="419"/>
      <c r="I208" s="419"/>
      <c r="J208" s="419"/>
      <c r="K208" s="419"/>
      <c r="L208" s="419"/>
      <c r="M208" s="419"/>
      <c r="N208" s="419"/>
      <c r="O208" s="419"/>
      <c r="P208" s="419"/>
      <c r="Q208" s="419"/>
      <c r="R208" s="419"/>
      <c r="S208" s="419"/>
      <c r="T208" s="419"/>
      <c r="U208" s="419"/>
      <c r="V208" s="419"/>
      <c r="W208" s="419"/>
      <c r="X208" s="419"/>
      <c r="Y208" s="419"/>
      <c r="Z208" s="419"/>
      <c r="AA208" s="419"/>
      <c r="AB208" s="419"/>
      <c r="AC208" s="419"/>
      <c r="AD208" s="419"/>
      <c r="AE208" s="419"/>
      <c r="AF208" s="419"/>
      <c r="AG208" s="419"/>
    </row>
    <row r="209" spans="1:33" ht="27.75" customHeight="1">
      <c r="A209" s="461"/>
      <c r="B209" s="419"/>
      <c r="C209" s="419"/>
      <c r="D209" s="419"/>
      <c r="E209" s="419"/>
      <c r="F209" s="419"/>
      <c r="G209" s="419"/>
      <c r="H209" s="419"/>
      <c r="I209" s="419"/>
      <c r="J209" s="419"/>
      <c r="K209" s="419"/>
      <c r="L209" s="419"/>
      <c r="M209" s="419"/>
      <c r="N209" s="419"/>
      <c r="O209" s="419"/>
      <c r="P209" s="419"/>
      <c r="Q209" s="419"/>
      <c r="R209" s="419"/>
      <c r="S209" s="419"/>
      <c r="T209" s="419"/>
      <c r="U209" s="419"/>
      <c r="V209" s="419"/>
      <c r="W209" s="419"/>
      <c r="X209" s="419"/>
      <c r="Y209" s="419"/>
      <c r="Z209" s="419"/>
      <c r="AA209" s="419"/>
      <c r="AB209" s="419"/>
      <c r="AC209" s="419"/>
      <c r="AD209" s="419"/>
      <c r="AE209" s="419"/>
      <c r="AF209" s="419"/>
      <c r="AG209" s="419"/>
    </row>
    <row r="210" spans="1:33" ht="27.75" customHeight="1">
      <c r="A210" s="461"/>
      <c r="B210" s="419"/>
      <c r="C210" s="419"/>
      <c r="D210" s="419"/>
      <c r="E210" s="419"/>
      <c r="F210" s="419"/>
      <c r="G210" s="419"/>
      <c r="H210" s="419"/>
      <c r="I210" s="419"/>
      <c r="J210" s="419"/>
      <c r="K210" s="419"/>
      <c r="L210" s="419"/>
      <c r="M210" s="419"/>
      <c r="N210" s="419"/>
      <c r="O210" s="419"/>
      <c r="P210" s="419"/>
      <c r="Q210" s="419"/>
      <c r="R210" s="419"/>
      <c r="S210" s="419"/>
      <c r="T210" s="419"/>
      <c r="U210" s="419"/>
      <c r="V210" s="419"/>
      <c r="W210" s="419"/>
      <c r="X210" s="419"/>
      <c r="Y210" s="419"/>
      <c r="Z210" s="419"/>
      <c r="AA210" s="419"/>
      <c r="AB210" s="419"/>
      <c r="AC210" s="419"/>
      <c r="AD210" s="419"/>
      <c r="AE210" s="419"/>
      <c r="AF210" s="419"/>
      <c r="AG210" s="419"/>
    </row>
    <row r="211" spans="1:33" ht="27.75" customHeight="1">
      <c r="A211" s="461"/>
      <c r="B211" s="419"/>
      <c r="C211" s="419"/>
      <c r="D211" s="419"/>
      <c r="E211" s="419"/>
      <c r="F211" s="419"/>
      <c r="G211" s="419"/>
      <c r="H211" s="419"/>
      <c r="I211" s="419"/>
      <c r="J211" s="419"/>
      <c r="K211" s="419"/>
      <c r="L211" s="419"/>
      <c r="M211" s="419"/>
      <c r="N211" s="419"/>
      <c r="O211" s="419"/>
      <c r="P211" s="419"/>
      <c r="Q211" s="419"/>
      <c r="R211" s="419"/>
      <c r="S211" s="419"/>
      <c r="T211" s="419"/>
      <c r="U211" s="419"/>
      <c r="V211" s="419"/>
      <c r="W211" s="419"/>
      <c r="X211" s="419"/>
      <c r="Y211" s="419"/>
      <c r="Z211" s="419"/>
      <c r="AA211" s="419"/>
      <c r="AB211" s="419"/>
      <c r="AC211" s="419"/>
      <c r="AD211" s="419"/>
      <c r="AE211" s="419"/>
      <c r="AF211" s="419"/>
      <c r="AG211" s="419"/>
    </row>
    <row r="212" spans="1:33" ht="27.75" customHeight="1">
      <c r="A212" s="461"/>
      <c r="B212" s="419"/>
      <c r="C212" s="419"/>
      <c r="D212" s="419"/>
      <c r="E212" s="419"/>
      <c r="F212" s="419"/>
      <c r="G212" s="419"/>
      <c r="H212" s="419"/>
      <c r="I212" s="419"/>
      <c r="J212" s="419"/>
      <c r="K212" s="419"/>
      <c r="L212" s="419"/>
      <c r="M212" s="419"/>
      <c r="N212" s="419"/>
      <c r="O212" s="419"/>
      <c r="P212" s="419"/>
      <c r="Q212" s="419"/>
      <c r="R212" s="419"/>
      <c r="S212" s="419"/>
      <c r="T212" s="419"/>
      <c r="U212" s="419"/>
      <c r="V212" s="419"/>
      <c r="W212" s="419"/>
      <c r="X212" s="419"/>
      <c r="Y212" s="419"/>
      <c r="Z212" s="419"/>
      <c r="AA212" s="419"/>
      <c r="AB212" s="419"/>
      <c r="AC212" s="419"/>
      <c r="AD212" s="419"/>
      <c r="AE212" s="419"/>
      <c r="AF212" s="419"/>
      <c r="AG212" s="419"/>
    </row>
    <row r="213" spans="1:33" ht="27.75" customHeight="1">
      <c r="A213" s="461"/>
      <c r="B213" s="419"/>
      <c r="C213" s="419"/>
      <c r="D213" s="419"/>
      <c r="E213" s="419"/>
      <c r="F213" s="419"/>
      <c r="G213" s="419"/>
      <c r="H213" s="419"/>
      <c r="I213" s="419"/>
      <c r="J213" s="419"/>
      <c r="K213" s="419"/>
      <c r="L213" s="419"/>
      <c r="M213" s="419"/>
      <c r="N213" s="419"/>
      <c r="O213" s="419"/>
      <c r="P213" s="419"/>
      <c r="Q213" s="419"/>
      <c r="R213" s="419"/>
      <c r="S213" s="419"/>
      <c r="T213" s="419"/>
      <c r="U213" s="419"/>
      <c r="V213" s="419"/>
      <c r="W213" s="419"/>
      <c r="X213" s="419"/>
      <c r="Y213" s="419"/>
      <c r="Z213" s="419"/>
      <c r="AA213" s="419"/>
      <c r="AB213" s="419"/>
      <c r="AC213" s="419"/>
      <c r="AD213" s="419"/>
      <c r="AE213" s="419"/>
      <c r="AF213" s="419"/>
      <c r="AG213" s="419"/>
    </row>
    <row r="214" spans="1:33" ht="27.75" customHeight="1">
      <c r="A214" s="461"/>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row>
    <row r="215" spans="1:33" ht="27.75" customHeight="1">
      <c r="A215" s="461"/>
      <c r="B215" s="419"/>
      <c r="C215" s="419"/>
      <c r="D215" s="419"/>
      <c r="E215" s="419"/>
      <c r="F215" s="419"/>
      <c r="G215" s="419"/>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row>
    <row r="216" spans="1:33" ht="27.75" customHeight="1">
      <c r="A216" s="461"/>
      <c r="B216" s="419"/>
      <c r="C216" s="419"/>
      <c r="D216" s="419"/>
      <c r="E216" s="419"/>
      <c r="F216" s="419"/>
      <c r="G216" s="419"/>
      <c r="H216" s="419"/>
      <c r="I216" s="419"/>
      <c r="J216" s="419"/>
      <c r="K216" s="419"/>
      <c r="L216" s="419"/>
      <c r="M216" s="419"/>
      <c r="N216" s="419"/>
      <c r="O216" s="419"/>
      <c r="P216" s="419"/>
      <c r="Q216" s="419"/>
      <c r="R216" s="419"/>
      <c r="S216" s="419"/>
      <c r="T216" s="419"/>
      <c r="U216" s="419"/>
      <c r="V216" s="419"/>
      <c r="W216" s="419"/>
      <c r="X216" s="419"/>
      <c r="Y216" s="419"/>
      <c r="Z216" s="419"/>
      <c r="AA216" s="419"/>
      <c r="AB216" s="419"/>
      <c r="AC216" s="419"/>
      <c r="AD216" s="419"/>
      <c r="AE216" s="419"/>
      <c r="AF216" s="419"/>
      <c r="AG216" s="419"/>
    </row>
    <row r="217" spans="1:33" ht="27.75" customHeight="1">
      <c r="A217" s="461"/>
      <c r="B217" s="419"/>
      <c r="C217" s="419"/>
      <c r="D217" s="419"/>
      <c r="E217" s="419"/>
      <c r="F217" s="419"/>
      <c r="G217" s="419"/>
      <c r="H217" s="419"/>
      <c r="I217" s="419"/>
      <c r="J217" s="419"/>
      <c r="K217" s="419"/>
      <c r="L217" s="419"/>
      <c r="M217" s="419"/>
      <c r="N217" s="419"/>
      <c r="O217" s="419"/>
      <c r="P217" s="419"/>
      <c r="Q217" s="419"/>
      <c r="R217" s="419"/>
      <c r="S217" s="419"/>
      <c r="T217" s="419"/>
      <c r="U217" s="419"/>
      <c r="V217" s="419"/>
      <c r="W217" s="419"/>
      <c r="X217" s="419"/>
      <c r="Y217" s="419"/>
      <c r="Z217" s="419"/>
      <c r="AA217" s="419"/>
      <c r="AB217" s="419"/>
      <c r="AC217" s="419"/>
      <c r="AD217" s="419"/>
      <c r="AE217" s="419"/>
      <c r="AF217" s="419"/>
      <c r="AG217" s="419"/>
    </row>
    <row r="218" spans="1:33" ht="27.75" customHeight="1">
      <c r="A218" s="461"/>
      <c r="B218" s="419"/>
      <c r="C218" s="419"/>
      <c r="D218" s="419"/>
      <c r="E218" s="419"/>
      <c r="F218" s="419"/>
      <c r="G218" s="419"/>
      <c r="H218" s="419"/>
      <c r="I218" s="419"/>
      <c r="J218" s="419"/>
      <c r="K218" s="419"/>
      <c r="L218" s="419"/>
      <c r="M218" s="419"/>
      <c r="N218" s="419"/>
      <c r="O218" s="419"/>
      <c r="P218" s="419"/>
      <c r="Q218" s="419"/>
      <c r="R218" s="419"/>
      <c r="S218" s="419"/>
      <c r="T218" s="419"/>
      <c r="U218" s="419"/>
      <c r="V218" s="419"/>
      <c r="W218" s="419"/>
      <c r="X218" s="419"/>
      <c r="Y218" s="419"/>
      <c r="Z218" s="419"/>
      <c r="AA218" s="419"/>
      <c r="AB218" s="419"/>
      <c r="AC218" s="419"/>
      <c r="AD218" s="419"/>
      <c r="AE218" s="419"/>
      <c r="AF218" s="419"/>
      <c r="AG218" s="419"/>
    </row>
    <row r="219" spans="1:33" ht="27.75" customHeight="1">
      <c r="A219" s="461"/>
      <c r="B219" s="419"/>
      <c r="C219" s="419"/>
      <c r="D219" s="419"/>
      <c r="E219" s="419"/>
      <c r="F219" s="419"/>
      <c r="G219" s="419"/>
      <c r="H219" s="419"/>
      <c r="I219" s="419"/>
      <c r="J219" s="419"/>
      <c r="K219" s="419"/>
      <c r="L219" s="419"/>
      <c r="M219" s="419"/>
      <c r="N219" s="419"/>
      <c r="O219" s="419"/>
      <c r="P219" s="419"/>
      <c r="Q219" s="419"/>
      <c r="R219" s="419"/>
      <c r="S219" s="419"/>
      <c r="T219" s="419"/>
      <c r="U219" s="419"/>
      <c r="V219" s="419"/>
      <c r="W219" s="419"/>
      <c r="X219" s="419"/>
      <c r="Y219" s="419"/>
      <c r="Z219" s="419"/>
      <c r="AA219" s="419"/>
      <c r="AB219" s="419"/>
      <c r="AC219" s="419"/>
      <c r="AD219" s="419"/>
      <c r="AE219" s="419"/>
      <c r="AF219" s="419"/>
      <c r="AG219" s="419"/>
    </row>
    <row r="220" spans="1:33" ht="27.75" customHeight="1">
      <c r="A220" s="461"/>
      <c r="B220" s="419"/>
      <c r="C220" s="419"/>
      <c r="D220" s="419"/>
      <c r="E220" s="419"/>
      <c r="F220" s="419"/>
      <c r="G220" s="419"/>
      <c r="H220" s="419"/>
      <c r="I220" s="419"/>
      <c r="J220" s="419"/>
      <c r="K220" s="419"/>
      <c r="L220" s="419"/>
      <c r="M220" s="419"/>
      <c r="N220" s="419"/>
      <c r="O220" s="419"/>
      <c r="P220" s="419"/>
      <c r="Q220" s="419"/>
      <c r="R220" s="419"/>
      <c r="S220" s="419"/>
      <c r="T220" s="419"/>
      <c r="U220" s="419"/>
      <c r="V220" s="419"/>
      <c r="W220" s="419"/>
      <c r="X220" s="419"/>
      <c r="Y220" s="419"/>
      <c r="Z220" s="419"/>
      <c r="AA220" s="419"/>
      <c r="AB220" s="419"/>
      <c r="AC220" s="419"/>
      <c r="AD220" s="419"/>
      <c r="AE220" s="419"/>
      <c r="AF220" s="419"/>
      <c r="AG220" s="419"/>
    </row>
    <row r="221" spans="1:33" ht="27.75" customHeight="1">
      <c r="A221" s="461"/>
      <c r="B221" s="419"/>
      <c r="C221" s="419"/>
      <c r="D221" s="419"/>
      <c r="E221" s="419"/>
      <c r="F221" s="419"/>
      <c r="G221" s="419"/>
      <c r="H221" s="419"/>
      <c r="I221" s="419"/>
      <c r="J221" s="419"/>
      <c r="K221" s="419"/>
      <c r="L221" s="419"/>
      <c r="M221" s="419"/>
      <c r="N221" s="419"/>
      <c r="O221" s="419"/>
      <c r="P221" s="419"/>
      <c r="Q221" s="419"/>
      <c r="R221" s="419"/>
      <c r="S221" s="419"/>
      <c r="T221" s="419"/>
      <c r="U221" s="419"/>
      <c r="V221" s="419"/>
      <c r="W221" s="419"/>
      <c r="X221" s="419"/>
      <c r="Y221" s="419"/>
      <c r="Z221" s="419"/>
      <c r="AA221" s="419"/>
      <c r="AB221" s="419"/>
      <c r="AC221" s="419"/>
      <c r="AD221" s="419"/>
      <c r="AE221" s="419"/>
      <c r="AF221" s="419"/>
      <c r="AG221" s="419"/>
    </row>
    <row r="222" spans="1:33" ht="27.75" customHeight="1">
      <c r="A222" s="461"/>
      <c r="B222" s="419"/>
      <c r="C222" s="419"/>
      <c r="D222" s="419"/>
      <c r="E222" s="419"/>
      <c r="F222" s="419"/>
      <c r="G222" s="419"/>
      <c r="H222" s="419"/>
      <c r="I222" s="419"/>
      <c r="J222" s="419"/>
      <c r="K222" s="419"/>
      <c r="L222" s="419"/>
      <c r="M222" s="419"/>
      <c r="N222" s="419"/>
      <c r="O222" s="419"/>
      <c r="P222" s="419"/>
      <c r="Q222" s="419"/>
      <c r="R222" s="419"/>
      <c r="S222" s="419"/>
      <c r="T222" s="419"/>
      <c r="U222" s="419"/>
      <c r="V222" s="419"/>
      <c r="W222" s="419"/>
      <c r="X222" s="419"/>
      <c r="Y222" s="419"/>
      <c r="Z222" s="419"/>
      <c r="AA222" s="419"/>
      <c r="AB222" s="419"/>
      <c r="AC222" s="419"/>
      <c r="AD222" s="419"/>
      <c r="AE222" s="419"/>
      <c r="AF222" s="419"/>
      <c r="AG222" s="419"/>
    </row>
    <row r="223" spans="1:33" ht="27.75" customHeight="1">
      <c r="A223" s="461"/>
      <c r="B223" s="419"/>
      <c r="C223" s="419"/>
      <c r="D223" s="419"/>
      <c r="E223" s="419"/>
      <c r="F223" s="419"/>
      <c r="G223" s="419"/>
      <c r="H223" s="419"/>
      <c r="I223" s="419"/>
      <c r="J223" s="419"/>
      <c r="K223" s="419"/>
      <c r="L223" s="419"/>
      <c r="M223" s="419"/>
      <c r="N223" s="419"/>
      <c r="O223" s="419"/>
      <c r="P223" s="419"/>
      <c r="Q223" s="419"/>
      <c r="R223" s="419"/>
      <c r="S223" s="419"/>
      <c r="T223" s="419"/>
      <c r="U223" s="419"/>
      <c r="V223" s="419"/>
      <c r="W223" s="419"/>
      <c r="X223" s="419"/>
      <c r="Y223" s="419"/>
      <c r="Z223" s="419"/>
      <c r="AA223" s="419"/>
      <c r="AB223" s="419"/>
      <c r="AC223" s="419"/>
      <c r="AD223" s="419"/>
      <c r="AE223" s="419"/>
      <c r="AF223" s="419"/>
      <c r="AG223" s="419"/>
    </row>
    <row r="224" spans="1:33" ht="27.75" customHeight="1">
      <c r="A224" s="461"/>
      <c r="B224" s="419"/>
      <c r="C224" s="419"/>
      <c r="D224" s="419"/>
      <c r="E224" s="419"/>
      <c r="F224" s="419"/>
      <c r="G224" s="419"/>
      <c r="H224" s="419"/>
      <c r="I224" s="419"/>
      <c r="J224" s="419"/>
      <c r="K224" s="419"/>
      <c r="L224" s="419"/>
      <c r="M224" s="419"/>
      <c r="N224" s="419"/>
      <c r="O224" s="419"/>
      <c r="P224" s="419"/>
      <c r="Q224" s="419"/>
      <c r="R224" s="419"/>
      <c r="S224" s="419"/>
      <c r="T224" s="419"/>
      <c r="U224" s="419"/>
      <c r="V224" s="419"/>
      <c r="W224" s="419"/>
      <c r="X224" s="419"/>
      <c r="Y224" s="419"/>
      <c r="Z224" s="419"/>
      <c r="AA224" s="419"/>
      <c r="AB224" s="419"/>
      <c r="AC224" s="419"/>
      <c r="AD224" s="419"/>
      <c r="AE224" s="419"/>
      <c r="AF224" s="419"/>
      <c r="AG224" s="419"/>
    </row>
    <row r="225" spans="1:33" ht="27.75" customHeight="1">
      <c r="A225" s="461"/>
      <c r="B225" s="419"/>
      <c r="C225" s="419"/>
      <c r="D225" s="419"/>
      <c r="E225" s="419"/>
      <c r="F225" s="419"/>
      <c r="G225" s="419"/>
      <c r="H225" s="419"/>
      <c r="I225" s="419"/>
      <c r="J225" s="419"/>
      <c r="K225" s="419"/>
      <c r="L225" s="419"/>
      <c r="M225" s="419"/>
      <c r="N225" s="419"/>
      <c r="O225" s="419"/>
      <c r="P225" s="419"/>
      <c r="Q225" s="419"/>
      <c r="R225" s="419"/>
      <c r="S225" s="419"/>
      <c r="T225" s="419"/>
      <c r="U225" s="419"/>
      <c r="V225" s="419"/>
      <c r="W225" s="419"/>
      <c r="X225" s="419"/>
      <c r="Y225" s="419"/>
      <c r="Z225" s="419"/>
      <c r="AA225" s="419"/>
      <c r="AB225" s="419"/>
      <c r="AC225" s="419"/>
      <c r="AD225" s="419"/>
      <c r="AE225" s="419"/>
      <c r="AF225" s="419"/>
      <c r="AG225" s="419"/>
    </row>
    <row r="226" spans="1:33" ht="27.75" customHeight="1">
      <c r="A226" s="461"/>
      <c r="B226" s="419"/>
      <c r="C226" s="419"/>
      <c r="D226" s="419"/>
      <c r="E226" s="419"/>
      <c r="F226" s="419"/>
      <c r="G226" s="419"/>
      <c r="H226" s="419"/>
      <c r="I226" s="419"/>
      <c r="J226" s="419"/>
      <c r="K226" s="419"/>
      <c r="L226" s="419"/>
      <c r="M226" s="419"/>
      <c r="N226" s="419"/>
      <c r="O226" s="419"/>
      <c r="P226" s="419"/>
      <c r="Q226" s="419"/>
      <c r="R226" s="419"/>
      <c r="S226" s="419"/>
      <c r="T226" s="419"/>
      <c r="U226" s="419"/>
      <c r="V226" s="419"/>
      <c r="W226" s="419"/>
      <c r="X226" s="419"/>
      <c r="Y226" s="419"/>
      <c r="Z226" s="419"/>
      <c r="AA226" s="419"/>
      <c r="AB226" s="419"/>
      <c r="AC226" s="419"/>
      <c r="AD226" s="419"/>
      <c r="AE226" s="419"/>
      <c r="AF226" s="419"/>
      <c r="AG226" s="419"/>
    </row>
    <row r="227" spans="1:33" ht="27.75" customHeight="1">
      <c r="A227" s="461"/>
      <c r="B227" s="419"/>
      <c r="C227" s="419"/>
      <c r="D227" s="419"/>
      <c r="E227" s="419"/>
      <c r="F227" s="419"/>
      <c r="G227" s="419"/>
      <c r="H227" s="419"/>
      <c r="I227" s="419"/>
      <c r="J227" s="419"/>
      <c r="K227" s="419"/>
      <c r="L227" s="419"/>
      <c r="M227" s="419"/>
      <c r="N227" s="419"/>
      <c r="O227" s="419"/>
      <c r="P227" s="419"/>
      <c r="Q227" s="419"/>
      <c r="R227" s="419"/>
      <c r="S227" s="419"/>
      <c r="T227" s="419"/>
      <c r="U227" s="419"/>
      <c r="V227" s="419"/>
      <c r="W227" s="419"/>
      <c r="X227" s="419"/>
      <c r="Y227" s="419"/>
      <c r="Z227" s="419"/>
      <c r="AA227" s="419"/>
      <c r="AB227" s="419"/>
      <c r="AC227" s="419"/>
      <c r="AD227" s="419"/>
      <c r="AE227" s="419"/>
      <c r="AF227" s="419"/>
      <c r="AG227" s="419"/>
    </row>
    <row r="228" spans="1:33" ht="27.75" customHeight="1">
      <c r="A228" s="461"/>
      <c r="B228" s="419"/>
      <c r="C228" s="419"/>
      <c r="D228" s="419"/>
      <c r="E228" s="419"/>
      <c r="F228" s="419"/>
      <c r="G228" s="419"/>
      <c r="H228" s="419"/>
      <c r="I228" s="419"/>
      <c r="J228" s="419"/>
      <c r="K228" s="419"/>
      <c r="L228" s="419"/>
      <c r="M228" s="419"/>
      <c r="N228" s="419"/>
      <c r="O228" s="419"/>
      <c r="P228" s="419"/>
      <c r="Q228" s="419"/>
      <c r="R228" s="419"/>
      <c r="S228" s="419"/>
      <c r="T228" s="419"/>
      <c r="U228" s="419"/>
      <c r="V228" s="419"/>
      <c r="W228" s="419"/>
      <c r="X228" s="419"/>
      <c r="Y228" s="419"/>
      <c r="Z228" s="419"/>
      <c r="AA228" s="419"/>
      <c r="AB228" s="419"/>
      <c r="AC228" s="419"/>
      <c r="AD228" s="419"/>
      <c r="AE228" s="419"/>
      <c r="AF228" s="419"/>
      <c r="AG228" s="419"/>
    </row>
    <row r="229" spans="1:33" ht="27.75" customHeight="1">
      <c r="A229" s="461"/>
      <c r="B229" s="419"/>
      <c r="C229" s="419"/>
      <c r="D229" s="419"/>
      <c r="E229" s="419"/>
      <c r="F229" s="419"/>
      <c r="G229" s="419"/>
      <c r="H229" s="419"/>
      <c r="I229" s="419"/>
      <c r="J229" s="419"/>
      <c r="K229" s="419"/>
      <c r="L229" s="419"/>
      <c r="M229" s="419"/>
      <c r="N229" s="419"/>
      <c r="O229" s="419"/>
      <c r="P229" s="419"/>
      <c r="Q229" s="419"/>
      <c r="R229" s="419"/>
      <c r="S229" s="419"/>
      <c r="T229" s="419"/>
      <c r="U229" s="419"/>
      <c r="V229" s="419"/>
      <c r="W229" s="419"/>
      <c r="X229" s="419"/>
      <c r="Y229" s="419"/>
      <c r="Z229" s="419"/>
      <c r="AA229" s="419"/>
      <c r="AB229" s="419"/>
      <c r="AC229" s="419"/>
      <c r="AD229" s="419"/>
      <c r="AE229" s="419"/>
      <c r="AF229" s="419"/>
      <c r="AG229" s="419"/>
    </row>
    <row r="230" spans="1:33" ht="27.75" customHeight="1">
      <c r="A230" s="461"/>
      <c r="B230" s="419"/>
      <c r="C230" s="419"/>
      <c r="D230" s="419"/>
      <c r="E230" s="419"/>
      <c r="F230" s="419"/>
      <c r="G230" s="419"/>
      <c r="H230" s="419"/>
      <c r="I230" s="419"/>
      <c r="J230" s="419"/>
      <c r="K230" s="419"/>
      <c r="L230" s="419"/>
      <c r="M230" s="419"/>
      <c r="N230" s="419"/>
      <c r="O230" s="419"/>
      <c r="P230" s="419"/>
      <c r="Q230" s="419"/>
      <c r="R230" s="419"/>
      <c r="S230" s="419"/>
      <c r="T230" s="419"/>
      <c r="U230" s="419"/>
      <c r="V230" s="419"/>
      <c r="W230" s="419"/>
      <c r="X230" s="419"/>
      <c r="Y230" s="419"/>
      <c r="Z230" s="419"/>
      <c r="AA230" s="419"/>
      <c r="AB230" s="419"/>
      <c r="AC230" s="419"/>
      <c r="AD230" s="419"/>
      <c r="AE230" s="419"/>
      <c r="AF230" s="419"/>
      <c r="AG230" s="419"/>
    </row>
    <row r="231" spans="1:33" ht="27.75" customHeight="1">
      <c r="A231" s="461"/>
      <c r="B231" s="419"/>
      <c r="C231" s="419"/>
      <c r="D231" s="419"/>
      <c r="E231" s="419"/>
      <c r="F231" s="419"/>
      <c r="G231" s="419"/>
      <c r="H231" s="419"/>
      <c r="I231" s="419"/>
      <c r="J231" s="419"/>
      <c r="K231" s="419"/>
      <c r="L231" s="419"/>
      <c r="M231" s="419"/>
      <c r="N231" s="419"/>
      <c r="O231" s="419"/>
      <c r="P231" s="419"/>
      <c r="Q231" s="419"/>
      <c r="R231" s="419"/>
      <c r="S231" s="419"/>
      <c r="T231" s="419"/>
      <c r="U231" s="419"/>
      <c r="V231" s="419"/>
      <c r="W231" s="419"/>
      <c r="X231" s="419"/>
      <c r="Y231" s="419"/>
      <c r="Z231" s="419"/>
      <c r="AA231" s="419"/>
      <c r="AB231" s="419"/>
      <c r="AC231" s="419"/>
      <c r="AD231" s="419"/>
      <c r="AE231" s="419"/>
      <c r="AF231" s="419"/>
      <c r="AG231" s="419"/>
    </row>
    <row r="232" spans="1:33" ht="27.75" customHeight="1">
      <c r="A232" s="461"/>
      <c r="B232" s="419"/>
      <c r="C232" s="419"/>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c r="Z232" s="419"/>
      <c r="AA232" s="419"/>
      <c r="AB232" s="419"/>
      <c r="AC232" s="419"/>
      <c r="AD232" s="419"/>
      <c r="AE232" s="419"/>
      <c r="AF232" s="419"/>
      <c r="AG232" s="419"/>
    </row>
    <row r="233" spans="1:33" ht="27.75" customHeight="1">
      <c r="A233" s="461"/>
      <c r="B233" s="419"/>
      <c r="C233" s="419"/>
      <c r="D233" s="419"/>
      <c r="E233" s="419"/>
      <c r="F233" s="419"/>
      <c r="G233" s="419"/>
      <c r="H233" s="419"/>
      <c r="I233" s="419"/>
      <c r="J233" s="419"/>
      <c r="K233" s="419"/>
      <c r="L233" s="419"/>
      <c r="M233" s="419"/>
      <c r="N233" s="419"/>
      <c r="O233" s="419"/>
      <c r="P233" s="419"/>
      <c r="Q233" s="419"/>
      <c r="R233" s="419"/>
      <c r="S233" s="419"/>
      <c r="T233" s="419"/>
      <c r="U233" s="419"/>
      <c r="V233" s="419"/>
      <c r="W233" s="419"/>
      <c r="X233" s="419"/>
      <c r="Y233" s="419"/>
      <c r="Z233" s="419"/>
      <c r="AA233" s="419"/>
      <c r="AB233" s="419"/>
      <c r="AC233" s="419"/>
      <c r="AD233" s="419"/>
      <c r="AE233" s="419"/>
      <c r="AF233" s="419"/>
      <c r="AG233" s="419"/>
    </row>
    <row r="234" spans="1:33" ht="27.75" customHeight="1">
      <c r="A234" s="461"/>
      <c r="B234" s="419"/>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c r="Z234" s="419"/>
      <c r="AA234" s="419"/>
      <c r="AB234" s="419"/>
      <c r="AC234" s="419"/>
      <c r="AD234" s="419"/>
      <c r="AE234" s="419"/>
      <c r="AF234" s="419"/>
      <c r="AG234" s="419"/>
    </row>
    <row r="235" spans="1:33" ht="27.75" customHeight="1">
      <c r="A235" s="461"/>
      <c r="B235" s="419"/>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c r="Z235" s="419"/>
      <c r="AA235" s="419"/>
      <c r="AB235" s="419"/>
      <c r="AC235" s="419"/>
      <c r="AD235" s="419"/>
      <c r="AE235" s="419"/>
      <c r="AF235" s="419"/>
      <c r="AG235" s="419"/>
    </row>
    <row r="236" spans="1:33" ht="27.75" customHeight="1">
      <c r="A236" s="461"/>
      <c r="B236" s="419"/>
      <c r="C236" s="419"/>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c r="Z236" s="419"/>
      <c r="AA236" s="419"/>
      <c r="AB236" s="419"/>
      <c r="AC236" s="419"/>
      <c r="AD236" s="419"/>
      <c r="AE236" s="419"/>
      <c r="AF236" s="419"/>
      <c r="AG236" s="419"/>
    </row>
    <row r="237" spans="1:33" ht="27.75" customHeight="1">
      <c r="A237" s="461"/>
      <c r="B237" s="419"/>
      <c r="C237" s="419"/>
      <c r="D237" s="419"/>
      <c r="E237" s="419"/>
      <c r="F237" s="419"/>
      <c r="G237" s="419"/>
      <c r="H237" s="419"/>
      <c r="I237" s="419"/>
      <c r="J237" s="419"/>
      <c r="K237" s="419"/>
      <c r="L237" s="419"/>
      <c r="M237" s="419"/>
      <c r="N237" s="419"/>
      <c r="O237" s="419"/>
      <c r="P237" s="419"/>
      <c r="Q237" s="419"/>
      <c r="R237" s="419"/>
      <c r="S237" s="419"/>
      <c r="T237" s="419"/>
      <c r="U237" s="419"/>
      <c r="V237" s="419"/>
      <c r="W237" s="419"/>
      <c r="X237" s="419"/>
      <c r="Y237" s="419"/>
      <c r="Z237" s="419"/>
      <c r="AA237" s="419"/>
      <c r="AB237" s="419"/>
      <c r="AC237" s="419"/>
      <c r="AD237" s="419"/>
      <c r="AE237" s="419"/>
      <c r="AF237" s="419"/>
      <c r="AG237" s="419"/>
    </row>
    <row r="238" spans="1:33" ht="27.75" customHeight="1">
      <c r="A238" s="461"/>
      <c r="B238" s="419"/>
      <c r="C238" s="419"/>
      <c r="D238" s="419"/>
      <c r="E238" s="419"/>
      <c r="F238" s="419"/>
      <c r="G238" s="419"/>
      <c r="H238" s="419"/>
      <c r="I238" s="419"/>
      <c r="J238" s="419"/>
      <c r="K238" s="419"/>
      <c r="L238" s="419"/>
      <c r="M238" s="419"/>
      <c r="N238" s="419"/>
      <c r="O238" s="419"/>
      <c r="P238" s="419"/>
      <c r="Q238" s="419"/>
      <c r="R238" s="419"/>
      <c r="S238" s="419"/>
      <c r="T238" s="419"/>
      <c r="U238" s="419"/>
      <c r="V238" s="419"/>
      <c r="W238" s="419"/>
      <c r="X238" s="419"/>
      <c r="Y238" s="419"/>
      <c r="Z238" s="419"/>
      <c r="AA238" s="419"/>
      <c r="AB238" s="419"/>
      <c r="AC238" s="419"/>
      <c r="AD238" s="419"/>
      <c r="AE238" s="419"/>
      <c r="AF238" s="419"/>
      <c r="AG238" s="419"/>
    </row>
    <row r="239" spans="1:33" ht="27.75" customHeight="1">
      <c r="A239" s="461"/>
      <c r="B239" s="419"/>
      <c r="C239" s="419"/>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c r="Z239" s="419"/>
      <c r="AA239" s="419"/>
      <c r="AB239" s="419"/>
      <c r="AC239" s="419"/>
      <c r="AD239" s="419"/>
      <c r="AE239" s="419"/>
      <c r="AF239" s="419"/>
      <c r="AG239" s="419"/>
    </row>
    <row r="240" spans="1:33" ht="27.75" customHeight="1">
      <c r="A240" s="461"/>
      <c r="B240" s="419"/>
      <c r="C240" s="419"/>
      <c r="D240" s="419"/>
      <c r="E240" s="419"/>
      <c r="F240" s="419"/>
      <c r="G240" s="419"/>
      <c r="H240" s="419"/>
      <c r="I240" s="419"/>
      <c r="J240" s="419"/>
      <c r="K240" s="419"/>
      <c r="L240" s="419"/>
      <c r="M240" s="419"/>
      <c r="N240" s="419"/>
      <c r="O240" s="419"/>
      <c r="P240" s="419"/>
      <c r="Q240" s="419"/>
      <c r="R240" s="419"/>
      <c r="S240" s="419"/>
      <c r="T240" s="419"/>
      <c r="U240" s="419"/>
      <c r="V240" s="419"/>
      <c r="W240" s="419"/>
      <c r="X240" s="419"/>
      <c r="Y240" s="419"/>
      <c r="Z240" s="419"/>
      <c r="AA240" s="419"/>
      <c r="AB240" s="419"/>
      <c r="AC240" s="419"/>
      <c r="AD240" s="419"/>
      <c r="AE240" s="419"/>
      <c r="AF240" s="419"/>
      <c r="AG240" s="419"/>
    </row>
    <row r="241" spans="1:33" ht="27.75" customHeight="1">
      <c r="A241" s="461"/>
      <c r="B241" s="419"/>
      <c r="C241" s="419"/>
      <c r="D241" s="419"/>
      <c r="E241" s="419"/>
      <c r="F241" s="419"/>
      <c r="G241" s="419"/>
      <c r="H241" s="419"/>
      <c r="I241" s="419"/>
      <c r="J241" s="419"/>
      <c r="K241" s="419"/>
      <c r="L241" s="419"/>
      <c r="M241" s="419"/>
      <c r="N241" s="419"/>
      <c r="O241" s="419"/>
      <c r="P241" s="419"/>
      <c r="Q241" s="419"/>
      <c r="R241" s="419"/>
      <c r="S241" s="419"/>
      <c r="T241" s="419"/>
      <c r="U241" s="419"/>
      <c r="V241" s="419"/>
      <c r="W241" s="419"/>
      <c r="X241" s="419"/>
      <c r="Y241" s="419"/>
      <c r="Z241" s="419"/>
      <c r="AA241" s="419"/>
      <c r="AB241" s="419"/>
      <c r="AC241" s="419"/>
      <c r="AD241" s="419"/>
      <c r="AE241" s="419"/>
      <c r="AF241" s="419"/>
      <c r="AG241" s="419"/>
    </row>
    <row r="242" spans="1:33" ht="27.75" customHeight="1">
      <c r="A242" s="461"/>
      <c r="B242" s="419"/>
      <c r="C242" s="419"/>
      <c r="D242" s="419"/>
      <c r="E242" s="419"/>
      <c r="F242" s="419"/>
      <c r="G242" s="419"/>
      <c r="H242" s="419"/>
      <c r="I242" s="419"/>
      <c r="J242" s="419"/>
      <c r="K242" s="419"/>
      <c r="L242" s="419"/>
      <c r="M242" s="419"/>
      <c r="N242" s="419"/>
      <c r="O242" s="419"/>
      <c r="P242" s="419"/>
      <c r="Q242" s="419"/>
      <c r="R242" s="419"/>
      <c r="S242" s="419"/>
      <c r="T242" s="419"/>
      <c r="U242" s="419"/>
      <c r="V242" s="419"/>
      <c r="W242" s="419"/>
      <c r="X242" s="419"/>
      <c r="Y242" s="419"/>
      <c r="Z242" s="419"/>
      <c r="AA242" s="419"/>
      <c r="AB242" s="419"/>
      <c r="AC242" s="419"/>
      <c r="AD242" s="419"/>
      <c r="AE242" s="419"/>
      <c r="AF242" s="419"/>
      <c r="AG242" s="419"/>
    </row>
    <row r="243" spans="1:33" ht="27.75" customHeight="1">
      <c r="A243" s="461"/>
      <c r="B243" s="419"/>
      <c r="C243" s="419"/>
      <c r="D243" s="419"/>
      <c r="E243" s="419"/>
      <c r="F243" s="419"/>
      <c r="G243" s="419"/>
      <c r="H243" s="419"/>
      <c r="I243" s="419"/>
      <c r="J243" s="419"/>
      <c r="K243" s="419"/>
      <c r="L243" s="419"/>
      <c r="M243" s="419"/>
      <c r="N243" s="419"/>
      <c r="O243" s="419"/>
      <c r="P243" s="419"/>
      <c r="Q243" s="419"/>
      <c r="R243" s="419"/>
      <c r="S243" s="419"/>
      <c r="T243" s="419"/>
      <c r="U243" s="419"/>
      <c r="V243" s="419"/>
      <c r="W243" s="419"/>
      <c r="X243" s="419"/>
      <c r="Y243" s="419"/>
      <c r="Z243" s="419"/>
      <c r="AA243" s="419"/>
      <c r="AB243" s="419"/>
      <c r="AC243" s="419"/>
      <c r="AD243" s="419"/>
      <c r="AE243" s="419"/>
      <c r="AF243" s="419"/>
      <c r="AG243" s="419"/>
    </row>
    <row r="244" spans="1:33" ht="27.75" customHeight="1">
      <c r="A244" s="461"/>
      <c r="B244" s="419"/>
      <c r="C244" s="419"/>
      <c r="D244" s="419"/>
      <c r="E244" s="419"/>
      <c r="F244" s="419"/>
      <c r="G244" s="419"/>
      <c r="H244" s="419"/>
      <c r="I244" s="419"/>
      <c r="J244" s="419"/>
      <c r="K244" s="419"/>
      <c r="L244" s="419"/>
      <c r="M244" s="419"/>
      <c r="N244" s="419"/>
      <c r="O244" s="419"/>
      <c r="P244" s="419"/>
      <c r="Q244" s="419"/>
      <c r="R244" s="419"/>
      <c r="S244" s="419"/>
      <c r="T244" s="419"/>
      <c r="U244" s="419"/>
      <c r="V244" s="419"/>
      <c r="W244" s="419"/>
      <c r="X244" s="419"/>
      <c r="Y244" s="419"/>
      <c r="Z244" s="419"/>
      <c r="AA244" s="419"/>
      <c r="AB244" s="419"/>
      <c r="AC244" s="419"/>
      <c r="AD244" s="419"/>
      <c r="AE244" s="419"/>
      <c r="AF244" s="419"/>
      <c r="AG244" s="419"/>
    </row>
    <row r="245" spans="1:33" ht="27.75" customHeight="1">
      <c r="A245" s="461"/>
      <c r="B245" s="419"/>
      <c r="C245" s="419"/>
      <c r="D245" s="419"/>
      <c r="E245" s="419"/>
      <c r="F245" s="419"/>
      <c r="G245" s="419"/>
      <c r="H245" s="419"/>
      <c r="I245" s="419"/>
      <c r="J245" s="419"/>
      <c r="K245" s="419"/>
      <c r="L245" s="419"/>
      <c r="M245" s="419"/>
      <c r="N245" s="419"/>
      <c r="O245" s="419"/>
      <c r="P245" s="419"/>
      <c r="Q245" s="419"/>
      <c r="R245" s="419"/>
      <c r="S245" s="419"/>
      <c r="T245" s="419"/>
      <c r="U245" s="419"/>
      <c r="V245" s="419"/>
      <c r="W245" s="419"/>
      <c r="X245" s="419"/>
      <c r="Y245" s="419"/>
      <c r="Z245" s="419"/>
      <c r="AA245" s="419"/>
      <c r="AB245" s="419"/>
      <c r="AC245" s="419"/>
      <c r="AD245" s="419"/>
      <c r="AE245" s="419"/>
      <c r="AF245" s="419"/>
      <c r="AG245" s="419"/>
    </row>
    <row r="246" spans="1:33" ht="27.75" customHeight="1">
      <c r="A246" s="461"/>
      <c r="B246" s="419"/>
      <c r="C246" s="419"/>
      <c r="D246" s="419"/>
      <c r="E246" s="419"/>
      <c r="F246" s="419"/>
      <c r="G246" s="419"/>
      <c r="H246" s="419"/>
      <c r="I246" s="419"/>
      <c r="J246" s="419"/>
      <c r="K246" s="419"/>
      <c r="L246" s="419"/>
      <c r="M246" s="419"/>
      <c r="N246" s="419"/>
      <c r="O246" s="419"/>
      <c r="P246" s="419"/>
      <c r="Q246" s="419"/>
      <c r="R246" s="419"/>
      <c r="S246" s="419"/>
      <c r="T246" s="419"/>
      <c r="U246" s="419"/>
      <c r="V246" s="419"/>
      <c r="W246" s="419"/>
      <c r="X246" s="419"/>
      <c r="Y246" s="419"/>
      <c r="Z246" s="419"/>
      <c r="AA246" s="419"/>
      <c r="AB246" s="419"/>
      <c r="AC246" s="419"/>
      <c r="AD246" s="419"/>
      <c r="AE246" s="419"/>
      <c r="AF246" s="419"/>
      <c r="AG246" s="419"/>
    </row>
    <row r="247" spans="1:33" ht="27.75" customHeight="1">
      <c r="A247" s="461"/>
      <c r="B247" s="419"/>
      <c r="C247" s="419"/>
      <c r="D247" s="419"/>
      <c r="E247" s="419"/>
      <c r="F247" s="419"/>
      <c r="G247" s="419"/>
      <c r="H247" s="419"/>
      <c r="I247" s="419"/>
      <c r="J247" s="419"/>
      <c r="K247" s="419"/>
      <c r="L247" s="419"/>
      <c r="M247" s="419"/>
      <c r="N247" s="419"/>
      <c r="O247" s="419"/>
      <c r="P247" s="419"/>
      <c r="Q247" s="419"/>
      <c r="R247" s="419"/>
      <c r="S247" s="419"/>
      <c r="T247" s="419"/>
      <c r="U247" s="419"/>
      <c r="V247" s="419"/>
      <c r="W247" s="419"/>
      <c r="X247" s="419"/>
      <c r="Y247" s="419"/>
      <c r="Z247" s="419"/>
      <c r="AA247" s="419"/>
      <c r="AB247" s="419"/>
      <c r="AC247" s="419"/>
      <c r="AD247" s="419"/>
      <c r="AE247" s="419"/>
      <c r="AF247" s="419"/>
      <c r="AG247" s="419"/>
    </row>
    <row r="248" spans="1:33" ht="27.75" customHeight="1">
      <c r="A248" s="461"/>
      <c r="B248" s="419"/>
      <c r="C248" s="419"/>
      <c r="D248" s="419"/>
      <c r="E248" s="419"/>
      <c r="F248" s="419"/>
      <c r="G248" s="419"/>
      <c r="H248" s="419"/>
      <c r="I248" s="419"/>
      <c r="J248" s="419"/>
      <c r="K248" s="419"/>
      <c r="L248" s="419"/>
      <c r="M248" s="419"/>
      <c r="N248" s="419"/>
      <c r="O248" s="419"/>
      <c r="P248" s="419"/>
      <c r="Q248" s="419"/>
      <c r="R248" s="419"/>
      <c r="S248" s="419"/>
      <c r="T248" s="419"/>
      <c r="U248" s="419"/>
      <c r="V248" s="419"/>
      <c r="W248" s="419"/>
      <c r="X248" s="419"/>
      <c r="Y248" s="419"/>
      <c r="Z248" s="419"/>
      <c r="AA248" s="419"/>
      <c r="AB248" s="419"/>
      <c r="AC248" s="419"/>
      <c r="AD248" s="419"/>
      <c r="AE248" s="419"/>
      <c r="AF248" s="419"/>
      <c r="AG248" s="419"/>
    </row>
    <row r="249" spans="1:33" ht="27.75" customHeight="1">
      <c r="A249" s="461"/>
      <c r="B249" s="419"/>
      <c r="C249" s="419"/>
      <c r="D249" s="419"/>
      <c r="E249" s="419"/>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row>
    <row r="250" spans="1:33" ht="27.75" customHeight="1">
      <c r="A250" s="461"/>
      <c r="B250" s="419"/>
      <c r="C250" s="419"/>
      <c r="D250" s="419"/>
      <c r="E250" s="419"/>
      <c r="F250" s="419"/>
      <c r="G250" s="419"/>
      <c r="H250" s="419"/>
      <c r="I250" s="419"/>
      <c r="J250" s="419"/>
      <c r="K250" s="419"/>
      <c r="L250" s="419"/>
      <c r="M250" s="419"/>
      <c r="N250" s="419"/>
      <c r="O250" s="419"/>
      <c r="P250" s="419"/>
      <c r="Q250" s="419"/>
      <c r="R250" s="419"/>
      <c r="S250" s="419"/>
      <c r="T250" s="419"/>
      <c r="U250" s="419"/>
      <c r="V250" s="419"/>
      <c r="W250" s="419"/>
      <c r="X250" s="419"/>
      <c r="Y250" s="419"/>
      <c r="Z250" s="419"/>
      <c r="AA250" s="419"/>
      <c r="AB250" s="419"/>
      <c r="AC250" s="419"/>
      <c r="AD250" s="419"/>
      <c r="AE250" s="419"/>
      <c r="AF250" s="419"/>
      <c r="AG250" s="419"/>
    </row>
    <row r="251" spans="1:33" ht="27.75" customHeight="1">
      <c r="A251" s="461"/>
      <c r="B251" s="419"/>
      <c r="C251" s="419"/>
      <c r="D251" s="419"/>
      <c r="E251" s="419"/>
      <c r="F251" s="419"/>
      <c r="G251" s="419"/>
      <c r="H251" s="419"/>
      <c r="I251" s="419"/>
      <c r="J251" s="419"/>
      <c r="K251" s="419"/>
      <c r="L251" s="419"/>
      <c r="M251" s="419"/>
      <c r="N251" s="419"/>
      <c r="O251" s="419"/>
      <c r="P251" s="419"/>
      <c r="Q251" s="419"/>
      <c r="R251" s="419"/>
      <c r="S251" s="419"/>
      <c r="T251" s="419"/>
      <c r="U251" s="419"/>
      <c r="V251" s="419"/>
      <c r="W251" s="419"/>
      <c r="X251" s="419"/>
      <c r="Y251" s="419"/>
      <c r="Z251" s="419"/>
      <c r="AA251" s="419"/>
      <c r="AB251" s="419"/>
      <c r="AC251" s="419"/>
      <c r="AD251" s="419"/>
      <c r="AE251" s="419"/>
      <c r="AF251" s="419"/>
      <c r="AG251" s="419"/>
    </row>
    <row r="252" spans="1:33" ht="27.75" customHeight="1">
      <c r="A252" s="461"/>
      <c r="B252" s="419"/>
      <c r="C252" s="419"/>
      <c r="D252" s="419"/>
      <c r="E252" s="419"/>
      <c r="F252" s="419"/>
      <c r="G252" s="419"/>
      <c r="H252" s="419"/>
      <c r="I252" s="419"/>
      <c r="J252" s="419"/>
      <c r="K252" s="419"/>
      <c r="L252" s="419"/>
      <c r="M252" s="419"/>
      <c r="N252" s="419"/>
      <c r="O252" s="419"/>
      <c r="P252" s="419"/>
      <c r="Q252" s="419"/>
      <c r="R252" s="419"/>
      <c r="S252" s="419"/>
      <c r="T252" s="419"/>
      <c r="U252" s="419"/>
      <c r="V252" s="419"/>
      <c r="W252" s="419"/>
      <c r="X252" s="419"/>
      <c r="Y252" s="419"/>
      <c r="Z252" s="419"/>
      <c r="AA252" s="419"/>
      <c r="AB252" s="419"/>
      <c r="AC252" s="419"/>
      <c r="AD252" s="419"/>
      <c r="AE252" s="419"/>
      <c r="AF252" s="419"/>
      <c r="AG252" s="419"/>
    </row>
    <row r="253" spans="1:33" ht="27.75" customHeight="1">
      <c r="A253" s="461"/>
      <c r="B253" s="419"/>
      <c r="C253" s="419"/>
      <c r="D253" s="419"/>
      <c r="E253" s="419"/>
      <c r="F253" s="419"/>
      <c r="G253" s="419"/>
      <c r="H253" s="419"/>
      <c r="I253" s="419"/>
      <c r="J253" s="419"/>
      <c r="K253" s="419"/>
      <c r="L253" s="419"/>
      <c r="M253" s="419"/>
      <c r="N253" s="419"/>
      <c r="O253" s="419"/>
      <c r="P253" s="419"/>
      <c r="Q253" s="419"/>
      <c r="R253" s="419"/>
      <c r="S253" s="419"/>
      <c r="T253" s="419"/>
      <c r="U253" s="419"/>
      <c r="V253" s="419"/>
      <c r="W253" s="419"/>
      <c r="X253" s="419"/>
      <c r="Y253" s="419"/>
      <c r="Z253" s="419"/>
      <c r="AA253" s="419"/>
      <c r="AB253" s="419"/>
      <c r="AC253" s="419"/>
      <c r="AD253" s="419"/>
      <c r="AE253" s="419"/>
      <c r="AF253" s="419"/>
      <c r="AG253" s="419"/>
    </row>
    <row r="254" spans="1:33" ht="27.75" customHeight="1">
      <c r="A254" s="461"/>
      <c r="B254" s="419"/>
      <c r="C254" s="419"/>
      <c r="D254" s="419"/>
      <c r="E254" s="419"/>
      <c r="F254" s="419"/>
      <c r="G254" s="419"/>
      <c r="H254" s="419"/>
      <c r="I254" s="419"/>
      <c r="J254" s="419"/>
      <c r="K254" s="419"/>
      <c r="L254" s="419"/>
      <c r="M254" s="419"/>
      <c r="N254" s="419"/>
      <c r="O254" s="419"/>
      <c r="P254" s="419"/>
      <c r="Q254" s="419"/>
      <c r="R254" s="419"/>
      <c r="S254" s="419"/>
      <c r="T254" s="419"/>
      <c r="U254" s="419"/>
      <c r="V254" s="419"/>
      <c r="W254" s="419"/>
      <c r="X254" s="419"/>
      <c r="Y254" s="419"/>
      <c r="Z254" s="419"/>
      <c r="AA254" s="419"/>
      <c r="AB254" s="419"/>
      <c r="AC254" s="419"/>
      <c r="AD254" s="419"/>
      <c r="AE254" s="419"/>
      <c r="AF254" s="419"/>
      <c r="AG254" s="419"/>
    </row>
    <row r="255" spans="1:33" ht="27.75" customHeight="1">
      <c r="A255" s="461"/>
      <c r="B255" s="419"/>
      <c r="C255" s="419"/>
      <c r="D255" s="419"/>
      <c r="E255" s="419"/>
      <c r="F255" s="419"/>
      <c r="G255" s="419"/>
      <c r="H255" s="419"/>
      <c r="I255" s="419"/>
      <c r="J255" s="419"/>
      <c r="K255" s="419"/>
      <c r="L255" s="419"/>
      <c r="M255" s="419"/>
      <c r="N255" s="419"/>
      <c r="O255" s="419"/>
      <c r="P255" s="419"/>
      <c r="Q255" s="419"/>
      <c r="R255" s="419"/>
      <c r="S255" s="419"/>
      <c r="T255" s="419"/>
      <c r="U255" s="419"/>
      <c r="V255" s="419"/>
      <c r="W255" s="419"/>
      <c r="X255" s="419"/>
      <c r="Y255" s="419"/>
      <c r="Z255" s="419"/>
      <c r="AA255" s="419"/>
      <c r="AB255" s="419"/>
      <c r="AC255" s="419"/>
      <c r="AD255" s="419"/>
      <c r="AE255" s="419"/>
      <c r="AF255" s="419"/>
      <c r="AG255" s="419"/>
    </row>
    <row r="256" spans="1:33" ht="27.75" customHeight="1">
      <c r="A256" s="461"/>
      <c r="B256" s="419"/>
      <c r="C256" s="419"/>
      <c r="D256" s="419"/>
      <c r="E256" s="419"/>
      <c r="F256" s="419"/>
      <c r="G256" s="419"/>
      <c r="H256" s="419"/>
      <c r="I256" s="419"/>
      <c r="J256" s="419"/>
      <c r="K256" s="419"/>
      <c r="L256" s="419"/>
      <c r="M256" s="419"/>
      <c r="N256" s="419"/>
      <c r="O256" s="419"/>
      <c r="P256" s="419"/>
      <c r="Q256" s="419"/>
      <c r="R256" s="419"/>
      <c r="S256" s="419"/>
      <c r="T256" s="419"/>
      <c r="U256" s="419"/>
      <c r="V256" s="419"/>
      <c r="W256" s="419"/>
      <c r="X256" s="419"/>
      <c r="Y256" s="419"/>
      <c r="Z256" s="419"/>
      <c r="AA256" s="419"/>
      <c r="AB256" s="419"/>
      <c r="AC256" s="419"/>
      <c r="AD256" s="419"/>
      <c r="AE256" s="419"/>
      <c r="AF256" s="419"/>
      <c r="AG256" s="419"/>
    </row>
    <row r="257" spans="1:33" ht="27.75" customHeight="1">
      <c r="A257" s="461"/>
      <c r="B257" s="419"/>
      <c r="C257" s="419"/>
      <c r="D257" s="419"/>
      <c r="E257" s="419"/>
      <c r="F257" s="419"/>
      <c r="G257" s="419"/>
      <c r="H257" s="419"/>
      <c r="I257" s="419"/>
      <c r="J257" s="419"/>
      <c r="K257" s="419"/>
      <c r="L257" s="419"/>
      <c r="M257" s="419"/>
      <c r="N257" s="419"/>
      <c r="O257" s="419"/>
      <c r="P257" s="419"/>
      <c r="Q257" s="419"/>
      <c r="R257" s="419"/>
      <c r="S257" s="419"/>
      <c r="T257" s="419"/>
      <c r="U257" s="419"/>
      <c r="V257" s="419"/>
      <c r="W257" s="419"/>
      <c r="X257" s="419"/>
      <c r="Y257" s="419"/>
      <c r="Z257" s="419"/>
      <c r="AA257" s="419"/>
      <c r="AB257" s="419"/>
      <c r="AC257" s="419"/>
      <c r="AD257" s="419"/>
      <c r="AE257" s="419"/>
      <c r="AF257" s="419"/>
      <c r="AG257" s="419"/>
    </row>
    <row r="258" spans="1:33" ht="27.75" customHeight="1">
      <c r="A258" s="461"/>
      <c r="B258" s="419"/>
      <c r="C258" s="419"/>
      <c r="D258" s="419"/>
      <c r="E258" s="419"/>
      <c r="F258" s="419"/>
      <c r="G258" s="419"/>
      <c r="H258" s="419"/>
      <c r="I258" s="419"/>
      <c r="J258" s="419"/>
      <c r="K258" s="419"/>
      <c r="L258" s="419"/>
      <c r="M258" s="419"/>
      <c r="N258" s="419"/>
      <c r="O258" s="419"/>
      <c r="P258" s="419"/>
      <c r="Q258" s="419"/>
      <c r="R258" s="419"/>
      <c r="S258" s="419"/>
      <c r="T258" s="419"/>
      <c r="U258" s="419"/>
      <c r="V258" s="419"/>
      <c r="W258" s="419"/>
      <c r="X258" s="419"/>
      <c r="Y258" s="419"/>
      <c r="Z258" s="419"/>
      <c r="AA258" s="419"/>
      <c r="AB258" s="419"/>
      <c r="AC258" s="419"/>
      <c r="AD258" s="419"/>
      <c r="AE258" s="419"/>
      <c r="AF258" s="419"/>
      <c r="AG258" s="419"/>
    </row>
    <row r="259" spans="1:33" ht="27.75" customHeight="1">
      <c r="A259" s="461"/>
      <c r="B259" s="419"/>
      <c r="C259" s="419"/>
      <c r="D259" s="419"/>
      <c r="E259" s="419"/>
      <c r="F259" s="419"/>
      <c r="G259" s="419"/>
      <c r="H259" s="419"/>
      <c r="I259" s="419"/>
      <c r="J259" s="419"/>
      <c r="K259" s="419"/>
      <c r="L259" s="419"/>
      <c r="M259" s="419"/>
      <c r="N259" s="419"/>
      <c r="O259" s="419"/>
      <c r="P259" s="419"/>
      <c r="Q259" s="419"/>
      <c r="R259" s="419"/>
      <c r="S259" s="419"/>
      <c r="T259" s="419"/>
      <c r="U259" s="419"/>
      <c r="V259" s="419"/>
      <c r="W259" s="419"/>
      <c r="X259" s="419"/>
      <c r="Y259" s="419"/>
      <c r="Z259" s="419"/>
      <c r="AA259" s="419"/>
      <c r="AB259" s="419"/>
      <c r="AC259" s="419"/>
      <c r="AD259" s="419"/>
      <c r="AE259" s="419"/>
      <c r="AF259" s="419"/>
      <c r="AG259" s="419"/>
    </row>
    <row r="260" spans="1:33" ht="27.75" customHeight="1">
      <c r="A260" s="461"/>
      <c r="B260" s="419"/>
      <c r="C260" s="419"/>
      <c r="D260" s="419"/>
      <c r="E260" s="419"/>
      <c r="F260" s="419"/>
      <c r="G260" s="419"/>
      <c r="H260" s="419"/>
      <c r="I260" s="419"/>
      <c r="J260" s="419"/>
      <c r="K260" s="419"/>
      <c r="L260" s="419"/>
      <c r="M260" s="419"/>
      <c r="N260" s="419"/>
      <c r="O260" s="419"/>
      <c r="P260" s="419"/>
      <c r="Q260" s="419"/>
      <c r="R260" s="419"/>
      <c r="S260" s="419"/>
      <c r="T260" s="419"/>
      <c r="U260" s="419"/>
      <c r="V260" s="419"/>
      <c r="W260" s="419"/>
      <c r="X260" s="419"/>
      <c r="Y260" s="419"/>
      <c r="Z260" s="419"/>
      <c r="AA260" s="419"/>
      <c r="AB260" s="419"/>
      <c r="AC260" s="419"/>
      <c r="AD260" s="419"/>
      <c r="AE260" s="419"/>
      <c r="AF260" s="419"/>
      <c r="AG260" s="419"/>
    </row>
    <row r="261" spans="1:33" ht="27.75" customHeight="1">
      <c r="A261" s="461"/>
      <c r="B261" s="419"/>
      <c r="C261" s="419"/>
      <c r="D261" s="419"/>
      <c r="E261" s="419"/>
      <c r="F261" s="419"/>
      <c r="G261" s="419"/>
      <c r="H261" s="419"/>
      <c r="I261" s="419"/>
      <c r="J261" s="419"/>
      <c r="K261" s="419"/>
      <c r="L261" s="419"/>
      <c r="M261" s="419"/>
      <c r="N261" s="419"/>
      <c r="O261" s="419"/>
      <c r="P261" s="419"/>
      <c r="Q261" s="419"/>
      <c r="R261" s="419"/>
      <c r="S261" s="419"/>
      <c r="T261" s="419"/>
      <c r="U261" s="419"/>
      <c r="V261" s="419"/>
      <c r="W261" s="419"/>
      <c r="X261" s="419"/>
      <c r="Y261" s="419"/>
      <c r="Z261" s="419"/>
      <c r="AA261" s="419"/>
      <c r="AB261" s="419"/>
      <c r="AC261" s="419"/>
      <c r="AD261" s="419"/>
      <c r="AE261" s="419"/>
      <c r="AF261" s="419"/>
      <c r="AG261" s="419"/>
    </row>
    <row r="262" spans="1:33" ht="27.75" customHeight="1">
      <c r="A262" s="461"/>
      <c r="B262" s="419"/>
      <c r="C262" s="419"/>
      <c r="D262" s="419"/>
      <c r="E262" s="419"/>
      <c r="F262" s="419"/>
      <c r="G262" s="419"/>
      <c r="H262" s="419"/>
      <c r="I262" s="419"/>
      <c r="J262" s="419"/>
      <c r="K262" s="419"/>
      <c r="L262" s="419"/>
      <c r="M262" s="419"/>
      <c r="N262" s="419"/>
      <c r="O262" s="419"/>
      <c r="P262" s="419"/>
      <c r="Q262" s="419"/>
      <c r="R262" s="419"/>
      <c r="S262" s="419"/>
      <c r="T262" s="419"/>
      <c r="U262" s="419"/>
      <c r="V262" s="419"/>
      <c r="W262" s="419"/>
      <c r="X262" s="419"/>
      <c r="Y262" s="419"/>
      <c r="Z262" s="419"/>
      <c r="AA262" s="419"/>
      <c r="AB262" s="419"/>
      <c r="AC262" s="419"/>
      <c r="AD262" s="419"/>
      <c r="AE262" s="419"/>
      <c r="AF262" s="419"/>
      <c r="AG262" s="419"/>
    </row>
    <row r="263" spans="1:33" ht="27.75" customHeight="1">
      <c r="A263" s="461"/>
      <c r="B263" s="419"/>
      <c r="C263" s="419"/>
      <c r="D263" s="419"/>
      <c r="E263" s="419"/>
      <c r="F263" s="419"/>
      <c r="G263" s="419"/>
      <c r="H263" s="419"/>
      <c r="I263" s="419"/>
      <c r="J263" s="419"/>
      <c r="K263" s="419"/>
      <c r="L263" s="419"/>
      <c r="M263" s="419"/>
      <c r="N263" s="419"/>
      <c r="O263" s="419"/>
      <c r="P263" s="419"/>
      <c r="Q263" s="419"/>
      <c r="R263" s="419"/>
      <c r="S263" s="419"/>
      <c r="T263" s="419"/>
      <c r="U263" s="419"/>
      <c r="V263" s="419"/>
      <c r="W263" s="419"/>
      <c r="X263" s="419"/>
      <c r="Y263" s="419"/>
      <c r="Z263" s="419"/>
      <c r="AA263" s="419"/>
      <c r="AB263" s="419"/>
      <c r="AC263" s="419"/>
      <c r="AD263" s="419"/>
      <c r="AE263" s="419"/>
      <c r="AF263" s="419"/>
      <c r="AG263" s="419"/>
    </row>
    <row r="264" spans="1:33" ht="27.75" customHeight="1">
      <c r="A264" s="461"/>
      <c r="B264" s="419"/>
      <c r="C264" s="419"/>
      <c r="D264" s="419"/>
      <c r="E264" s="419"/>
      <c r="F264" s="419"/>
      <c r="G264" s="419"/>
      <c r="H264" s="419"/>
      <c r="I264" s="419"/>
      <c r="J264" s="419"/>
      <c r="K264" s="419"/>
      <c r="L264" s="419"/>
      <c r="M264" s="419"/>
      <c r="N264" s="419"/>
      <c r="O264" s="419"/>
      <c r="P264" s="419"/>
      <c r="Q264" s="419"/>
      <c r="R264" s="419"/>
      <c r="S264" s="419"/>
      <c r="T264" s="419"/>
      <c r="U264" s="419"/>
      <c r="V264" s="419"/>
      <c r="W264" s="419"/>
      <c r="X264" s="419"/>
      <c r="Y264" s="419"/>
      <c r="Z264" s="419"/>
      <c r="AA264" s="419"/>
      <c r="AB264" s="419"/>
      <c r="AC264" s="419"/>
      <c r="AD264" s="419"/>
      <c r="AE264" s="419"/>
      <c r="AF264" s="419"/>
      <c r="AG264" s="419"/>
    </row>
    <row r="265" spans="1:33" ht="27.75" customHeight="1">
      <c r="A265" s="461"/>
      <c r="B265" s="419"/>
      <c r="C265" s="419"/>
      <c r="D265" s="419"/>
      <c r="E265" s="419"/>
      <c r="F265" s="419"/>
      <c r="G265" s="419"/>
      <c r="H265" s="419"/>
      <c r="I265" s="419"/>
      <c r="J265" s="419"/>
      <c r="K265" s="419"/>
      <c r="L265" s="419"/>
      <c r="M265" s="419"/>
      <c r="N265" s="419"/>
      <c r="O265" s="419"/>
      <c r="P265" s="419"/>
      <c r="Q265" s="419"/>
      <c r="R265" s="419"/>
      <c r="S265" s="419"/>
      <c r="T265" s="419"/>
      <c r="U265" s="419"/>
      <c r="V265" s="419"/>
      <c r="W265" s="419"/>
      <c r="X265" s="419"/>
      <c r="Y265" s="419"/>
      <c r="Z265" s="419"/>
      <c r="AA265" s="419"/>
      <c r="AB265" s="419"/>
      <c r="AC265" s="419"/>
      <c r="AD265" s="419"/>
      <c r="AE265" s="419"/>
      <c r="AF265" s="419"/>
      <c r="AG265" s="419"/>
    </row>
    <row r="266" spans="1:33" ht="27.75" customHeight="1">
      <c r="A266" s="461"/>
      <c r="B266" s="419"/>
      <c r="C266" s="419"/>
      <c r="D266" s="419"/>
      <c r="E266" s="419"/>
      <c r="F266" s="419"/>
      <c r="G266" s="419"/>
      <c r="H266" s="419"/>
      <c r="I266" s="419"/>
      <c r="J266" s="419"/>
      <c r="K266" s="419"/>
      <c r="L266" s="419"/>
      <c r="M266" s="419"/>
      <c r="N266" s="419"/>
      <c r="O266" s="419"/>
      <c r="P266" s="419"/>
      <c r="Q266" s="419"/>
      <c r="R266" s="419"/>
      <c r="S266" s="419"/>
      <c r="T266" s="419"/>
      <c r="U266" s="419"/>
      <c r="V266" s="419"/>
      <c r="W266" s="419"/>
      <c r="X266" s="419"/>
      <c r="Y266" s="419"/>
      <c r="Z266" s="419"/>
      <c r="AA266" s="419"/>
      <c r="AB266" s="419"/>
      <c r="AC266" s="419"/>
      <c r="AD266" s="419"/>
      <c r="AE266" s="419"/>
      <c r="AF266" s="419"/>
      <c r="AG266" s="419"/>
    </row>
    <row r="267" spans="1:33" ht="27.75" customHeight="1">
      <c r="A267" s="461"/>
      <c r="B267" s="419"/>
      <c r="C267" s="419"/>
      <c r="D267" s="419"/>
      <c r="E267" s="419"/>
      <c r="F267" s="419"/>
      <c r="G267" s="419"/>
      <c r="H267" s="419"/>
      <c r="I267" s="419"/>
      <c r="J267" s="419"/>
      <c r="K267" s="419"/>
      <c r="L267" s="419"/>
      <c r="M267" s="419"/>
      <c r="N267" s="419"/>
      <c r="O267" s="419"/>
      <c r="P267" s="419"/>
      <c r="Q267" s="419"/>
      <c r="R267" s="419"/>
      <c r="S267" s="419"/>
      <c r="T267" s="419"/>
      <c r="U267" s="419"/>
      <c r="V267" s="419"/>
      <c r="W267" s="419"/>
      <c r="X267" s="419"/>
      <c r="Y267" s="419"/>
      <c r="Z267" s="419"/>
      <c r="AA267" s="419"/>
      <c r="AB267" s="419"/>
      <c r="AC267" s="419"/>
      <c r="AD267" s="419"/>
      <c r="AE267" s="419"/>
      <c r="AF267" s="419"/>
      <c r="AG267" s="419"/>
    </row>
    <row r="268" spans="1:33" ht="27.75" customHeight="1">
      <c r="A268" s="461"/>
      <c r="B268" s="419"/>
      <c r="C268" s="419"/>
      <c r="D268" s="419"/>
      <c r="E268" s="419"/>
      <c r="F268" s="419"/>
      <c r="G268" s="419"/>
      <c r="H268" s="419"/>
      <c r="I268" s="419"/>
      <c r="J268" s="419"/>
      <c r="K268" s="419"/>
      <c r="L268" s="419"/>
      <c r="M268" s="419"/>
      <c r="N268" s="419"/>
      <c r="O268" s="419"/>
      <c r="P268" s="419"/>
      <c r="Q268" s="419"/>
      <c r="R268" s="419"/>
      <c r="S268" s="419"/>
      <c r="T268" s="419"/>
      <c r="U268" s="419"/>
      <c r="V268" s="419"/>
      <c r="W268" s="419"/>
      <c r="X268" s="419"/>
      <c r="Y268" s="419"/>
      <c r="Z268" s="419"/>
      <c r="AA268" s="419"/>
      <c r="AB268" s="419"/>
      <c r="AC268" s="419"/>
      <c r="AD268" s="419"/>
      <c r="AE268" s="419"/>
      <c r="AF268" s="419"/>
      <c r="AG268" s="419"/>
    </row>
    <row r="269" spans="1:33" ht="27.75" customHeight="1">
      <c r="A269" s="461"/>
      <c r="B269" s="419"/>
      <c r="C269" s="419"/>
      <c r="D269" s="419"/>
      <c r="E269" s="419"/>
      <c r="F269" s="419"/>
      <c r="G269" s="419"/>
      <c r="H269" s="419"/>
      <c r="I269" s="419"/>
      <c r="J269" s="419"/>
      <c r="K269" s="419"/>
      <c r="L269" s="419"/>
      <c r="M269" s="419"/>
      <c r="N269" s="419"/>
      <c r="O269" s="419"/>
      <c r="P269" s="419"/>
      <c r="Q269" s="419"/>
      <c r="R269" s="419"/>
      <c r="S269" s="419"/>
      <c r="T269" s="419"/>
      <c r="U269" s="419"/>
      <c r="V269" s="419"/>
      <c r="W269" s="419"/>
      <c r="X269" s="419"/>
      <c r="Y269" s="419"/>
      <c r="Z269" s="419"/>
      <c r="AA269" s="419"/>
      <c r="AB269" s="419"/>
      <c r="AC269" s="419"/>
      <c r="AD269" s="419"/>
      <c r="AE269" s="419"/>
      <c r="AF269" s="419"/>
      <c r="AG269" s="419"/>
    </row>
    <row r="270" spans="1:33" ht="27.75" customHeight="1">
      <c r="A270" s="461"/>
      <c r="B270" s="419"/>
      <c r="C270" s="419"/>
      <c r="D270" s="419"/>
      <c r="E270" s="419"/>
      <c r="F270" s="419"/>
      <c r="G270" s="419"/>
      <c r="H270" s="419"/>
      <c r="I270" s="419"/>
      <c r="J270" s="419"/>
      <c r="K270" s="419"/>
      <c r="L270" s="419"/>
      <c r="M270" s="419"/>
      <c r="N270" s="419"/>
      <c r="O270" s="419"/>
      <c r="P270" s="419"/>
      <c r="Q270" s="419"/>
      <c r="R270" s="419"/>
      <c r="S270" s="419"/>
      <c r="T270" s="419"/>
      <c r="U270" s="419"/>
      <c r="V270" s="419"/>
      <c r="W270" s="419"/>
      <c r="X270" s="419"/>
      <c r="Y270" s="419"/>
      <c r="Z270" s="419"/>
      <c r="AA270" s="419"/>
      <c r="AB270" s="419"/>
      <c r="AC270" s="419"/>
      <c r="AD270" s="419"/>
      <c r="AE270" s="419"/>
      <c r="AF270" s="419"/>
      <c r="AG270" s="419"/>
    </row>
    <row r="271" spans="1:33" ht="27.75" customHeight="1">
      <c r="A271" s="461"/>
      <c r="B271" s="419"/>
      <c r="C271" s="419"/>
      <c r="D271" s="419"/>
      <c r="E271" s="419"/>
      <c r="F271" s="419"/>
      <c r="G271" s="419"/>
      <c r="H271" s="419"/>
      <c r="I271" s="419"/>
      <c r="J271" s="419"/>
      <c r="K271" s="419"/>
      <c r="L271" s="419"/>
      <c r="M271" s="419"/>
      <c r="N271" s="419"/>
      <c r="O271" s="419"/>
      <c r="P271" s="419"/>
      <c r="Q271" s="419"/>
      <c r="R271" s="419"/>
      <c r="S271" s="419"/>
      <c r="T271" s="419"/>
      <c r="U271" s="419"/>
      <c r="V271" s="419"/>
      <c r="W271" s="419"/>
      <c r="X271" s="419"/>
      <c r="Y271" s="419"/>
      <c r="Z271" s="419"/>
      <c r="AA271" s="419"/>
      <c r="AB271" s="419"/>
      <c r="AC271" s="419"/>
      <c r="AD271" s="419"/>
      <c r="AE271" s="419"/>
      <c r="AF271" s="419"/>
      <c r="AG271" s="419"/>
    </row>
    <row r="272" spans="1:33" ht="27.75" customHeight="1">
      <c r="A272" s="461"/>
      <c r="B272" s="419"/>
      <c r="C272" s="419"/>
      <c r="D272" s="419"/>
      <c r="E272" s="419"/>
      <c r="F272" s="419"/>
      <c r="G272" s="419"/>
      <c r="H272" s="419"/>
      <c r="I272" s="419"/>
      <c r="J272" s="419"/>
      <c r="K272" s="419"/>
      <c r="L272" s="419"/>
      <c r="M272" s="419"/>
      <c r="N272" s="419"/>
      <c r="O272" s="419"/>
      <c r="P272" s="419"/>
      <c r="Q272" s="419"/>
      <c r="R272" s="419"/>
      <c r="S272" s="419"/>
      <c r="T272" s="419"/>
      <c r="U272" s="419"/>
      <c r="V272" s="419"/>
      <c r="W272" s="419"/>
      <c r="X272" s="419"/>
      <c r="Y272" s="419"/>
      <c r="Z272" s="419"/>
      <c r="AA272" s="419"/>
      <c r="AB272" s="419"/>
      <c r="AC272" s="419"/>
      <c r="AD272" s="419"/>
      <c r="AE272" s="419"/>
      <c r="AF272" s="419"/>
      <c r="AG272" s="419"/>
    </row>
    <row r="273" spans="1:33" ht="27.75" customHeight="1">
      <c r="A273" s="461"/>
      <c r="B273" s="419"/>
      <c r="C273" s="419"/>
      <c r="D273" s="419"/>
      <c r="E273" s="419"/>
      <c r="F273" s="419"/>
      <c r="G273" s="419"/>
      <c r="H273" s="419"/>
      <c r="I273" s="419"/>
      <c r="J273" s="419"/>
      <c r="K273" s="419"/>
      <c r="L273" s="419"/>
      <c r="M273" s="419"/>
      <c r="N273" s="419"/>
      <c r="O273" s="419"/>
      <c r="P273" s="419"/>
      <c r="Q273" s="419"/>
      <c r="R273" s="419"/>
      <c r="S273" s="419"/>
      <c r="T273" s="419"/>
      <c r="U273" s="419"/>
      <c r="V273" s="419"/>
      <c r="W273" s="419"/>
      <c r="X273" s="419"/>
      <c r="Y273" s="419"/>
      <c r="Z273" s="419"/>
      <c r="AA273" s="419"/>
      <c r="AB273" s="419"/>
      <c r="AC273" s="419"/>
      <c r="AD273" s="419"/>
      <c r="AE273" s="419"/>
      <c r="AF273" s="419"/>
      <c r="AG273" s="419"/>
    </row>
    <row r="274" spans="1:33" ht="27.75" customHeight="1">
      <c r="A274" s="461"/>
      <c r="B274" s="419"/>
      <c r="C274" s="419"/>
      <c r="D274" s="419"/>
      <c r="E274" s="419"/>
      <c r="F274" s="419"/>
      <c r="G274" s="419"/>
      <c r="H274" s="419"/>
      <c r="I274" s="419"/>
      <c r="J274" s="419"/>
      <c r="K274" s="419"/>
      <c r="L274" s="419"/>
      <c r="M274" s="419"/>
      <c r="N274" s="419"/>
      <c r="O274" s="419"/>
      <c r="P274" s="419"/>
      <c r="Q274" s="419"/>
      <c r="R274" s="419"/>
      <c r="S274" s="419"/>
      <c r="T274" s="419"/>
      <c r="U274" s="419"/>
      <c r="V274" s="419"/>
      <c r="W274" s="419"/>
      <c r="X274" s="419"/>
      <c r="Y274" s="419"/>
      <c r="Z274" s="419"/>
      <c r="AA274" s="419"/>
      <c r="AB274" s="419"/>
      <c r="AC274" s="419"/>
      <c r="AD274" s="419"/>
      <c r="AE274" s="419"/>
      <c r="AF274" s="419"/>
      <c r="AG274" s="419"/>
    </row>
    <row r="275" spans="1:33" ht="27.75" customHeight="1">
      <c r="A275" s="461"/>
      <c r="B275" s="419"/>
      <c r="C275" s="419"/>
      <c r="D275" s="419"/>
      <c r="E275" s="419"/>
      <c r="F275" s="419"/>
      <c r="G275" s="419"/>
      <c r="H275" s="419"/>
      <c r="I275" s="419"/>
      <c r="J275" s="419"/>
      <c r="K275" s="419"/>
      <c r="L275" s="419"/>
      <c r="M275" s="419"/>
      <c r="N275" s="419"/>
      <c r="O275" s="419"/>
      <c r="P275" s="419"/>
      <c r="Q275" s="419"/>
      <c r="R275" s="419"/>
      <c r="S275" s="419"/>
      <c r="T275" s="419"/>
      <c r="U275" s="419"/>
      <c r="V275" s="419"/>
      <c r="W275" s="419"/>
      <c r="X275" s="419"/>
      <c r="Y275" s="419"/>
      <c r="Z275" s="419"/>
      <c r="AA275" s="419"/>
      <c r="AB275" s="419"/>
      <c r="AC275" s="419"/>
      <c r="AD275" s="419"/>
      <c r="AE275" s="419"/>
      <c r="AF275" s="419"/>
      <c r="AG275" s="419"/>
    </row>
    <row r="276" spans="1:33" ht="27.75" customHeight="1">
      <c r="A276" s="461"/>
      <c r="B276" s="419"/>
      <c r="C276" s="419"/>
      <c r="D276" s="419"/>
      <c r="E276" s="419"/>
      <c r="F276" s="419"/>
      <c r="G276" s="419"/>
      <c r="H276" s="419"/>
      <c r="I276" s="419"/>
      <c r="J276" s="419"/>
      <c r="K276" s="419"/>
      <c r="L276" s="419"/>
      <c r="M276" s="419"/>
      <c r="N276" s="419"/>
      <c r="O276" s="419"/>
      <c r="P276" s="419"/>
      <c r="Q276" s="419"/>
      <c r="R276" s="419"/>
      <c r="S276" s="419"/>
      <c r="T276" s="419"/>
      <c r="U276" s="419"/>
      <c r="V276" s="419"/>
      <c r="W276" s="419"/>
      <c r="X276" s="419"/>
      <c r="Y276" s="419"/>
      <c r="Z276" s="419"/>
      <c r="AA276" s="419"/>
      <c r="AB276" s="419"/>
      <c r="AC276" s="419"/>
      <c r="AD276" s="419"/>
      <c r="AE276" s="419"/>
      <c r="AF276" s="419"/>
      <c r="AG276" s="419"/>
    </row>
    <row r="277" spans="1:33" ht="27.75" customHeight="1">
      <c r="A277" s="461"/>
      <c r="B277" s="419"/>
      <c r="C277" s="419"/>
      <c r="D277" s="419"/>
      <c r="E277" s="419"/>
      <c r="F277" s="419"/>
      <c r="G277" s="419"/>
      <c r="H277" s="419"/>
      <c r="I277" s="419"/>
      <c r="J277" s="419"/>
      <c r="K277" s="419"/>
      <c r="L277" s="419"/>
      <c r="M277" s="419"/>
      <c r="N277" s="419"/>
      <c r="O277" s="419"/>
      <c r="P277" s="419"/>
      <c r="Q277" s="419"/>
      <c r="R277" s="419"/>
      <c r="S277" s="419"/>
      <c r="T277" s="419"/>
      <c r="U277" s="419"/>
      <c r="V277" s="419"/>
      <c r="W277" s="419"/>
      <c r="X277" s="419"/>
      <c r="Y277" s="419"/>
      <c r="Z277" s="419"/>
      <c r="AA277" s="419"/>
      <c r="AB277" s="419"/>
      <c r="AC277" s="419"/>
      <c r="AD277" s="419"/>
      <c r="AE277" s="419"/>
      <c r="AF277" s="419"/>
      <c r="AG277" s="419"/>
    </row>
    <row r="278" spans="1:33" ht="27.75" customHeight="1">
      <c r="A278" s="461"/>
      <c r="B278" s="419"/>
      <c r="C278" s="419"/>
      <c r="D278" s="419"/>
      <c r="E278" s="419"/>
      <c r="F278" s="419"/>
      <c r="G278" s="419"/>
      <c r="H278" s="419"/>
      <c r="I278" s="419"/>
      <c r="J278" s="419"/>
      <c r="K278" s="419"/>
      <c r="L278" s="419"/>
      <c r="M278" s="419"/>
      <c r="N278" s="419"/>
      <c r="O278" s="419"/>
      <c r="P278" s="419"/>
      <c r="Q278" s="419"/>
      <c r="R278" s="419"/>
      <c r="S278" s="419"/>
      <c r="T278" s="419"/>
      <c r="U278" s="419"/>
      <c r="V278" s="419"/>
      <c r="W278" s="419"/>
      <c r="X278" s="419"/>
      <c r="Y278" s="419"/>
      <c r="Z278" s="419"/>
      <c r="AA278" s="419"/>
      <c r="AB278" s="419"/>
      <c r="AC278" s="419"/>
      <c r="AD278" s="419"/>
      <c r="AE278" s="419"/>
      <c r="AF278" s="419"/>
      <c r="AG278" s="419"/>
    </row>
    <row r="279" spans="1:33" ht="27.75" customHeight="1">
      <c r="A279" s="461"/>
      <c r="B279" s="419"/>
      <c r="C279" s="419"/>
      <c r="D279" s="419"/>
      <c r="E279" s="419"/>
      <c r="F279" s="419"/>
      <c r="G279" s="419"/>
      <c r="H279" s="419"/>
      <c r="I279" s="419"/>
      <c r="J279" s="419"/>
      <c r="K279" s="419"/>
      <c r="L279" s="419"/>
      <c r="M279" s="419"/>
      <c r="N279" s="419"/>
      <c r="O279" s="419"/>
      <c r="P279" s="419"/>
      <c r="Q279" s="419"/>
      <c r="R279" s="419"/>
      <c r="S279" s="419"/>
      <c r="T279" s="419"/>
      <c r="U279" s="419"/>
      <c r="V279" s="419"/>
      <c r="W279" s="419"/>
      <c r="X279" s="419"/>
      <c r="Y279" s="419"/>
      <c r="Z279" s="419"/>
      <c r="AA279" s="419"/>
      <c r="AB279" s="419"/>
      <c r="AC279" s="419"/>
      <c r="AD279" s="419"/>
      <c r="AE279" s="419"/>
      <c r="AF279" s="419"/>
      <c r="AG279" s="419"/>
    </row>
    <row r="280" spans="1:33" ht="27.75" customHeight="1">
      <c r="A280" s="461"/>
      <c r="B280" s="419"/>
      <c r="C280" s="419"/>
      <c r="D280" s="419"/>
      <c r="E280" s="419"/>
      <c r="F280" s="419"/>
      <c r="G280" s="419"/>
      <c r="H280" s="419"/>
      <c r="I280" s="419"/>
      <c r="J280" s="419"/>
      <c r="K280" s="419"/>
      <c r="L280" s="419"/>
      <c r="M280" s="419"/>
      <c r="N280" s="419"/>
      <c r="O280" s="419"/>
      <c r="P280" s="419"/>
      <c r="Q280" s="419"/>
      <c r="R280" s="419"/>
      <c r="S280" s="419"/>
      <c r="T280" s="419"/>
      <c r="U280" s="419"/>
      <c r="V280" s="419"/>
      <c r="W280" s="419"/>
      <c r="X280" s="419"/>
      <c r="Y280" s="419"/>
      <c r="Z280" s="419"/>
      <c r="AA280" s="419"/>
      <c r="AB280" s="419"/>
      <c r="AC280" s="419"/>
      <c r="AD280" s="419"/>
      <c r="AE280" s="419"/>
      <c r="AF280" s="419"/>
      <c r="AG280" s="419"/>
    </row>
    <row r="281" spans="1:33" ht="27.75" customHeight="1">
      <c r="A281" s="461"/>
      <c r="B281" s="419"/>
      <c r="C281" s="419"/>
      <c r="D281" s="419"/>
      <c r="E281" s="419"/>
      <c r="F281" s="419"/>
      <c r="G281" s="419"/>
      <c r="H281" s="419"/>
      <c r="I281" s="419"/>
      <c r="J281" s="419"/>
      <c r="K281" s="419"/>
      <c r="L281" s="419"/>
      <c r="M281" s="419"/>
      <c r="N281" s="419"/>
      <c r="O281" s="419"/>
      <c r="P281" s="419"/>
      <c r="Q281" s="419"/>
      <c r="R281" s="419"/>
      <c r="S281" s="419"/>
      <c r="T281" s="419"/>
      <c r="U281" s="419"/>
      <c r="V281" s="419"/>
      <c r="W281" s="419"/>
      <c r="X281" s="419"/>
      <c r="Y281" s="419"/>
      <c r="Z281" s="419"/>
      <c r="AA281" s="419"/>
      <c r="AB281" s="419"/>
      <c r="AC281" s="419"/>
      <c r="AD281" s="419"/>
      <c r="AE281" s="419"/>
      <c r="AF281" s="419"/>
      <c r="AG281" s="419"/>
    </row>
    <row r="282" spans="1:33" ht="27.75" customHeight="1">
      <c r="A282" s="461"/>
      <c r="B282" s="419"/>
      <c r="C282" s="419"/>
      <c r="D282" s="419"/>
      <c r="E282" s="419"/>
      <c r="F282" s="419"/>
      <c r="G282" s="419"/>
      <c r="H282" s="419"/>
      <c r="I282" s="419"/>
      <c r="J282" s="419"/>
      <c r="K282" s="419"/>
      <c r="L282" s="419"/>
      <c r="M282" s="419"/>
      <c r="N282" s="419"/>
      <c r="O282" s="419"/>
      <c r="P282" s="419"/>
      <c r="Q282" s="419"/>
      <c r="R282" s="419"/>
      <c r="S282" s="419"/>
      <c r="T282" s="419"/>
      <c r="U282" s="419"/>
      <c r="V282" s="419"/>
      <c r="W282" s="419"/>
      <c r="X282" s="419"/>
      <c r="Y282" s="419"/>
      <c r="Z282" s="419"/>
      <c r="AA282" s="419"/>
      <c r="AB282" s="419"/>
      <c r="AC282" s="419"/>
      <c r="AD282" s="419"/>
      <c r="AE282" s="419"/>
      <c r="AF282" s="419"/>
      <c r="AG282" s="419"/>
    </row>
    <row r="283" spans="1:33" ht="27.75" customHeight="1">
      <c r="A283" s="461"/>
      <c r="B283" s="419"/>
      <c r="C283" s="419"/>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c r="Z283" s="419"/>
      <c r="AA283" s="419"/>
      <c r="AB283" s="419"/>
      <c r="AC283" s="419"/>
      <c r="AD283" s="419"/>
      <c r="AE283" s="419"/>
      <c r="AF283" s="419"/>
      <c r="AG283" s="419"/>
    </row>
    <row r="284" spans="1:33" ht="27.75" customHeight="1">
      <c r="A284" s="461"/>
      <c r="B284" s="419"/>
      <c r="C284" s="419"/>
      <c r="D284" s="419"/>
      <c r="E284" s="419"/>
      <c r="F284" s="419"/>
      <c r="G284" s="419"/>
      <c r="H284" s="419"/>
      <c r="I284" s="419"/>
      <c r="J284" s="419"/>
      <c r="K284" s="419"/>
      <c r="L284" s="419"/>
      <c r="M284" s="419"/>
      <c r="N284" s="419"/>
      <c r="O284" s="419"/>
      <c r="P284" s="419"/>
      <c r="Q284" s="419"/>
      <c r="R284" s="419"/>
      <c r="S284" s="419"/>
      <c r="T284" s="419"/>
      <c r="U284" s="419"/>
      <c r="V284" s="419"/>
      <c r="W284" s="419"/>
      <c r="X284" s="419"/>
      <c r="Y284" s="419"/>
      <c r="Z284" s="419"/>
      <c r="AA284" s="419"/>
      <c r="AB284" s="419"/>
      <c r="AC284" s="419"/>
      <c r="AD284" s="419"/>
      <c r="AE284" s="419"/>
      <c r="AF284" s="419"/>
      <c r="AG284" s="419"/>
    </row>
    <row r="285" spans="1:33" ht="27.75" customHeight="1">
      <c r="A285" s="461"/>
      <c r="B285" s="419"/>
      <c r="C285" s="419"/>
      <c r="D285" s="419"/>
      <c r="E285" s="419"/>
      <c r="F285" s="419"/>
      <c r="G285" s="419"/>
      <c r="H285" s="419"/>
      <c r="I285" s="419"/>
      <c r="J285" s="419"/>
      <c r="K285" s="419"/>
      <c r="L285" s="419"/>
      <c r="M285" s="419"/>
      <c r="N285" s="419"/>
      <c r="O285" s="419"/>
      <c r="P285" s="419"/>
      <c r="Q285" s="419"/>
      <c r="R285" s="419"/>
      <c r="S285" s="419"/>
      <c r="T285" s="419"/>
      <c r="U285" s="419"/>
      <c r="V285" s="419"/>
      <c r="W285" s="419"/>
      <c r="X285" s="419"/>
      <c r="Y285" s="419"/>
      <c r="Z285" s="419"/>
      <c r="AA285" s="419"/>
      <c r="AB285" s="419"/>
      <c r="AC285" s="419"/>
      <c r="AD285" s="419"/>
      <c r="AE285" s="419"/>
      <c r="AF285" s="419"/>
      <c r="AG285" s="419"/>
    </row>
    <row r="286" spans="1:33" ht="27.75" customHeight="1">
      <c r="A286" s="461"/>
      <c r="B286" s="419"/>
      <c r="C286" s="419"/>
      <c r="D286" s="419"/>
      <c r="E286" s="419"/>
      <c r="F286" s="419"/>
      <c r="G286" s="419"/>
      <c r="H286" s="419"/>
      <c r="I286" s="419"/>
      <c r="J286" s="419"/>
      <c r="K286" s="419"/>
      <c r="L286" s="419"/>
      <c r="M286" s="419"/>
      <c r="N286" s="419"/>
      <c r="O286" s="419"/>
      <c r="P286" s="419"/>
      <c r="Q286" s="419"/>
      <c r="R286" s="419"/>
      <c r="S286" s="419"/>
      <c r="T286" s="419"/>
      <c r="U286" s="419"/>
      <c r="V286" s="419"/>
      <c r="W286" s="419"/>
      <c r="X286" s="419"/>
      <c r="Y286" s="419"/>
      <c r="Z286" s="419"/>
      <c r="AA286" s="419"/>
      <c r="AB286" s="419"/>
      <c r="AC286" s="419"/>
      <c r="AD286" s="419"/>
      <c r="AE286" s="419"/>
      <c r="AF286" s="419"/>
      <c r="AG286" s="419"/>
    </row>
    <row r="287" spans="1:33" ht="27.75" customHeight="1">
      <c r="A287" s="461"/>
      <c r="B287" s="419"/>
      <c r="C287" s="419"/>
      <c r="D287" s="419"/>
      <c r="E287" s="419"/>
      <c r="F287" s="419"/>
      <c r="G287" s="419"/>
      <c r="H287" s="419"/>
      <c r="I287" s="419"/>
      <c r="J287" s="419"/>
      <c r="K287" s="419"/>
      <c r="L287" s="419"/>
      <c r="M287" s="419"/>
      <c r="N287" s="419"/>
      <c r="O287" s="419"/>
      <c r="P287" s="419"/>
      <c r="Q287" s="419"/>
      <c r="R287" s="419"/>
      <c r="S287" s="419"/>
      <c r="T287" s="419"/>
      <c r="U287" s="419"/>
      <c r="V287" s="419"/>
      <c r="W287" s="419"/>
      <c r="X287" s="419"/>
      <c r="Y287" s="419"/>
      <c r="Z287" s="419"/>
      <c r="AA287" s="419"/>
      <c r="AB287" s="419"/>
      <c r="AC287" s="419"/>
      <c r="AD287" s="419"/>
      <c r="AE287" s="419"/>
      <c r="AF287" s="419"/>
      <c r="AG287" s="419"/>
    </row>
    <row r="288" spans="1:33" ht="27.75" customHeight="1">
      <c r="A288" s="461"/>
      <c r="B288" s="419"/>
      <c r="C288" s="419"/>
      <c r="D288" s="419"/>
      <c r="E288" s="419"/>
      <c r="F288" s="419"/>
      <c r="G288" s="419"/>
      <c r="H288" s="419"/>
      <c r="I288" s="419"/>
      <c r="J288" s="419"/>
      <c r="K288" s="419"/>
      <c r="L288" s="419"/>
      <c r="M288" s="419"/>
      <c r="N288" s="419"/>
      <c r="O288" s="419"/>
      <c r="P288" s="419"/>
      <c r="Q288" s="419"/>
      <c r="R288" s="419"/>
      <c r="S288" s="419"/>
      <c r="T288" s="419"/>
      <c r="U288" s="419"/>
      <c r="V288" s="419"/>
      <c r="W288" s="419"/>
      <c r="X288" s="419"/>
      <c r="Y288" s="419"/>
      <c r="Z288" s="419"/>
      <c r="AA288" s="419"/>
      <c r="AB288" s="419"/>
      <c r="AC288" s="419"/>
      <c r="AD288" s="419"/>
      <c r="AE288" s="419"/>
      <c r="AF288" s="419"/>
      <c r="AG288" s="419"/>
    </row>
    <row r="289" spans="1:33" ht="27.75" customHeight="1">
      <c r="A289" s="461"/>
      <c r="B289" s="419"/>
      <c r="C289" s="419"/>
      <c r="D289" s="419"/>
      <c r="E289" s="419"/>
      <c r="F289" s="419"/>
      <c r="G289" s="419"/>
      <c r="H289" s="419"/>
      <c r="I289" s="419"/>
      <c r="J289" s="419"/>
      <c r="K289" s="419"/>
      <c r="L289" s="419"/>
      <c r="M289" s="419"/>
      <c r="N289" s="419"/>
      <c r="O289" s="419"/>
      <c r="P289" s="419"/>
      <c r="Q289" s="419"/>
      <c r="R289" s="419"/>
      <c r="S289" s="419"/>
      <c r="T289" s="419"/>
      <c r="U289" s="419"/>
      <c r="V289" s="419"/>
      <c r="W289" s="419"/>
      <c r="X289" s="419"/>
      <c r="Y289" s="419"/>
      <c r="Z289" s="419"/>
      <c r="AA289" s="419"/>
      <c r="AB289" s="419"/>
      <c r="AC289" s="419"/>
      <c r="AD289" s="419"/>
      <c r="AE289" s="419"/>
      <c r="AF289" s="419"/>
      <c r="AG289" s="419"/>
    </row>
    <row r="290" spans="1:33" ht="27.75" customHeight="1">
      <c r="A290" s="461"/>
      <c r="B290" s="419"/>
      <c r="C290" s="419"/>
      <c r="D290" s="419"/>
      <c r="E290" s="419"/>
      <c r="F290" s="419"/>
      <c r="G290" s="419"/>
      <c r="H290" s="419"/>
      <c r="I290" s="419"/>
      <c r="J290" s="419"/>
      <c r="K290" s="419"/>
      <c r="L290" s="419"/>
      <c r="M290" s="419"/>
      <c r="N290" s="419"/>
      <c r="O290" s="419"/>
      <c r="P290" s="419"/>
      <c r="Q290" s="419"/>
      <c r="R290" s="419"/>
      <c r="S290" s="419"/>
      <c r="T290" s="419"/>
      <c r="U290" s="419"/>
      <c r="V290" s="419"/>
      <c r="W290" s="419"/>
      <c r="X290" s="419"/>
      <c r="Y290" s="419"/>
      <c r="Z290" s="419"/>
      <c r="AA290" s="419"/>
      <c r="AB290" s="419"/>
      <c r="AC290" s="419"/>
      <c r="AD290" s="419"/>
      <c r="AE290" s="419"/>
      <c r="AF290" s="419"/>
      <c r="AG290" s="419"/>
    </row>
    <row r="291" spans="1:33" ht="27.75" customHeight="1">
      <c r="A291" s="461"/>
      <c r="B291" s="419"/>
      <c r="C291" s="419"/>
      <c r="D291" s="419"/>
      <c r="E291" s="419"/>
      <c r="F291" s="419"/>
      <c r="G291" s="419"/>
      <c r="H291" s="419"/>
      <c r="I291" s="419"/>
      <c r="J291" s="419"/>
      <c r="K291" s="419"/>
      <c r="L291" s="419"/>
      <c r="M291" s="419"/>
      <c r="N291" s="419"/>
      <c r="O291" s="419"/>
      <c r="P291" s="419"/>
      <c r="Q291" s="419"/>
      <c r="R291" s="419"/>
      <c r="S291" s="419"/>
      <c r="T291" s="419"/>
      <c r="U291" s="419"/>
      <c r="V291" s="419"/>
      <c r="W291" s="419"/>
      <c r="X291" s="419"/>
      <c r="Y291" s="419"/>
      <c r="Z291" s="419"/>
      <c r="AA291" s="419"/>
      <c r="AB291" s="419"/>
      <c r="AC291" s="419"/>
      <c r="AD291" s="419"/>
      <c r="AE291" s="419"/>
      <c r="AF291" s="419"/>
      <c r="AG291" s="419"/>
    </row>
    <row r="292" spans="1:33" ht="27.75" customHeight="1">
      <c r="A292" s="461"/>
      <c r="B292" s="419"/>
      <c r="C292" s="419"/>
      <c r="D292" s="419"/>
      <c r="E292" s="419"/>
      <c r="F292" s="419"/>
      <c r="G292" s="419"/>
      <c r="H292" s="419"/>
      <c r="I292" s="419"/>
      <c r="J292" s="419"/>
      <c r="K292" s="419"/>
      <c r="L292" s="419"/>
      <c r="M292" s="419"/>
      <c r="N292" s="419"/>
      <c r="O292" s="419"/>
      <c r="P292" s="419"/>
      <c r="Q292" s="419"/>
      <c r="R292" s="419"/>
      <c r="S292" s="419"/>
      <c r="T292" s="419"/>
      <c r="U292" s="419"/>
      <c r="V292" s="419"/>
      <c r="W292" s="419"/>
      <c r="X292" s="419"/>
      <c r="Y292" s="419"/>
      <c r="Z292" s="419"/>
      <c r="AA292" s="419"/>
      <c r="AB292" s="419"/>
      <c r="AC292" s="419"/>
      <c r="AD292" s="419"/>
      <c r="AE292" s="419"/>
      <c r="AF292" s="419"/>
      <c r="AG292" s="419"/>
    </row>
    <row r="293" spans="1:33" ht="27.75" customHeight="1">
      <c r="A293" s="461"/>
      <c r="B293" s="419"/>
      <c r="C293" s="419"/>
      <c r="D293" s="419"/>
      <c r="E293" s="419"/>
      <c r="F293" s="419"/>
      <c r="G293" s="419"/>
      <c r="H293" s="419"/>
      <c r="I293" s="419"/>
      <c r="J293" s="419"/>
      <c r="K293" s="419"/>
      <c r="L293" s="419"/>
      <c r="M293" s="419"/>
      <c r="N293" s="419"/>
      <c r="O293" s="419"/>
      <c r="P293" s="419"/>
      <c r="Q293" s="419"/>
      <c r="R293" s="419"/>
      <c r="S293" s="419"/>
      <c r="T293" s="419"/>
      <c r="U293" s="419"/>
      <c r="V293" s="419"/>
      <c r="W293" s="419"/>
      <c r="X293" s="419"/>
      <c r="Y293" s="419"/>
      <c r="Z293" s="419"/>
      <c r="AA293" s="419"/>
      <c r="AB293" s="419"/>
      <c r="AC293" s="419"/>
      <c r="AD293" s="419"/>
      <c r="AE293" s="419"/>
      <c r="AF293" s="419"/>
      <c r="AG293" s="419"/>
    </row>
    <row r="294" spans="1:33" ht="27.75" customHeight="1">
      <c r="A294" s="461"/>
      <c r="B294" s="419"/>
      <c r="C294" s="419"/>
      <c r="D294" s="419"/>
      <c r="E294" s="419"/>
      <c r="F294" s="419"/>
      <c r="G294" s="419"/>
      <c r="H294" s="419"/>
      <c r="I294" s="419"/>
      <c r="J294" s="419"/>
      <c r="K294" s="419"/>
      <c r="L294" s="419"/>
      <c r="M294" s="419"/>
      <c r="N294" s="419"/>
      <c r="O294" s="419"/>
      <c r="P294" s="419"/>
      <c r="Q294" s="419"/>
      <c r="R294" s="419"/>
      <c r="S294" s="419"/>
      <c r="T294" s="419"/>
      <c r="U294" s="419"/>
      <c r="V294" s="419"/>
      <c r="W294" s="419"/>
      <c r="X294" s="419"/>
      <c r="Y294" s="419"/>
      <c r="Z294" s="419"/>
      <c r="AA294" s="419"/>
      <c r="AB294" s="419"/>
      <c r="AC294" s="419"/>
      <c r="AD294" s="419"/>
      <c r="AE294" s="419"/>
      <c r="AF294" s="419"/>
      <c r="AG294" s="419"/>
    </row>
    <row r="295" spans="1:33" ht="27.75" customHeight="1">
      <c r="A295" s="461"/>
      <c r="B295" s="419"/>
      <c r="C295" s="419"/>
      <c r="D295" s="419"/>
      <c r="E295" s="419"/>
      <c r="F295" s="419"/>
      <c r="G295" s="419"/>
      <c r="H295" s="419"/>
      <c r="I295" s="419"/>
      <c r="J295" s="419"/>
      <c r="K295" s="419"/>
      <c r="L295" s="419"/>
      <c r="M295" s="419"/>
      <c r="N295" s="419"/>
      <c r="O295" s="419"/>
      <c r="P295" s="419"/>
      <c r="Q295" s="419"/>
      <c r="R295" s="419"/>
      <c r="S295" s="419"/>
      <c r="T295" s="419"/>
      <c r="U295" s="419"/>
      <c r="V295" s="419"/>
      <c r="W295" s="419"/>
      <c r="X295" s="419"/>
      <c r="Y295" s="419"/>
      <c r="Z295" s="419"/>
      <c r="AA295" s="419"/>
      <c r="AB295" s="419"/>
      <c r="AC295" s="419"/>
      <c r="AD295" s="419"/>
      <c r="AE295" s="419"/>
      <c r="AF295" s="419"/>
      <c r="AG295" s="419"/>
    </row>
    <row r="296" spans="1:33" ht="27.75" customHeight="1">
      <c r="A296" s="461"/>
      <c r="B296" s="419"/>
      <c r="C296" s="419"/>
      <c r="D296" s="419"/>
      <c r="E296" s="419"/>
      <c r="F296" s="419"/>
      <c r="G296" s="419"/>
      <c r="H296" s="419"/>
      <c r="I296" s="419"/>
      <c r="J296" s="419"/>
      <c r="K296" s="419"/>
      <c r="L296" s="419"/>
      <c r="M296" s="419"/>
      <c r="N296" s="419"/>
      <c r="O296" s="419"/>
      <c r="P296" s="419"/>
      <c r="Q296" s="419"/>
      <c r="R296" s="419"/>
      <c r="S296" s="419"/>
      <c r="T296" s="419"/>
      <c r="U296" s="419"/>
      <c r="V296" s="419"/>
      <c r="W296" s="419"/>
      <c r="X296" s="419"/>
      <c r="Y296" s="419"/>
      <c r="Z296" s="419"/>
      <c r="AA296" s="419"/>
      <c r="AB296" s="419"/>
      <c r="AC296" s="419"/>
      <c r="AD296" s="419"/>
      <c r="AE296" s="419"/>
      <c r="AF296" s="419"/>
      <c r="AG296" s="419"/>
    </row>
    <row r="297" spans="1:33" ht="27.75" customHeight="1">
      <c r="A297" s="461"/>
      <c r="B297" s="419"/>
      <c r="C297" s="419"/>
      <c r="D297" s="419"/>
      <c r="E297" s="419"/>
      <c r="F297" s="419"/>
      <c r="G297" s="419"/>
      <c r="H297" s="419"/>
      <c r="I297" s="419"/>
      <c r="J297" s="419"/>
      <c r="K297" s="419"/>
      <c r="L297" s="419"/>
      <c r="M297" s="419"/>
      <c r="N297" s="419"/>
      <c r="O297" s="419"/>
      <c r="P297" s="419"/>
      <c r="Q297" s="419"/>
      <c r="R297" s="419"/>
      <c r="S297" s="419"/>
      <c r="T297" s="419"/>
      <c r="U297" s="419"/>
      <c r="V297" s="419"/>
      <c r="W297" s="419"/>
      <c r="X297" s="419"/>
      <c r="Y297" s="419"/>
      <c r="Z297" s="419"/>
      <c r="AA297" s="419"/>
      <c r="AB297" s="419"/>
      <c r="AC297" s="419"/>
      <c r="AD297" s="419"/>
      <c r="AE297" s="419"/>
      <c r="AF297" s="419"/>
      <c r="AG297" s="419"/>
    </row>
    <row r="298" spans="1:33" ht="27.75" customHeight="1">
      <c r="A298" s="461"/>
      <c r="B298" s="419"/>
      <c r="C298" s="419"/>
      <c r="D298" s="419"/>
      <c r="E298" s="419"/>
      <c r="F298" s="419"/>
      <c r="G298" s="419"/>
      <c r="H298" s="419"/>
      <c r="I298" s="419"/>
      <c r="J298" s="419"/>
      <c r="K298" s="419"/>
      <c r="L298" s="419"/>
      <c r="M298" s="419"/>
      <c r="N298" s="419"/>
      <c r="O298" s="419"/>
      <c r="P298" s="419"/>
      <c r="Q298" s="419"/>
      <c r="R298" s="419"/>
      <c r="S298" s="419"/>
      <c r="T298" s="419"/>
      <c r="U298" s="419"/>
      <c r="V298" s="419"/>
      <c r="W298" s="419"/>
      <c r="X298" s="419"/>
      <c r="Y298" s="419"/>
      <c r="Z298" s="419"/>
      <c r="AA298" s="419"/>
      <c r="AB298" s="419"/>
      <c r="AC298" s="419"/>
      <c r="AD298" s="419"/>
      <c r="AE298" s="419"/>
      <c r="AF298" s="419"/>
      <c r="AG298" s="419"/>
    </row>
    <row r="299" spans="1:33" ht="27.75" customHeight="1">
      <c r="A299" s="461"/>
      <c r="B299" s="419"/>
      <c r="C299" s="419"/>
      <c r="D299" s="419"/>
      <c r="E299" s="419"/>
      <c r="F299" s="419"/>
      <c r="G299" s="419"/>
      <c r="H299" s="419"/>
      <c r="I299" s="419"/>
      <c r="J299" s="419"/>
      <c r="K299" s="419"/>
      <c r="L299" s="419"/>
      <c r="M299" s="419"/>
      <c r="N299" s="419"/>
      <c r="O299" s="419"/>
      <c r="P299" s="419"/>
      <c r="Q299" s="419"/>
      <c r="R299" s="419"/>
      <c r="S299" s="419"/>
      <c r="T299" s="419"/>
      <c r="U299" s="419"/>
      <c r="V299" s="419"/>
      <c r="W299" s="419"/>
      <c r="X299" s="419"/>
      <c r="Y299" s="419"/>
      <c r="Z299" s="419"/>
      <c r="AA299" s="419"/>
      <c r="AB299" s="419"/>
      <c r="AC299" s="419"/>
      <c r="AD299" s="419"/>
      <c r="AE299" s="419"/>
      <c r="AF299" s="419"/>
      <c r="AG299" s="419"/>
    </row>
    <row r="300" spans="1:33" ht="27.75" customHeight="1">
      <c r="A300" s="461"/>
      <c r="B300" s="419"/>
      <c r="C300" s="419"/>
      <c r="D300" s="419"/>
      <c r="E300" s="419"/>
      <c r="F300" s="419"/>
      <c r="G300" s="419"/>
      <c r="H300" s="419"/>
      <c r="I300" s="419"/>
      <c r="J300" s="419"/>
      <c r="K300" s="419"/>
      <c r="L300" s="419"/>
      <c r="M300" s="419"/>
      <c r="N300" s="419"/>
      <c r="O300" s="419"/>
      <c r="P300" s="419"/>
      <c r="Q300" s="419"/>
      <c r="R300" s="419"/>
      <c r="S300" s="419"/>
      <c r="T300" s="419"/>
      <c r="U300" s="419"/>
      <c r="V300" s="419"/>
      <c r="W300" s="419"/>
      <c r="X300" s="419"/>
      <c r="Y300" s="419"/>
      <c r="Z300" s="419"/>
      <c r="AA300" s="419"/>
      <c r="AB300" s="419"/>
      <c r="AC300" s="419"/>
      <c r="AD300" s="419"/>
      <c r="AE300" s="419"/>
      <c r="AF300" s="419"/>
      <c r="AG300" s="419"/>
    </row>
    <row r="301" spans="1:33" ht="27.75" customHeight="1">
      <c r="A301" s="461"/>
      <c r="B301" s="419"/>
      <c r="C301" s="419"/>
      <c r="D301" s="419"/>
      <c r="E301" s="419"/>
      <c r="F301" s="419"/>
      <c r="G301" s="419"/>
      <c r="H301" s="419"/>
      <c r="I301" s="419"/>
      <c r="J301" s="419"/>
      <c r="K301" s="419"/>
      <c r="L301" s="419"/>
      <c r="M301" s="419"/>
      <c r="N301" s="419"/>
      <c r="O301" s="419"/>
      <c r="P301" s="419"/>
      <c r="Q301" s="419"/>
      <c r="R301" s="419"/>
      <c r="S301" s="419"/>
      <c r="T301" s="419"/>
      <c r="U301" s="419"/>
      <c r="V301" s="419"/>
      <c r="W301" s="419"/>
      <c r="X301" s="419"/>
      <c r="Y301" s="419"/>
      <c r="Z301" s="419"/>
      <c r="AA301" s="419"/>
      <c r="AB301" s="419"/>
      <c r="AC301" s="419"/>
      <c r="AD301" s="419"/>
      <c r="AE301" s="419"/>
      <c r="AF301" s="419"/>
      <c r="AG301" s="419"/>
    </row>
    <row r="302" spans="1:33" ht="27.75" customHeight="1">
      <c r="A302" s="461"/>
      <c r="B302" s="419"/>
      <c r="C302" s="419"/>
      <c r="D302" s="419"/>
      <c r="E302" s="419"/>
      <c r="F302" s="419"/>
      <c r="G302" s="419"/>
      <c r="H302" s="419"/>
      <c r="I302" s="419"/>
      <c r="J302" s="419"/>
      <c r="K302" s="419"/>
      <c r="L302" s="419"/>
      <c r="M302" s="419"/>
      <c r="N302" s="419"/>
      <c r="O302" s="419"/>
      <c r="P302" s="419"/>
      <c r="Q302" s="419"/>
      <c r="R302" s="419"/>
      <c r="S302" s="419"/>
      <c r="T302" s="419"/>
      <c r="U302" s="419"/>
      <c r="V302" s="419"/>
      <c r="W302" s="419"/>
      <c r="X302" s="419"/>
      <c r="Y302" s="419"/>
      <c r="Z302" s="419"/>
      <c r="AA302" s="419"/>
      <c r="AB302" s="419"/>
      <c r="AC302" s="419"/>
      <c r="AD302" s="419"/>
      <c r="AE302" s="419"/>
      <c r="AF302" s="419"/>
      <c r="AG302" s="419"/>
    </row>
    <row r="303" spans="1:33" ht="27.75" customHeight="1">
      <c r="A303" s="461"/>
      <c r="B303" s="419"/>
      <c r="C303" s="419"/>
      <c r="D303" s="419"/>
      <c r="E303" s="419"/>
      <c r="F303" s="419"/>
      <c r="G303" s="419"/>
      <c r="H303" s="419"/>
      <c r="I303" s="419"/>
      <c r="J303" s="419"/>
      <c r="K303" s="419"/>
      <c r="L303" s="419"/>
      <c r="M303" s="419"/>
      <c r="N303" s="419"/>
      <c r="O303" s="419"/>
      <c r="P303" s="419"/>
      <c r="Q303" s="419"/>
      <c r="R303" s="419"/>
      <c r="S303" s="419"/>
      <c r="T303" s="419"/>
      <c r="U303" s="419"/>
      <c r="V303" s="419"/>
      <c r="W303" s="419"/>
      <c r="X303" s="419"/>
      <c r="Y303" s="419"/>
      <c r="Z303" s="419"/>
      <c r="AA303" s="419"/>
      <c r="AB303" s="419"/>
      <c r="AC303" s="419"/>
      <c r="AD303" s="419"/>
      <c r="AE303" s="419"/>
      <c r="AF303" s="419"/>
      <c r="AG303" s="419"/>
    </row>
    <row r="304" spans="1:33" ht="27.75" customHeight="1">
      <c r="A304" s="461"/>
      <c r="B304" s="419"/>
      <c r="C304" s="419"/>
      <c r="D304" s="419"/>
      <c r="E304" s="419"/>
      <c r="F304" s="419"/>
      <c r="G304" s="419"/>
      <c r="H304" s="419"/>
      <c r="I304" s="419"/>
      <c r="J304" s="419"/>
      <c r="K304" s="419"/>
      <c r="L304" s="419"/>
      <c r="M304" s="419"/>
      <c r="N304" s="419"/>
      <c r="O304" s="419"/>
      <c r="P304" s="419"/>
      <c r="Q304" s="419"/>
      <c r="R304" s="419"/>
      <c r="S304" s="419"/>
      <c r="T304" s="419"/>
      <c r="U304" s="419"/>
      <c r="V304" s="419"/>
      <c r="W304" s="419"/>
      <c r="X304" s="419"/>
      <c r="Y304" s="419"/>
      <c r="Z304" s="419"/>
      <c r="AA304" s="419"/>
      <c r="AB304" s="419"/>
      <c r="AC304" s="419"/>
      <c r="AD304" s="419"/>
      <c r="AE304" s="419"/>
      <c r="AF304" s="419"/>
      <c r="AG304" s="419"/>
    </row>
    <row r="305" spans="1:33" ht="27.75" customHeight="1">
      <c r="A305" s="461"/>
      <c r="B305" s="419"/>
      <c r="C305" s="419"/>
      <c r="D305" s="419"/>
      <c r="E305" s="419"/>
      <c r="F305" s="419"/>
      <c r="G305" s="419"/>
      <c r="H305" s="419"/>
      <c r="I305" s="419"/>
      <c r="J305" s="419"/>
      <c r="K305" s="419"/>
      <c r="L305" s="419"/>
      <c r="M305" s="419"/>
      <c r="N305" s="419"/>
      <c r="O305" s="419"/>
      <c r="P305" s="419"/>
      <c r="Q305" s="419"/>
      <c r="R305" s="419"/>
      <c r="S305" s="419"/>
      <c r="T305" s="419"/>
      <c r="U305" s="419"/>
      <c r="V305" s="419"/>
      <c r="W305" s="419"/>
      <c r="X305" s="419"/>
      <c r="Y305" s="419"/>
      <c r="Z305" s="419"/>
      <c r="AA305" s="419"/>
      <c r="AB305" s="419"/>
      <c r="AC305" s="419"/>
      <c r="AD305" s="419"/>
      <c r="AE305" s="419"/>
      <c r="AF305" s="419"/>
      <c r="AG305" s="419"/>
    </row>
    <row r="306" spans="1:33" ht="27.75" customHeight="1">
      <c r="A306" s="461"/>
      <c r="B306" s="419"/>
      <c r="C306" s="419"/>
      <c r="D306" s="419"/>
      <c r="E306" s="419"/>
      <c r="F306" s="419"/>
      <c r="G306" s="419"/>
      <c r="H306" s="419"/>
      <c r="I306" s="419"/>
      <c r="J306" s="419"/>
      <c r="K306" s="419"/>
      <c r="L306" s="419"/>
      <c r="M306" s="419"/>
      <c r="N306" s="419"/>
      <c r="O306" s="419"/>
      <c r="P306" s="419"/>
      <c r="Q306" s="419"/>
      <c r="R306" s="419"/>
      <c r="S306" s="419"/>
      <c r="T306" s="419"/>
      <c r="U306" s="419"/>
      <c r="V306" s="419"/>
      <c r="W306" s="419"/>
      <c r="X306" s="419"/>
      <c r="Y306" s="419"/>
      <c r="Z306" s="419"/>
      <c r="AA306" s="419"/>
      <c r="AB306" s="419"/>
      <c r="AC306" s="419"/>
      <c r="AD306" s="419"/>
      <c r="AE306" s="419"/>
      <c r="AF306" s="419"/>
      <c r="AG306" s="419"/>
    </row>
    <row r="307" spans="1:33" ht="27.75" customHeight="1">
      <c r="A307" s="461"/>
      <c r="B307" s="419"/>
      <c r="C307" s="419"/>
      <c r="D307" s="419"/>
      <c r="E307" s="419"/>
      <c r="F307" s="419"/>
      <c r="G307" s="419"/>
      <c r="H307" s="419"/>
      <c r="I307" s="419"/>
      <c r="J307" s="419"/>
      <c r="K307" s="419"/>
      <c r="L307" s="419"/>
      <c r="M307" s="419"/>
      <c r="N307" s="419"/>
      <c r="O307" s="419"/>
      <c r="P307" s="419"/>
      <c r="Q307" s="419"/>
      <c r="R307" s="419"/>
      <c r="S307" s="419"/>
      <c r="T307" s="419"/>
      <c r="U307" s="419"/>
      <c r="V307" s="419"/>
      <c r="W307" s="419"/>
      <c r="X307" s="419"/>
      <c r="Y307" s="419"/>
      <c r="Z307" s="419"/>
      <c r="AA307" s="419"/>
      <c r="AB307" s="419"/>
      <c r="AC307" s="419"/>
      <c r="AD307" s="419"/>
      <c r="AE307" s="419"/>
      <c r="AF307" s="419"/>
      <c r="AG307" s="419"/>
    </row>
    <row r="308" spans="1:33" ht="27.75" customHeight="1">
      <c r="A308" s="461"/>
      <c r="B308" s="419"/>
      <c r="C308" s="419"/>
      <c r="D308" s="419"/>
      <c r="E308" s="419"/>
      <c r="F308" s="419"/>
      <c r="G308" s="419"/>
      <c r="H308" s="419"/>
      <c r="I308" s="419"/>
      <c r="J308" s="419"/>
      <c r="K308" s="419"/>
      <c r="L308" s="419"/>
      <c r="M308" s="419"/>
      <c r="N308" s="419"/>
      <c r="O308" s="419"/>
      <c r="P308" s="419"/>
      <c r="Q308" s="419"/>
      <c r="R308" s="419"/>
      <c r="S308" s="419"/>
      <c r="T308" s="419"/>
      <c r="U308" s="419"/>
      <c r="V308" s="419"/>
      <c r="W308" s="419"/>
      <c r="X308" s="419"/>
      <c r="Y308" s="419"/>
      <c r="Z308" s="419"/>
      <c r="AA308" s="419"/>
      <c r="AB308" s="419"/>
      <c r="AC308" s="419"/>
      <c r="AD308" s="419"/>
      <c r="AE308" s="419"/>
      <c r="AF308" s="419"/>
      <c r="AG308" s="419"/>
    </row>
    <row r="309" spans="1:33" ht="27.75" customHeight="1">
      <c r="A309" s="461"/>
      <c r="B309" s="419"/>
      <c r="C309" s="419"/>
      <c r="D309" s="419"/>
      <c r="E309" s="419"/>
      <c r="F309" s="419"/>
      <c r="G309" s="419"/>
      <c r="H309" s="419"/>
      <c r="I309" s="419"/>
      <c r="J309" s="419"/>
      <c r="K309" s="419"/>
      <c r="L309" s="419"/>
      <c r="M309" s="419"/>
      <c r="N309" s="419"/>
      <c r="O309" s="419"/>
      <c r="P309" s="419"/>
      <c r="Q309" s="419"/>
      <c r="R309" s="419"/>
      <c r="S309" s="419"/>
      <c r="T309" s="419"/>
      <c r="U309" s="419"/>
      <c r="V309" s="419"/>
      <c r="W309" s="419"/>
      <c r="X309" s="419"/>
      <c r="Y309" s="419"/>
      <c r="Z309" s="419"/>
      <c r="AA309" s="419"/>
      <c r="AB309" s="419"/>
      <c r="AC309" s="419"/>
      <c r="AD309" s="419"/>
      <c r="AE309" s="419"/>
      <c r="AF309" s="419"/>
      <c r="AG309" s="419"/>
    </row>
    <row r="310" spans="1:33" ht="27.75" customHeight="1">
      <c r="A310" s="461"/>
      <c r="B310" s="419"/>
      <c r="C310" s="419"/>
      <c r="D310" s="419"/>
      <c r="E310" s="419"/>
      <c r="F310" s="419"/>
      <c r="G310" s="419"/>
      <c r="H310" s="419"/>
      <c r="I310" s="419"/>
      <c r="J310" s="419"/>
      <c r="K310" s="419"/>
      <c r="L310" s="419"/>
      <c r="M310" s="419"/>
      <c r="N310" s="419"/>
      <c r="O310" s="419"/>
      <c r="P310" s="419"/>
      <c r="Q310" s="419"/>
      <c r="R310" s="419"/>
      <c r="S310" s="419"/>
      <c r="T310" s="419"/>
      <c r="U310" s="419"/>
      <c r="V310" s="419"/>
      <c r="W310" s="419"/>
      <c r="X310" s="419"/>
      <c r="Y310" s="419"/>
      <c r="Z310" s="419"/>
      <c r="AA310" s="419"/>
      <c r="AB310" s="419"/>
      <c r="AC310" s="419"/>
      <c r="AD310" s="419"/>
      <c r="AE310" s="419"/>
      <c r="AF310" s="419"/>
      <c r="AG310" s="419"/>
    </row>
    <row r="311" spans="1:33" ht="27.75" customHeight="1">
      <c r="A311" s="461"/>
      <c r="B311" s="419"/>
      <c r="C311" s="419"/>
      <c r="D311" s="419"/>
      <c r="E311" s="419"/>
      <c r="F311" s="419"/>
      <c r="G311" s="419"/>
      <c r="H311" s="419"/>
      <c r="I311" s="419"/>
      <c r="J311" s="419"/>
      <c r="K311" s="419"/>
      <c r="L311" s="419"/>
      <c r="M311" s="419"/>
      <c r="N311" s="419"/>
      <c r="O311" s="419"/>
      <c r="P311" s="419"/>
      <c r="Q311" s="419"/>
      <c r="R311" s="419"/>
      <c r="S311" s="419"/>
      <c r="T311" s="419"/>
      <c r="U311" s="419"/>
      <c r="V311" s="419"/>
      <c r="W311" s="419"/>
      <c r="X311" s="419"/>
      <c r="Y311" s="419"/>
      <c r="Z311" s="419"/>
      <c r="AA311" s="419"/>
      <c r="AB311" s="419"/>
      <c r="AC311" s="419"/>
      <c r="AD311" s="419"/>
      <c r="AE311" s="419"/>
      <c r="AF311" s="419"/>
      <c r="AG311" s="419"/>
    </row>
    <row r="312" spans="1:33" ht="27.75" customHeight="1">
      <c r="A312" s="461"/>
      <c r="B312" s="419"/>
      <c r="C312" s="419"/>
      <c r="D312" s="419"/>
      <c r="E312" s="419"/>
      <c r="F312" s="419"/>
      <c r="G312" s="419"/>
      <c r="H312" s="419"/>
      <c r="I312" s="419"/>
      <c r="J312" s="419"/>
      <c r="K312" s="419"/>
      <c r="L312" s="419"/>
      <c r="M312" s="419"/>
      <c r="N312" s="419"/>
      <c r="O312" s="419"/>
      <c r="P312" s="419"/>
      <c r="Q312" s="419"/>
      <c r="R312" s="419"/>
      <c r="S312" s="419"/>
      <c r="T312" s="419"/>
      <c r="U312" s="419"/>
      <c r="V312" s="419"/>
      <c r="W312" s="419"/>
      <c r="X312" s="419"/>
      <c r="Y312" s="419"/>
      <c r="Z312" s="419"/>
      <c r="AA312" s="419"/>
      <c r="AB312" s="419"/>
      <c r="AC312" s="419"/>
      <c r="AD312" s="419"/>
      <c r="AE312" s="419"/>
      <c r="AF312" s="419"/>
      <c r="AG312" s="419"/>
    </row>
    <row r="313" spans="1:33" ht="27.75" customHeight="1">
      <c r="A313" s="461"/>
      <c r="B313" s="419"/>
      <c r="C313" s="419"/>
      <c r="D313" s="419"/>
      <c r="E313" s="419"/>
      <c r="F313" s="419"/>
      <c r="G313" s="419"/>
      <c r="H313" s="419"/>
      <c r="I313" s="419"/>
      <c r="J313" s="419"/>
      <c r="K313" s="419"/>
      <c r="L313" s="419"/>
      <c r="M313" s="419"/>
      <c r="N313" s="419"/>
      <c r="O313" s="419"/>
      <c r="P313" s="419"/>
      <c r="Q313" s="419"/>
      <c r="R313" s="419"/>
      <c r="S313" s="419"/>
      <c r="T313" s="419"/>
      <c r="U313" s="419"/>
      <c r="V313" s="419"/>
      <c r="W313" s="419"/>
      <c r="X313" s="419"/>
      <c r="Y313" s="419"/>
      <c r="Z313" s="419"/>
      <c r="AA313" s="419"/>
      <c r="AB313" s="419"/>
      <c r="AC313" s="419"/>
      <c r="AD313" s="419"/>
      <c r="AE313" s="419"/>
      <c r="AF313" s="419"/>
      <c r="AG313" s="419"/>
    </row>
    <row r="314" spans="1:33" ht="27.75" customHeight="1">
      <c r="A314" s="461"/>
      <c r="B314" s="419"/>
      <c r="C314" s="419"/>
      <c r="D314" s="419"/>
      <c r="E314" s="419"/>
      <c r="F314" s="419"/>
      <c r="G314" s="419"/>
      <c r="H314" s="419"/>
      <c r="I314" s="419"/>
      <c r="J314" s="419"/>
      <c r="K314" s="419"/>
      <c r="L314" s="419"/>
      <c r="M314" s="419"/>
      <c r="N314" s="419"/>
      <c r="O314" s="419"/>
      <c r="P314" s="419"/>
      <c r="Q314" s="419"/>
      <c r="R314" s="419"/>
      <c r="S314" s="419"/>
      <c r="T314" s="419"/>
      <c r="U314" s="419"/>
      <c r="V314" s="419"/>
      <c r="W314" s="419"/>
      <c r="X314" s="419"/>
      <c r="Y314" s="419"/>
      <c r="Z314" s="419"/>
      <c r="AA314" s="419"/>
      <c r="AB314" s="419"/>
      <c r="AC314" s="419"/>
      <c r="AD314" s="419"/>
      <c r="AE314" s="419"/>
      <c r="AF314" s="419"/>
      <c r="AG314" s="419"/>
    </row>
    <row r="315" spans="1:33" ht="27.75" customHeight="1">
      <c r="A315" s="461"/>
      <c r="B315" s="419"/>
      <c r="C315" s="419"/>
      <c r="D315" s="419"/>
      <c r="E315" s="419"/>
      <c r="F315" s="419"/>
      <c r="G315" s="419"/>
      <c r="H315" s="419"/>
      <c r="I315" s="419"/>
      <c r="J315" s="419"/>
      <c r="K315" s="419"/>
      <c r="L315" s="419"/>
      <c r="M315" s="419"/>
      <c r="N315" s="419"/>
      <c r="O315" s="419"/>
      <c r="P315" s="419"/>
      <c r="Q315" s="419"/>
      <c r="R315" s="419"/>
      <c r="S315" s="419"/>
      <c r="T315" s="419"/>
      <c r="U315" s="419"/>
      <c r="V315" s="419"/>
      <c r="W315" s="419"/>
      <c r="X315" s="419"/>
      <c r="Y315" s="419"/>
      <c r="Z315" s="419"/>
      <c r="AA315" s="419"/>
      <c r="AB315" s="419"/>
      <c r="AC315" s="419"/>
      <c r="AD315" s="419"/>
      <c r="AE315" s="419"/>
      <c r="AF315" s="419"/>
      <c r="AG315" s="419"/>
    </row>
    <row r="316" spans="1:33" ht="27.75" customHeight="1">
      <c r="A316" s="461"/>
      <c r="B316" s="419"/>
      <c r="C316" s="419"/>
      <c r="D316" s="419"/>
      <c r="E316" s="419"/>
      <c r="F316" s="419"/>
      <c r="G316" s="419"/>
      <c r="H316" s="419"/>
      <c r="I316" s="419"/>
      <c r="J316" s="419"/>
      <c r="K316" s="419"/>
      <c r="L316" s="419"/>
      <c r="M316" s="419"/>
      <c r="N316" s="419"/>
      <c r="O316" s="419"/>
      <c r="P316" s="419"/>
      <c r="Q316" s="419"/>
      <c r="R316" s="419"/>
      <c r="S316" s="419"/>
      <c r="T316" s="419"/>
      <c r="U316" s="419"/>
      <c r="V316" s="419"/>
      <c r="W316" s="419"/>
      <c r="X316" s="419"/>
      <c r="Y316" s="419"/>
      <c r="Z316" s="419"/>
      <c r="AA316" s="419"/>
      <c r="AB316" s="419"/>
      <c r="AC316" s="419"/>
      <c r="AD316" s="419"/>
      <c r="AE316" s="419"/>
      <c r="AF316" s="419"/>
      <c r="AG316" s="419"/>
    </row>
    <row r="317" spans="1:33" ht="27.75" customHeight="1">
      <c r="A317" s="461"/>
      <c r="B317" s="419"/>
      <c r="C317" s="419"/>
      <c r="D317" s="419"/>
      <c r="E317" s="419"/>
      <c r="F317" s="419"/>
      <c r="G317" s="419"/>
      <c r="H317" s="419"/>
      <c r="I317" s="419"/>
      <c r="J317" s="419"/>
      <c r="K317" s="419"/>
      <c r="L317" s="419"/>
      <c r="M317" s="419"/>
      <c r="N317" s="419"/>
      <c r="O317" s="419"/>
      <c r="P317" s="419"/>
      <c r="Q317" s="419"/>
      <c r="R317" s="419"/>
      <c r="S317" s="419"/>
      <c r="T317" s="419"/>
      <c r="U317" s="419"/>
      <c r="V317" s="419"/>
      <c r="W317" s="419"/>
      <c r="X317" s="419"/>
      <c r="Y317" s="419"/>
      <c r="Z317" s="419"/>
      <c r="AA317" s="419"/>
      <c r="AB317" s="419"/>
      <c r="AC317" s="419"/>
      <c r="AD317" s="419"/>
      <c r="AE317" s="419"/>
      <c r="AF317" s="419"/>
      <c r="AG317" s="419"/>
    </row>
    <row r="318" spans="1:33" ht="27.75" customHeight="1">
      <c r="A318" s="461"/>
      <c r="B318" s="419"/>
      <c r="C318" s="419"/>
      <c r="D318" s="419"/>
      <c r="E318" s="419"/>
      <c r="F318" s="419"/>
      <c r="G318" s="419"/>
      <c r="H318" s="419"/>
      <c r="I318" s="419"/>
      <c r="J318" s="419"/>
      <c r="K318" s="419"/>
      <c r="L318" s="419"/>
      <c r="M318" s="419"/>
      <c r="N318" s="419"/>
      <c r="O318" s="419"/>
      <c r="P318" s="419"/>
      <c r="Q318" s="419"/>
      <c r="R318" s="419"/>
      <c r="S318" s="419"/>
      <c r="T318" s="419"/>
      <c r="U318" s="419"/>
      <c r="V318" s="419"/>
      <c r="W318" s="419"/>
      <c r="X318" s="419"/>
      <c r="Y318" s="419"/>
      <c r="Z318" s="419"/>
      <c r="AA318" s="419"/>
      <c r="AB318" s="419"/>
      <c r="AC318" s="419"/>
      <c r="AD318" s="419"/>
      <c r="AE318" s="419"/>
      <c r="AF318" s="419"/>
      <c r="AG318" s="419"/>
    </row>
    <row r="319" spans="1:33" ht="27.75" customHeight="1">
      <c r="A319" s="461"/>
      <c r="B319" s="419"/>
      <c r="C319" s="419"/>
      <c r="D319" s="419"/>
      <c r="E319" s="419"/>
      <c r="F319" s="419"/>
      <c r="G319" s="419"/>
      <c r="H319" s="419"/>
      <c r="I319" s="419"/>
      <c r="J319" s="419"/>
      <c r="K319" s="419"/>
      <c r="L319" s="419"/>
      <c r="M319" s="419"/>
      <c r="N319" s="419"/>
      <c r="O319" s="419"/>
      <c r="P319" s="419"/>
      <c r="Q319" s="419"/>
      <c r="R319" s="419"/>
      <c r="S319" s="419"/>
      <c r="T319" s="419"/>
      <c r="U319" s="419"/>
      <c r="V319" s="419"/>
      <c r="W319" s="419"/>
      <c r="X319" s="419"/>
      <c r="Y319" s="419"/>
      <c r="Z319" s="419"/>
      <c r="AA319" s="419"/>
      <c r="AB319" s="419"/>
      <c r="AC319" s="419"/>
      <c r="AD319" s="419"/>
      <c r="AE319" s="419"/>
      <c r="AF319" s="419"/>
      <c r="AG319" s="419"/>
    </row>
    <row r="320" spans="1:33" ht="27.75" customHeight="1">
      <c r="A320" s="461"/>
      <c r="B320" s="419"/>
      <c r="C320" s="419"/>
      <c r="D320" s="419"/>
      <c r="E320" s="419"/>
      <c r="F320" s="419"/>
      <c r="G320" s="419"/>
      <c r="H320" s="419"/>
      <c r="I320" s="419"/>
      <c r="J320" s="419"/>
      <c r="K320" s="419"/>
      <c r="L320" s="419"/>
      <c r="M320" s="419"/>
      <c r="N320" s="419"/>
      <c r="O320" s="419"/>
      <c r="P320" s="419"/>
      <c r="Q320" s="419"/>
      <c r="R320" s="419"/>
      <c r="S320" s="419"/>
      <c r="T320" s="419"/>
      <c r="U320" s="419"/>
      <c r="V320" s="419"/>
      <c r="W320" s="419"/>
      <c r="X320" s="419"/>
      <c r="Y320" s="419"/>
      <c r="Z320" s="419"/>
      <c r="AA320" s="419"/>
      <c r="AB320" s="419"/>
      <c r="AC320" s="419"/>
      <c r="AD320" s="419"/>
      <c r="AE320" s="419"/>
      <c r="AF320" s="419"/>
      <c r="AG320" s="419"/>
    </row>
    <row r="321" spans="1:33" ht="27.75" customHeight="1">
      <c r="A321" s="461"/>
      <c r="B321" s="419"/>
      <c r="C321" s="419"/>
      <c r="D321" s="419"/>
      <c r="E321" s="419"/>
      <c r="F321" s="419"/>
      <c r="G321" s="419"/>
      <c r="H321" s="419"/>
      <c r="I321" s="419"/>
      <c r="J321" s="419"/>
      <c r="K321" s="419"/>
      <c r="L321" s="419"/>
      <c r="M321" s="419"/>
      <c r="N321" s="419"/>
      <c r="O321" s="419"/>
      <c r="P321" s="419"/>
      <c r="Q321" s="419"/>
      <c r="R321" s="419"/>
      <c r="S321" s="419"/>
      <c r="T321" s="419"/>
      <c r="U321" s="419"/>
      <c r="V321" s="419"/>
      <c r="W321" s="419"/>
      <c r="X321" s="419"/>
      <c r="Y321" s="419"/>
      <c r="Z321" s="419"/>
      <c r="AA321" s="419"/>
      <c r="AB321" s="419"/>
      <c r="AC321" s="419"/>
      <c r="AD321" s="419"/>
      <c r="AE321" s="419"/>
      <c r="AF321" s="419"/>
      <c r="AG321" s="419"/>
    </row>
    <row r="322" spans="1:33" ht="27.75" customHeight="1">
      <c r="A322" s="461"/>
      <c r="B322" s="419"/>
      <c r="C322" s="419"/>
      <c r="D322" s="419"/>
      <c r="E322" s="419"/>
      <c r="F322" s="419"/>
      <c r="G322" s="419"/>
      <c r="H322" s="419"/>
      <c r="I322" s="419"/>
      <c r="J322" s="419"/>
      <c r="K322" s="419"/>
      <c r="L322" s="419"/>
      <c r="M322" s="419"/>
      <c r="N322" s="419"/>
      <c r="O322" s="419"/>
      <c r="P322" s="419"/>
      <c r="Q322" s="419"/>
      <c r="R322" s="419"/>
      <c r="S322" s="419"/>
      <c r="T322" s="419"/>
      <c r="U322" s="419"/>
      <c r="V322" s="419"/>
      <c r="W322" s="419"/>
      <c r="X322" s="419"/>
      <c r="Y322" s="419"/>
      <c r="Z322" s="419"/>
      <c r="AA322" s="419"/>
      <c r="AB322" s="419"/>
      <c r="AC322" s="419"/>
      <c r="AD322" s="419"/>
      <c r="AE322" s="419"/>
      <c r="AF322" s="419"/>
      <c r="AG322" s="419"/>
    </row>
    <row r="323" spans="1:33" ht="27.75" customHeight="1">
      <c r="A323" s="461"/>
      <c r="B323" s="419"/>
      <c r="C323" s="419"/>
      <c r="D323" s="419"/>
      <c r="E323" s="419"/>
      <c r="F323" s="419"/>
      <c r="G323" s="419"/>
      <c r="H323" s="419"/>
      <c r="I323" s="419"/>
      <c r="J323" s="419"/>
      <c r="K323" s="419"/>
      <c r="L323" s="419"/>
      <c r="M323" s="419"/>
      <c r="N323" s="419"/>
      <c r="O323" s="419"/>
      <c r="P323" s="419"/>
      <c r="Q323" s="419"/>
      <c r="R323" s="419"/>
      <c r="S323" s="419"/>
      <c r="T323" s="419"/>
      <c r="U323" s="419"/>
      <c r="V323" s="419"/>
      <c r="W323" s="419"/>
      <c r="X323" s="419"/>
      <c r="Y323" s="419"/>
      <c r="Z323" s="419"/>
      <c r="AA323" s="419"/>
      <c r="AB323" s="419"/>
      <c r="AC323" s="419"/>
      <c r="AD323" s="419"/>
      <c r="AE323" s="419"/>
      <c r="AF323" s="419"/>
      <c r="AG323" s="419"/>
    </row>
    <row r="324" spans="1:33" ht="27.75" customHeight="1">
      <c r="A324" s="461"/>
      <c r="B324" s="419"/>
      <c r="C324" s="419"/>
      <c r="D324" s="419"/>
      <c r="E324" s="419"/>
      <c r="F324" s="419"/>
      <c r="G324" s="419"/>
      <c r="H324" s="419"/>
      <c r="I324" s="419"/>
      <c r="J324" s="419"/>
      <c r="K324" s="419"/>
      <c r="L324" s="419"/>
      <c r="M324" s="419"/>
      <c r="N324" s="419"/>
      <c r="O324" s="419"/>
      <c r="P324" s="419"/>
      <c r="Q324" s="419"/>
      <c r="R324" s="419"/>
      <c r="S324" s="419"/>
      <c r="T324" s="419"/>
      <c r="U324" s="419"/>
      <c r="V324" s="419"/>
      <c r="W324" s="419"/>
      <c r="X324" s="419"/>
      <c r="Y324" s="419"/>
      <c r="Z324" s="419"/>
      <c r="AA324" s="419"/>
      <c r="AB324" s="419"/>
      <c r="AC324" s="419"/>
      <c r="AD324" s="419"/>
      <c r="AE324" s="419"/>
      <c r="AF324" s="419"/>
      <c r="AG324" s="419"/>
    </row>
    <row r="325" spans="1:33" ht="27.75" customHeight="1">
      <c r="A325" s="461"/>
      <c r="B325" s="419"/>
      <c r="C325" s="419"/>
      <c r="D325" s="419"/>
      <c r="E325" s="419"/>
      <c r="F325" s="419"/>
      <c r="G325" s="419"/>
      <c r="H325" s="419"/>
      <c r="I325" s="419"/>
      <c r="J325" s="419"/>
      <c r="K325" s="419"/>
      <c r="L325" s="419"/>
      <c r="M325" s="419"/>
      <c r="N325" s="419"/>
      <c r="O325" s="419"/>
      <c r="P325" s="419"/>
      <c r="Q325" s="419"/>
      <c r="R325" s="419"/>
      <c r="S325" s="419"/>
      <c r="T325" s="419"/>
      <c r="U325" s="419"/>
      <c r="V325" s="419"/>
      <c r="W325" s="419"/>
      <c r="X325" s="419"/>
      <c r="Y325" s="419"/>
      <c r="Z325" s="419"/>
      <c r="AA325" s="419"/>
      <c r="AB325" s="419"/>
      <c r="AC325" s="419"/>
      <c r="AD325" s="419"/>
      <c r="AE325" s="419"/>
      <c r="AF325" s="419"/>
      <c r="AG325" s="419"/>
    </row>
    <row r="326" spans="1:33" ht="27.75" customHeight="1">
      <c r="A326" s="461"/>
      <c r="B326" s="419"/>
      <c r="C326" s="419"/>
      <c r="D326" s="419"/>
      <c r="E326" s="419"/>
      <c r="F326" s="419"/>
      <c r="G326" s="419"/>
      <c r="H326" s="419"/>
      <c r="I326" s="419"/>
      <c r="J326" s="419"/>
      <c r="K326" s="419"/>
      <c r="L326" s="419"/>
      <c r="M326" s="419"/>
      <c r="N326" s="419"/>
      <c r="O326" s="419"/>
      <c r="P326" s="419"/>
      <c r="Q326" s="419"/>
      <c r="R326" s="419"/>
      <c r="S326" s="419"/>
      <c r="T326" s="419"/>
      <c r="U326" s="419"/>
      <c r="V326" s="419"/>
      <c r="W326" s="419"/>
      <c r="X326" s="419"/>
      <c r="Y326" s="419"/>
      <c r="Z326" s="419"/>
      <c r="AA326" s="419"/>
      <c r="AB326" s="419"/>
      <c r="AC326" s="419"/>
      <c r="AD326" s="419"/>
      <c r="AE326" s="419"/>
      <c r="AF326" s="419"/>
      <c r="AG326" s="419"/>
    </row>
    <row r="327" spans="1:33" ht="27.75" customHeight="1">
      <c r="A327" s="461"/>
      <c r="B327" s="419"/>
      <c r="C327" s="419"/>
      <c r="D327" s="419"/>
      <c r="E327" s="419"/>
      <c r="F327" s="419"/>
      <c r="G327" s="419"/>
      <c r="H327" s="419"/>
      <c r="I327" s="419"/>
      <c r="J327" s="419"/>
      <c r="K327" s="419"/>
      <c r="L327" s="419"/>
      <c r="M327" s="419"/>
      <c r="N327" s="419"/>
      <c r="O327" s="419"/>
      <c r="P327" s="419"/>
      <c r="Q327" s="419"/>
      <c r="R327" s="419"/>
      <c r="S327" s="419"/>
      <c r="T327" s="419"/>
      <c r="U327" s="419"/>
      <c r="V327" s="419"/>
      <c r="W327" s="419"/>
      <c r="X327" s="419"/>
      <c r="Y327" s="419"/>
      <c r="Z327" s="419"/>
      <c r="AA327" s="419"/>
      <c r="AB327" s="419"/>
      <c r="AC327" s="419"/>
      <c r="AD327" s="419"/>
      <c r="AE327" s="419"/>
      <c r="AF327" s="419"/>
      <c r="AG327" s="419"/>
    </row>
    <row r="328" spans="1:33" ht="27.75" customHeight="1">
      <c r="A328" s="461"/>
      <c r="B328" s="419"/>
      <c r="C328" s="419"/>
      <c r="D328" s="419"/>
      <c r="E328" s="419"/>
      <c r="F328" s="419"/>
      <c r="G328" s="419"/>
      <c r="H328" s="419"/>
      <c r="I328" s="419"/>
      <c r="J328" s="419"/>
      <c r="K328" s="419"/>
      <c r="L328" s="419"/>
      <c r="M328" s="419"/>
      <c r="N328" s="419"/>
      <c r="O328" s="419"/>
      <c r="P328" s="419"/>
      <c r="Q328" s="419"/>
      <c r="R328" s="419"/>
      <c r="S328" s="419"/>
      <c r="T328" s="419"/>
      <c r="U328" s="419"/>
      <c r="V328" s="419"/>
      <c r="W328" s="419"/>
      <c r="X328" s="419"/>
      <c r="Y328" s="419"/>
      <c r="Z328" s="419"/>
      <c r="AA328" s="419"/>
      <c r="AB328" s="419"/>
      <c r="AC328" s="419"/>
      <c r="AD328" s="419"/>
      <c r="AE328" s="419"/>
      <c r="AF328" s="419"/>
      <c r="AG328" s="419"/>
    </row>
    <row r="329" spans="1:33" ht="27.75" customHeight="1">
      <c r="A329" s="461"/>
      <c r="B329" s="419"/>
      <c r="C329" s="419"/>
      <c r="D329" s="419"/>
      <c r="E329" s="419"/>
      <c r="F329" s="419"/>
      <c r="G329" s="419"/>
      <c r="H329" s="419"/>
      <c r="I329" s="419"/>
      <c r="J329" s="419"/>
      <c r="K329" s="419"/>
      <c r="L329" s="419"/>
      <c r="M329" s="419"/>
      <c r="N329" s="419"/>
      <c r="O329" s="419"/>
      <c r="P329" s="419"/>
      <c r="Q329" s="419"/>
      <c r="R329" s="419"/>
      <c r="S329" s="419"/>
      <c r="T329" s="419"/>
      <c r="U329" s="419"/>
      <c r="V329" s="419"/>
      <c r="W329" s="419"/>
      <c r="X329" s="419"/>
      <c r="Y329" s="419"/>
      <c r="Z329" s="419"/>
      <c r="AA329" s="419"/>
      <c r="AB329" s="419"/>
      <c r="AC329" s="419"/>
      <c r="AD329" s="419"/>
      <c r="AE329" s="419"/>
      <c r="AF329" s="419"/>
      <c r="AG329" s="419"/>
    </row>
    <row r="330" spans="1:33" ht="27.75" customHeight="1">
      <c r="A330" s="461"/>
      <c r="B330" s="419"/>
      <c r="C330" s="419"/>
      <c r="D330" s="419"/>
      <c r="E330" s="419"/>
      <c r="F330" s="419"/>
      <c r="G330" s="419"/>
      <c r="H330" s="419"/>
      <c r="I330" s="419"/>
      <c r="J330" s="419"/>
      <c r="K330" s="419"/>
      <c r="L330" s="419"/>
      <c r="M330" s="419"/>
      <c r="N330" s="419"/>
      <c r="O330" s="419"/>
      <c r="P330" s="419"/>
      <c r="Q330" s="419"/>
      <c r="R330" s="419"/>
      <c r="S330" s="419"/>
      <c r="T330" s="419"/>
      <c r="U330" s="419"/>
      <c r="V330" s="419"/>
      <c r="W330" s="419"/>
      <c r="X330" s="419"/>
      <c r="Y330" s="419"/>
      <c r="Z330" s="419"/>
      <c r="AA330" s="419"/>
      <c r="AB330" s="419"/>
      <c r="AC330" s="419"/>
      <c r="AD330" s="419"/>
      <c r="AE330" s="419"/>
      <c r="AF330" s="419"/>
      <c r="AG330" s="419"/>
    </row>
    <row r="331" spans="1:33" ht="27.75" customHeight="1">
      <c r="A331" s="461"/>
      <c r="B331" s="419"/>
      <c r="C331" s="419"/>
      <c r="D331" s="419"/>
      <c r="E331" s="419"/>
      <c r="F331" s="419"/>
      <c r="G331" s="419"/>
      <c r="H331" s="419"/>
      <c r="I331" s="419"/>
      <c r="J331" s="419"/>
      <c r="K331" s="419"/>
      <c r="L331" s="419"/>
      <c r="M331" s="419"/>
      <c r="N331" s="419"/>
      <c r="O331" s="419"/>
      <c r="P331" s="419"/>
      <c r="Q331" s="419"/>
      <c r="R331" s="419"/>
      <c r="S331" s="419"/>
      <c r="T331" s="419"/>
      <c r="U331" s="419"/>
      <c r="V331" s="419"/>
      <c r="W331" s="419"/>
      <c r="X331" s="419"/>
      <c r="Y331" s="419"/>
      <c r="Z331" s="419"/>
      <c r="AA331" s="419"/>
      <c r="AB331" s="419"/>
      <c r="AC331" s="419"/>
      <c r="AD331" s="419"/>
      <c r="AE331" s="419"/>
      <c r="AF331" s="419"/>
      <c r="AG331" s="419"/>
    </row>
    <row r="332" spans="1:33" ht="27.75" customHeight="1">
      <c r="A332" s="461"/>
      <c r="B332" s="419"/>
      <c r="C332" s="419"/>
      <c r="D332" s="419"/>
      <c r="E332" s="419"/>
      <c r="F332" s="419"/>
      <c r="G332" s="419"/>
      <c r="H332" s="419"/>
      <c r="I332" s="419"/>
      <c r="J332" s="419"/>
      <c r="K332" s="419"/>
      <c r="L332" s="419"/>
      <c r="M332" s="419"/>
      <c r="N332" s="419"/>
      <c r="O332" s="419"/>
      <c r="P332" s="419"/>
      <c r="Q332" s="419"/>
      <c r="R332" s="419"/>
      <c r="S332" s="419"/>
      <c r="T332" s="419"/>
      <c r="U332" s="419"/>
      <c r="V332" s="419"/>
      <c r="W332" s="419"/>
      <c r="X332" s="419"/>
      <c r="Y332" s="419"/>
      <c r="Z332" s="419"/>
      <c r="AA332" s="419"/>
      <c r="AB332" s="419"/>
      <c r="AC332" s="419"/>
      <c r="AD332" s="419"/>
      <c r="AE332" s="419"/>
      <c r="AF332" s="419"/>
      <c r="AG332" s="419"/>
    </row>
    <row r="333" spans="1:33" ht="27.75" customHeight="1">
      <c r="A333" s="461"/>
      <c r="B333" s="419"/>
      <c r="C333" s="419"/>
      <c r="D333" s="419"/>
      <c r="E333" s="419"/>
      <c r="F333" s="419"/>
      <c r="G333" s="419"/>
      <c r="H333" s="419"/>
      <c r="I333" s="419"/>
      <c r="J333" s="419"/>
      <c r="K333" s="419"/>
      <c r="L333" s="419"/>
      <c r="M333" s="419"/>
      <c r="N333" s="419"/>
      <c r="O333" s="419"/>
      <c r="P333" s="419"/>
      <c r="Q333" s="419"/>
      <c r="R333" s="419"/>
      <c r="S333" s="419"/>
      <c r="T333" s="419"/>
      <c r="U333" s="419"/>
      <c r="V333" s="419"/>
      <c r="W333" s="419"/>
      <c r="X333" s="419"/>
      <c r="Y333" s="419"/>
      <c r="Z333" s="419"/>
      <c r="AA333" s="419"/>
      <c r="AB333" s="419"/>
      <c r="AC333" s="419"/>
      <c r="AD333" s="419"/>
      <c r="AE333" s="419"/>
      <c r="AF333" s="419"/>
      <c r="AG333" s="419"/>
    </row>
    <row r="334" spans="1:33" ht="27.75" customHeight="1">
      <c r="A334" s="461"/>
      <c r="B334" s="419"/>
      <c r="C334" s="419"/>
      <c r="D334" s="419"/>
      <c r="E334" s="419"/>
      <c r="F334" s="419"/>
      <c r="G334" s="419"/>
      <c r="H334" s="419"/>
      <c r="I334" s="419"/>
      <c r="J334" s="419"/>
      <c r="K334" s="419"/>
      <c r="L334" s="419"/>
      <c r="M334" s="419"/>
      <c r="N334" s="419"/>
      <c r="O334" s="419"/>
      <c r="P334" s="419"/>
      <c r="Q334" s="419"/>
      <c r="R334" s="419"/>
      <c r="S334" s="419"/>
      <c r="T334" s="419"/>
      <c r="U334" s="419"/>
      <c r="V334" s="419"/>
      <c r="W334" s="419"/>
      <c r="X334" s="419"/>
      <c r="Y334" s="419"/>
      <c r="Z334" s="419"/>
      <c r="AA334" s="419"/>
      <c r="AB334" s="419"/>
      <c r="AC334" s="419"/>
      <c r="AD334" s="419"/>
      <c r="AE334" s="419"/>
      <c r="AF334" s="419"/>
      <c r="AG334" s="419"/>
    </row>
    <row r="335" spans="1:33" ht="27.75" customHeight="1">
      <c r="A335" s="461"/>
      <c r="B335" s="419"/>
      <c r="C335" s="419"/>
      <c r="D335" s="419"/>
      <c r="E335" s="419"/>
      <c r="F335" s="419"/>
      <c r="G335" s="419"/>
      <c r="H335" s="419"/>
      <c r="I335" s="419"/>
      <c r="J335" s="419"/>
      <c r="K335" s="419"/>
      <c r="L335" s="419"/>
      <c r="M335" s="419"/>
      <c r="N335" s="419"/>
      <c r="O335" s="419"/>
      <c r="P335" s="419"/>
      <c r="Q335" s="419"/>
      <c r="R335" s="419"/>
      <c r="S335" s="419"/>
      <c r="T335" s="419"/>
      <c r="U335" s="419"/>
      <c r="V335" s="419"/>
      <c r="W335" s="419"/>
      <c r="X335" s="419"/>
      <c r="Y335" s="419"/>
      <c r="Z335" s="419"/>
      <c r="AA335" s="419"/>
      <c r="AB335" s="419"/>
      <c r="AC335" s="419"/>
      <c r="AD335" s="419"/>
      <c r="AE335" s="419"/>
      <c r="AF335" s="419"/>
      <c r="AG335" s="419"/>
    </row>
    <row r="336" spans="1:33" ht="27.75" customHeight="1">
      <c r="A336" s="461"/>
      <c r="B336" s="419"/>
      <c r="C336" s="419"/>
      <c r="D336" s="419"/>
      <c r="E336" s="419"/>
      <c r="F336" s="419"/>
      <c r="G336" s="419"/>
      <c r="H336" s="419"/>
      <c r="I336" s="419"/>
      <c r="J336" s="419"/>
      <c r="K336" s="419"/>
      <c r="L336" s="419"/>
      <c r="M336" s="419"/>
      <c r="N336" s="419"/>
      <c r="O336" s="419"/>
      <c r="P336" s="419"/>
      <c r="Q336" s="419"/>
      <c r="R336" s="419"/>
      <c r="S336" s="419"/>
      <c r="T336" s="419"/>
      <c r="U336" s="419"/>
      <c r="V336" s="419"/>
      <c r="W336" s="419"/>
      <c r="X336" s="419"/>
      <c r="Y336" s="419"/>
      <c r="Z336" s="419"/>
      <c r="AA336" s="419"/>
      <c r="AB336" s="419"/>
      <c r="AC336" s="419"/>
      <c r="AD336" s="419"/>
      <c r="AE336" s="419"/>
      <c r="AF336" s="419"/>
      <c r="AG336" s="419"/>
    </row>
    <row r="337" spans="1:33" ht="27.75" customHeight="1">
      <c r="A337" s="461"/>
      <c r="B337" s="419"/>
      <c r="C337" s="419"/>
      <c r="D337" s="419"/>
      <c r="E337" s="419"/>
      <c r="F337" s="419"/>
      <c r="G337" s="419"/>
      <c r="H337" s="419"/>
      <c r="I337" s="419"/>
      <c r="J337" s="419"/>
      <c r="K337" s="419"/>
      <c r="L337" s="419"/>
      <c r="M337" s="419"/>
      <c r="N337" s="419"/>
      <c r="O337" s="419"/>
      <c r="P337" s="419"/>
      <c r="Q337" s="419"/>
      <c r="R337" s="419"/>
      <c r="S337" s="419"/>
      <c r="T337" s="419"/>
      <c r="U337" s="419"/>
      <c r="V337" s="419"/>
      <c r="W337" s="419"/>
      <c r="X337" s="419"/>
      <c r="Y337" s="419"/>
      <c r="Z337" s="419"/>
      <c r="AA337" s="419"/>
      <c r="AB337" s="419"/>
      <c r="AC337" s="419"/>
      <c r="AD337" s="419"/>
      <c r="AE337" s="419"/>
      <c r="AF337" s="419"/>
      <c r="AG337" s="419"/>
    </row>
    <row r="338" spans="1:33" ht="27.75" customHeight="1">
      <c r="A338" s="461"/>
      <c r="B338" s="419"/>
      <c r="C338" s="419"/>
      <c r="D338" s="419"/>
      <c r="E338" s="419"/>
      <c r="F338" s="419"/>
      <c r="G338" s="419"/>
      <c r="H338" s="419"/>
      <c r="I338" s="419"/>
      <c r="J338" s="419"/>
      <c r="K338" s="419"/>
      <c r="L338" s="419"/>
      <c r="M338" s="419"/>
      <c r="N338" s="419"/>
      <c r="O338" s="419"/>
      <c r="P338" s="419"/>
      <c r="Q338" s="419"/>
      <c r="R338" s="419"/>
      <c r="S338" s="419"/>
      <c r="T338" s="419"/>
      <c r="U338" s="419"/>
      <c r="V338" s="419"/>
      <c r="W338" s="419"/>
      <c r="X338" s="419"/>
      <c r="Y338" s="419"/>
      <c r="Z338" s="419"/>
      <c r="AA338" s="419"/>
      <c r="AB338" s="419"/>
      <c r="AC338" s="419"/>
      <c r="AD338" s="419"/>
      <c r="AE338" s="419"/>
      <c r="AF338" s="419"/>
      <c r="AG338" s="419"/>
    </row>
    <row r="339" spans="1:33" ht="27.75" customHeight="1">
      <c r="A339" s="461"/>
      <c r="B339" s="419"/>
      <c r="C339" s="419"/>
      <c r="D339" s="419"/>
      <c r="E339" s="419"/>
      <c r="F339" s="419"/>
      <c r="G339" s="419"/>
      <c r="H339" s="419"/>
      <c r="I339" s="419"/>
      <c r="J339" s="419"/>
      <c r="K339" s="419"/>
      <c r="L339" s="419"/>
      <c r="M339" s="419"/>
      <c r="N339" s="419"/>
      <c r="O339" s="419"/>
      <c r="P339" s="419"/>
      <c r="Q339" s="419"/>
      <c r="R339" s="419"/>
      <c r="S339" s="419"/>
      <c r="T339" s="419"/>
      <c r="U339" s="419"/>
      <c r="V339" s="419"/>
      <c r="W339" s="419"/>
      <c r="X339" s="419"/>
      <c r="Y339" s="419"/>
      <c r="Z339" s="419"/>
      <c r="AA339" s="419"/>
      <c r="AB339" s="419"/>
      <c r="AC339" s="419"/>
      <c r="AD339" s="419"/>
      <c r="AE339" s="419"/>
      <c r="AF339" s="419"/>
      <c r="AG339" s="419"/>
    </row>
    <row r="340" spans="1:33" ht="27.75" customHeight="1">
      <c r="A340" s="461"/>
      <c r="B340" s="419"/>
      <c r="C340" s="419"/>
      <c r="D340" s="419"/>
      <c r="E340" s="419"/>
      <c r="F340" s="419"/>
      <c r="G340" s="419"/>
      <c r="H340" s="419"/>
      <c r="I340" s="419"/>
      <c r="J340" s="419"/>
      <c r="K340" s="419"/>
      <c r="L340" s="419"/>
      <c r="M340" s="419"/>
      <c r="N340" s="419"/>
      <c r="O340" s="419"/>
      <c r="P340" s="419"/>
      <c r="Q340" s="419"/>
      <c r="R340" s="419"/>
      <c r="S340" s="419"/>
      <c r="T340" s="419"/>
      <c r="U340" s="419"/>
      <c r="V340" s="419"/>
      <c r="W340" s="419"/>
      <c r="X340" s="419"/>
      <c r="Y340" s="419"/>
      <c r="Z340" s="419"/>
      <c r="AA340" s="419"/>
      <c r="AB340" s="419"/>
      <c r="AC340" s="419"/>
      <c r="AD340" s="419"/>
      <c r="AE340" s="419"/>
      <c r="AF340" s="419"/>
      <c r="AG340" s="419"/>
    </row>
    <row r="341" spans="1:33" ht="27.75" customHeight="1">
      <c r="A341" s="461"/>
      <c r="B341" s="419"/>
      <c r="C341" s="419"/>
      <c r="D341" s="419"/>
      <c r="E341" s="419"/>
      <c r="F341" s="419"/>
      <c r="G341" s="419"/>
      <c r="H341" s="419"/>
      <c r="I341" s="419"/>
      <c r="J341" s="419"/>
      <c r="K341" s="419"/>
      <c r="L341" s="419"/>
      <c r="M341" s="419"/>
      <c r="N341" s="419"/>
      <c r="O341" s="419"/>
      <c r="P341" s="419"/>
      <c r="Q341" s="419"/>
      <c r="R341" s="419"/>
      <c r="S341" s="419"/>
      <c r="T341" s="419"/>
      <c r="U341" s="419"/>
      <c r="V341" s="419"/>
      <c r="W341" s="419"/>
      <c r="X341" s="419"/>
      <c r="Y341" s="419"/>
      <c r="Z341" s="419"/>
      <c r="AA341" s="419"/>
      <c r="AB341" s="419"/>
      <c r="AC341" s="419"/>
      <c r="AD341" s="419"/>
      <c r="AE341" s="419"/>
      <c r="AF341" s="419"/>
      <c r="AG341" s="419"/>
    </row>
    <row r="342" spans="1:33" ht="27.75" customHeight="1">
      <c r="A342" s="461"/>
      <c r="B342" s="419"/>
      <c r="C342" s="419"/>
      <c r="D342" s="419"/>
      <c r="E342" s="419"/>
      <c r="F342" s="419"/>
      <c r="G342" s="419"/>
      <c r="H342" s="419"/>
      <c r="I342" s="419"/>
      <c r="J342" s="419"/>
      <c r="K342" s="419"/>
      <c r="L342" s="419"/>
      <c r="M342" s="419"/>
      <c r="N342" s="419"/>
      <c r="O342" s="419"/>
      <c r="P342" s="419"/>
      <c r="Q342" s="419"/>
      <c r="R342" s="419"/>
      <c r="S342" s="419"/>
      <c r="T342" s="419"/>
      <c r="U342" s="419"/>
      <c r="V342" s="419"/>
      <c r="W342" s="419"/>
      <c r="X342" s="419"/>
      <c r="Y342" s="419"/>
      <c r="Z342" s="419"/>
      <c r="AA342" s="419"/>
      <c r="AB342" s="419"/>
      <c r="AC342" s="419"/>
      <c r="AD342" s="419"/>
      <c r="AE342" s="419"/>
      <c r="AF342" s="419"/>
      <c r="AG342" s="419"/>
    </row>
    <row r="343" spans="1:33" ht="27.75" customHeight="1">
      <c r="A343" s="461"/>
      <c r="B343" s="419"/>
      <c r="C343" s="419"/>
      <c r="D343" s="419"/>
      <c r="E343" s="419"/>
      <c r="F343" s="419"/>
      <c r="G343" s="419"/>
      <c r="H343" s="419"/>
      <c r="I343" s="419"/>
      <c r="J343" s="419"/>
      <c r="K343" s="419"/>
      <c r="L343" s="419"/>
      <c r="M343" s="419"/>
      <c r="N343" s="419"/>
      <c r="O343" s="419"/>
      <c r="P343" s="419"/>
      <c r="Q343" s="419"/>
      <c r="R343" s="419"/>
      <c r="S343" s="419"/>
      <c r="T343" s="419"/>
      <c r="U343" s="419"/>
      <c r="V343" s="419"/>
      <c r="W343" s="419"/>
      <c r="X343" s="419"/>
      <c r="Y343" s="419"/>
      <c r="Z343" s="419"/>
      <c r="AA343" s="419"/>
      <c r="AB343" s="419"/>
      <c r="AC343" s="419"/>
      <c r="AD343" s="419"/>
      <c r="AE343" s="419"/>
      <c r="AF343" s="419"/>
      <c r="AG343" s="419"/>
    </row>
    <row r="344" spans="1:33" ht="27.75" customHeight="1">
      <c r="A344" s="461"/>
      <c r="B344" s="419"/>
      <c r="C344" s="419"/>
      <c r="D344" s="419"/>
      <c r="E344" s="419"/>
      <c r="F344" s="419"/>
      <c r="G344" s="419"/>
      <c r="H344" s="419"/>
      <c r="I344" s="419"/>
      <c r="J344" s="419"/>
      <c r="K344" s="419"/>
      <c r="L344" s="419"/>
      <c r="M344" s="419"/>
      <c r="N344" s="419"/>
      <c r="O344" s="419"/>
      <c r="P344" s="419"/>
      <c r="Q344" s="419"/>
      <c r="R344" s="419"/>
      <c r="S344" s="419"/>
      <c r="T344" s="419"/>
      <c r="U344" s="419"/>
      <c r="V344" s="419"/>
      <c r="W344" s="419"/>
      <c r="X344" s="419"/>
      <c r="Y344" s="419"/>
      <c r="Z344" s="419"/>
      <c r="AA344" s="419"/>
      <c r="AB344" s="419"/>
      <c r="AC344" s="419"/>
      <c r="AD344" s="419"/>
      <c r="AE344" s="419"/>
      <c r="AF344" s="419"/>
      <c r="AG344" s="419"/>
    </row>
    <row r="345" spans="1:33" ht="27.75" customHeight="1">
      <c r="A345" s="461"/>
      <c r="B345" s="419"/>
      <c r="C345" s="419"/>
      <c r="D345" s="419"/>
      <c r="E345" s="419"/>
      <c r="F345" s="419"/>
      <c r="G345" s="419"/>
      <c r="H345" s="419"/>
      <c r="I345" s="419"/>
      <c r="J345" s="419"/>
      <c r="K345" s="419"/>
      <c r="L345" s="419"/>
      <c r="M345" s="419"/>
      <c r="N345" s="419"/>
      <c r="O345" s="419"/>
      <c r="P345" s="419"/>
      <c r="Q345" s="419"/>
      <c r="R345" s="419"/>
      <c r="S345" s="419"/>
      <c r="T345" s="419"/>
      <c r="U345" s="419"/>
      <c r="V345" s="419"/>
      <c r="W345" s="419"/>
      <c r="X345" s="419"/>
      <c r="Y345" s="419"/>
      <c r="Z345" s="419"/>
      <c r="AA345" s="419"/>
      <c r="AB345" s="419"/>
      <c r="AC345" s="419"/>
      <c r="AD345" s="419"/>
      <c r="AE345" s="419"/>
      <c r="AF345" s="419"/>
      <c r="AG345" s="419"/>
    </row>
  </sheetData>
  <sheetProtection/>
  <mergeCells count="45">
    <mergeCell ref="B35:S35"/>
    <mergeCell ref="AB7:AB9"/>
    <mergeCell ref="AC7:AF7"/>
    <mergeCell ref="T8:T9"/>
    <mergeCell ref="U8:W8"/>
    <mergeCell ref="X8:X9"/>
    <mergeCell ref="Y8:AA8"/>
    <mergeCell ref="AC8:AC9"/>
    <mergeCell ref="AD8:AF8"/>
    <mergeCell ref="P7:P9"/>
    <mergeCell ref="Q7:Q9"/>
    <mergeCell ref="R7:R9"/>
    <mergeCell ref="S7:S9"/>
    <mergeCell ref="T7:W7"/>
    <mergeCell ref="X7:AA7"/>
    <mergeCell ref="N6:O6"/>
    <mergeCell ref="P6:Q6"/>
    <mergeCell ref="N7:N9"/>
    <mergeCell ref="O7:O9"/>
    <mergeCell ref="H7:H9"/>
    <mergeCell ref="I7:I9"/>
    <mergeCell ref="J7:J9"/>
    <mergeCell ref="K7:K9"/>
    <mergeCell ref="L7:L9"/>
    <mergeCell ref="M7:M9"/>
    <mergeCell ref="G5:I5"/>
    <mergeCell ref="J5:Q5"/>
    <mergeCell ref="R5:S6"/>
    <mergeCell ref="T5:AA6"/>
    <mergeCell ref="AB5:AF6"/>
    <mergeCell ref="AG5:AG9"/>
    <mergeCell ref="G6:G9"/>
    <mergeCell ref="H6:I6"/>
    <mergeCell ref="J6:K6"/>
    <mergeCell ref="L6:M6"/>
    <mergeCell ref="A1:AG1"/>
    <mergeCell ref="A2:AG2"/>
    <mergeCell ref="A3:AG3"/>
    <mergeCell ref="A4:AG4"/>
    <mergeCell ref="A5:A9"/>
    <mergeCell ref="B5:B9"/>
    <mergeCell ref="C5:C9"/>
    <mergeCell ref="D5:D9"/>
    <mergeCell ref="E5:E9"/>
    <mergeCell ref="F5:F9"/>
  </mergeCells>
  <printOptions/>
  <pageMargins left="0.5" right="0.3" top="0.5" bottom="0.5" header="0.3" footer="0.3"/>
  <pageSetup fitToHeight="0" fitToWidth="1" horizontalDpi="600" verticalDpi="600" orientation="landscape" paperSize="9" scale="48" r:id="rId1"/>
</worksheet>
</file>

<file path=xl/worksheets/sheet2.xml><?xml version="1.0" encoding="utf-8"?>
<worksheet xmlns="http://schemas.openxmlformats.org/spreadsheetml/2006/main" xmlns:r="http://schemas.openxmlformats.org/officeDocument/2006/relationships">
  <sheetPr>
    <tabColor indexed="10"/>
  </sheetPr>
  <dimension ref="A1:AD200"/>
  <sheetViews>
    <sheetView view="pageBreakPreview" zoomScale="55" zoomScaleNormal="40" zoomScaleSheetLayoutView="55" zoomScalePageLayoutView="85" workbookViewId="0" topLeftCell="A1">
      <pane xSplit="2" ySplit="7" topLeftCell="N10" activePane="bottomRight" state="frozen"/>
      <selection pane="topLeft" activeCell="A1" sqref="A1"/>
      <selection pane="topRight" activeCell="C1" sqref="C1"/>
      <selection pane="bottomLeft" activeCell="A8" sqref="A8"/>
      <selection pane="bottomRight" activeCell="N7" sqref="N7"/>
    </sheetView>
  </sheetViews>
  <sheetFormatPr defaultColWidth="9.00390625" defaultRowHeight="15.75"/>
  <cols>
    <col min="1" max="1" width="8.625" style="151" customWidth="1"/>
    <col min="2" max="2" width="49.875" style="151" customWidth="1"/>
    <col min="3" max="3" width="15.25390625" style="243" customWidth="1"/>
    <col min="4" max="4" width="17.875" style="244" customWidth="1"/>
    <col min="5" max="5" width="25.25390625" style="245" customWidth="1"/>
    <col min="6" max="6" width="24.75390625" style="245" customWidth="1"/>
    <col min="7" max="7" width="24.50390625" style="245" customWidth="1"/>
    <col min="8" max="8" width="18.625" style="245" hidden="1" customWidth="1"/>
    <col min="9" max="11" width="16.875" style="245" hidden="1" customWidth="1"/>
    <col min="12" max="13" width="25.00390625" style="245" hidden="1" customWidth="1"/>
    <col min="14" max="14" width="25.00390625" style="245" customWidth="1"/>
    <col min="15" max="15" width="60.125" style="246" customWidth="1"/>
    <col min="16" max="16" width="20.00390625" style="245" hidden="1" customWidth="1"/>
    <col min="17" max="17" width="20.25390625" style="245" customWidth="1"/>
    <col min="18" max="18" width="22.125" style="245" customWidth="1"/>
    <col min="19" max="19" width="20.25390625" style="245" customWidth="1"/>
    <col min="20" max="20" width="23.25390625" style="245" hidden="1" customWidth="1"/>
    <col min="21" max="24" width="15.75390625" style="245" hidden="1" customWidth="1"/>
    <col min="25" max="25" width="18.25390625" style="248" customWidth="1"/>
    <col min="26" max="26" width="14.875" style="151" bestFit="1" customWidth="1"/>
    <col min="27" max="16384" width="9.00390625" style="151" customWidth="1"/>
  </cols>
  <sheetData>
    <row r="1" spans="1:25" ht="33" customHeight="1">
      <c r="A1" s="511" t="s">
        <v>339</v>
      </c>
      <c r="B1" s="511"/>
      <c r="C1" s="467"/>
      <c r="D1" s="285"/>
      <c r="E1" s="269"/>
      <c r="F1" s="286"/>
      <c r="G1" s="286"/>
      <c r="H1" s="287"/>
      <c r="I1" s="287"/>
      <c r="J1" s="269"/>
      <c r="K1" s="269"/>
      <c r="L1" s="269"/>
      <c r="M1" s="269"/>
      <c r="N1" s="269"/>
      <c r="O1" s="288"/>
      <c r="P1" s="287"/>
      <c r="Q1" s="269"/>
      <c r="R1" s="269"/>
      <c r="S1" s="287"/>
      <c r="T1" s="269"/>
      <c r="U1" s="269"/>
      <c r="V1" s="269"/>
      <c r="W1" s="269"/>
      <c r="X1" s="269"/>
      <c r="Y1" s="269"/>
    </row>
    <row r="2" spans="1:25" ht="43.5" customHeight="1">
      <c r="A2" s="515" t="s">
        <v>670</v>
      </c>
      <c r="B2" s="515"/>
      <c r="C2" s="515"/>
      <c r="D2" s="515"/>
      <c r="E2" s="515"/>
      <c r="F2" s="515"/>
      <c r="G2" s="515"/>
      <c r="H2" s="515"/>
      <c r="I2" s="515"/>
      <c r="J2" s="515"/>
      <c r="K2" s="515"/>
      <c r="L2" s="515"/>
      <c r="M2" s="515"/>
      <c r="N2" s="515"/>
      <c r="O2" s="515"/>
      <c r="P2" s="515"/>
      <c r="Q2" s="515"/>
      <c r="R2" s="515"/>
      <c r="S2" s="515"/>
      <c r="T2" s="515"/>
      <c r="U2" s="515"/>
      <c r="V2" s="515"/>
      <c r="W2" s="515"/>
      <c r="X2" s="515"/>
      <c r="Y2" s="515"/>
    </row>
    <row r="3" spans="1:25" ht="33" customHeight="1">
      <c r="A3" s="516" t="str">
        <f>+'TỔNG HỢP'!A3:N3</f>
        <v>(Kèm theo Báo cáo số              /BC-UBND ngày     tháng 6 năm 2024 của UBND huyện Tủa Chùa)</v>
      </c>
      <c r="B3" s="516"/>
      <c r="C3" s="516"/>
      <c r="D3" s="516"/>
      <c r="E3" s="516"/>
      <c r="F3" s="516"/>
      <c r="G3" s="516"/>
      <c r="H3" s="516"/>
      <c r="I3" s="516"/>
      <c r="J3" s="516"/>
      <c r="K3" s="516"/>
      <c r="L3" s="516"/>
      <c r="M3" s="516"/>
      <c r="N3" s="516"/>
      <c r="O3" s="516"/>
      <c r="P3" s="516"/>
      <c r="Q3" s="516"/>
      <c r="R3" s="516"/>
      <c r="S3" s="516"/>
      <c r="T3" s="516"/>
      <c r="U3" s="516"/>
      <c r="V3" s="516"/>
      <c r="W3" s="516"/>
      <c r="X3" s="516"/>
      <c r="Y3" s="516"/>
    </row>
    <row r="4" spans="1:25" ht="25.5" customHeight="1">
      <c r="A4" s="198"/>
      <c r="B4" s="199"/>
      <c r="C4" s="289"/>
      <c r="D4" s="200"/>
      <c r="E4" s="199"/>
      <c r="F4" s="199"/>
      <c r="G4" s="201"/>
      <c r="H4" s="290"/>
      <c r="I4" s="290"/>
      <c r="J4" s="290"/>
      <c r="K4" s="290"/>
      <c r="L4" s="290"/>
      <c r="M4" s="290"/>
      <c r="N4" s="290"/>
      <c r="O4" s="291"/>
      <c r="P4" s="290"/>
      <c r="Q4" s="270"/>
      <c r="R4" s="270"/>
      <c r="S4" s="518" t="s">
        <v>211</v>
      </c>
      <c r="T4" s="518"/>
      <c r="U4" s="518"/>
      <c r="V4" s="518"/>
      <c r="W4" s="518"/>
      <c r="X4" s="518"/>
      <c r="Y4" s="518"/>
    </row>
    <row r="5" spans="1:25" ht="47.25" customHeight="1">
      <c r="A5" s="517" t="s">
        <v>5</v>
      </c>
      <c r="B5" s="513" t="s">
        <v>7</v>
      </c>
      <c r="C5" s="514" t="s">
        <v>8</v>
      </c>
      <c r="D5" s="512" t="s">
        <v>9</v>
      </c>
      <c r="E5" s="512" t="s">
        <v>10</v>
      </c>
      <c r="F5" s="512" t="s">
        <v>171</v>
      </c>
      <c r="G5" s="519" t="s">
        <v>11</v>
      </c>
      <c r="H5" s="520"/>
      <c r="I5" s="520"/>
      <c r="J5" s="520"/>
      <c r="K5" s="520"/>
      <c r="L5" s="520"/>
      <c r="M5" s="520"/>
      <c r="N5" s="521"/>
      <c r="O5" s="512" t="s">
        <v>12</v>
      </c>
      <c r="P5" s="512" t="s">
        <v>276</v>
      </c>
      <c r="Q5" s="512" t="str">
        <f>+'TỔNG HỢP'!J5:J6</f>
        <v>Giải ngân KHV năm 2024 đến 30/5/2024</v>
      </c>
      <c r="R5" s="512" t="str">
        <f>+'TỔNG HỢP'!K5:K6</f>
        <v>Lũy kế giải ngân đến 30/5/2024</v>
      </c>
      <c r="S5" s="512" t="str">
        <f>+'TỔNG HỢP'!L5:L6</f>
        <v>Tỷ lệ giải ngân năm 2024 đến 30/5/2024 (%)</v>
      </c>
      <c r="T5" s="512" t="s">
        <v>188</v>
      </c>
      <c r="U5" s="514" t="s">
        <v>258</v>
      </c>
      <c r="V5" s="514" t="s">
        <v>264</v>
      </c>
      <c r="W5" s="514" t="s">
        <v>265</v>
      </c>
      <c r="X5" s="514"/>
      <c r="Y5" s="513" t="s">
        <v>13</v>
      </c>
    </row>
    <row r="6" spans="1:25" ht="106.5" customHeight="1">
      <c r="A6" s="517"/>
      <c r="B6" s="513"/>
      <c r="C6" s="514"/>
      <c r="D6" s="512"/>
      <c r="E6" s="512"/>
      <c r="F6" s="512"/>
      <c r="G6" s="466" t="s">
        <v>126</v>
      </c>
      <c r="H6" s="466" t="s">
        <v>212</v>
      </c>
      <c r="I6" s="466" t="s">
        <v>227</v>
      </c>
      <c r="J6" s="466" t="s">
        <v>226</v>
      </c>
      <c r="K6" s="466" t="s">
        <v>274</v>
      </c>
      <c r="L6" s="466" t="s">
        <v>275</v>
      </c>
      <c r="M6" s="466" t="s">
        <v>582</v>
      </c>
      <c r="N6" s="466" t="s">
        <v>581</v>
      </c>
      <c r="O6" s="512"/>
      <c r="P6" s="512"/>
      <c r="Q6" s="512"/>
      <c r="R6" s="512"/>
      <c r="S6" s="512"/>
      <c r="T6" s="512"/>
      <c r="U6" s="514"/>
      <c r="V6" s="514"/>
      <c r="W6" s="465" t="s">
        <v>266</v>
      </c>
      <c r="X6" s="465" t="s">
        <v>267</v>
      </c>
      <c r="Y6" s="513"/>
    </row>
    <row r="7" spans="1:26" s="169" customFormat="1" ht="39.75" customHeight="1">
      <c r="A7" s="173"/>
      <c r="B7" s="180" t="s">
        <v>14</v>
      </c>
      <c r="C7" s="293"/>
      <c r="D7" s="174"/>
      <c r="E7" s="175">
        <f>+E8</f>
        <v>431323</v>
      </c>
      <c r="F7" s="175">
        <f aca="true" t="shared" si="0" ref="F7:T7">+F8</f>
        <v>431323</v>
      </c>
      <c r="G7" s="175">
        <f t="shared" si="0"/>
        <v>400574.8</v>
      </c>
      <c r="H7" s="175">
        <f t="shared" si="0"/>
        <v>5000</v>
      </c>
      <c r="I7" s="175">
        <f t="shared" si="0"/>
        <v>0</v>
      </c>
      <c r="J7" s="175">
        <f t="shared" si="0"/>
        <v>60200</v>
      </c>
      <c r="K7" s="175">
        <f t="shared" si="0"/>
        <v>0</v>
      </c>
      <c r="L7" s="175">
        <f t="shared" si="0"/>
        <v>170025.3</v>
      </c>
      <c r="M7" s="175"/>
      <c r="N7" s="175">
        <f t="shared" si="0"/>
        <v>165349.5</v>
      </c>
      <c r="O7" s="175"/>
      <c r="P7" s="175" t="e">
        <f t="shared" si="0"/>
        <v>#REF!</v>
      </c>
      <c r="Q7" s="175">
        <f t="shared" si="0"/>
        <v>29436.044445</v>
      </c>
      <c r="R7" s="175">
        <f t="shared" si="0"/>
        <v>264591.34444500005</v>
      </c>
      <c r="S7" s="488">
        <f aca="true" t="shared" si="1" ref="S7:S13">+Q7/N7</f>
        <v>0.17802318389230085</v>
      </c>
      <c r="T7" s="175">
        <f t="shared" si="0"/>
        <v>30748.199999999997</v>
      </c>
      <c r="U7" s="175" t="e">
        <f>+#REF!+#REF!+U8</f>
        <v>#REF!</v>
      </c>
      <c r="V7" s="176"/>
      <c r="W7" s="176"/>
      <c r="X7" s="176"/>
      <c r="Y7" s="294"/>
      <c r="Z7" s="295"/>
    </row>
    <row r="8" spans="1:25" ht="51.75" customHeight="1">
      <c r="A8" s="180" t="s">
        <v>0</v>
      </c>
      <c r="B8" s="298" t="s">
        <v>213</v>
      </c>
      <c r="C8" s="173"/>
      <c r="D8" s="193"/>
      <c r="E8" s="179">
        <f>E9+E11+E30</f>
        <v>431323</v>
      </c>
      <c r="F8" s="179">
        <f>F9+F11+F30</f>
        <v>431323</v>
      </c>
      <c r="G8" s="179">
        <f>G9+G11+G30</f>
        <v>400574.8</v>
      </c>
      <c r="H8" s="179">
        <f>+H9+H11+H30</f>
        <v>5000</v>
      </c>
      <c r="I8" s="179">
        <f>+I9+I11+I30</f>
        <v>0</v>
      </c>
      <c r="J8" s="179">
        <f>+J9+J11+J30</f>
        <v>60200</v>
      </c>
      <c r="K8" s="179">
        <f>+K9+K11+K30</f>
        <v>0</v>
      </c>
      <c r="L8" s="179">
        <f>L9+L11+L30</f>
        <v>170025.3</v>
      </c>
      <c r="M8" s="179"/>
      <c r="N8" s="179">
        <f>N9+N11+N30</f>
        <v>165349.5</v>
      </c>
      <c r="O8" s="179"/>
      <c r="P8" s="179" t="e">
        <f>+#REF!+#REF!+#REF!+P9+P11+P30</f>
        <v>#REF!</v>
      </c>
      <c r="Q8" s="179">
        <f>Q9+Q11+Q30</f>
        <v>29436.044445</v>
      </c>
      <c r="R8" s="179">
        <f>R9+R11+R30</f>
        <v>264591.34444500005</v>
      </c>
      <c r="S8" s="488">
        <f t="shared" si="1"/>
        <v>0.17802318389230085</v>
      </c>
      <c r="T8" s="179">
        <f>T9+T11+T30</f>
        <v>30748.199999999997</v>
      </c>
      <c r="U8" s="193" t="e">
        <f>+#REF!+#REF!+#REF!+U9+U11+U30</f>
        <v>#REF!</v>
      </c>
      <c r="V8" s="193"/>
      <c r="W8" s="193"/>
      <c r="X8" s="193"/>
      <c r="Y8" s="179"/>
    </row>
    <row r="9" spans="1:25" ht="56.25" customHeight="1">
      <c r="A9" s="180" t="s">
        <v>210</v>
      </c>
      <c r="B9" s="298" t="s">
        <v>245</v>
      </c>
      <c r="C9" s="293"/>
      <c r="D9" s="296"/>
      <c r="E9" s="175">
        <f>+E10</f>
        <v>183000</v>
      </c>
      <c r="F9" s="175">
        <f aca="true" t="shared" si="2" ref="F9:U9">+F10</f>
        <v>183000</v>
      </c>
      <c r="G9" s="175">
        <f t="shared" si="2"/>
        <v>183000</v>
      </c>
      <c r="H9" s="176">
        <f t="shared" si="2"/>
        <v>5000</v>
      </c>
      <c r="I9" s="176">
        <f t="shared" si="2"/>
        <v>0</v>
      </c>
      <c r="J9" s="176">
        <f t="shared" si="2"/>
        <v>60000</v>
      </c>
      <c r="K9" s="175">
        <f t="shared" si="2"/>
        <v>0</v>
      </c>
      <c r="L9" s="175">
        <f t="shared" si="2"/>
        <v>70000</v>
      </c>
      <c r="M9" s="175"/>
      <c r="N9" s="175">
        <f t="shared" si="2"/>
        <v>48000</v>
      </c>
      <c r="O9" s="176"/>
      <c r="P9" s="175">
        <f t="shared" si="2"/>
        <v>17500</v>
      </c>
      <c r="Q9" s="177">
        <f t="shared" si="2"/>
        <v>15405.331445</v>
      </c>
      <c r="R9" s="177">
        <f t="shared" si="2"/>
        <v>150405.33144500002</v>
      </c>
      <c r="S9" s="273">
        <f t="shared" si="1"/>
        <v>0.32094440510416666</v>
      </c>
      <c r="T9" s="175">
        <f t="shared" si="2"/>
        <v>0</v>
      </c>
      <c r="U9" s="175" t="e">
        <f t="shared" si="2"/>
        <v>#REF!</v>
      </c>
      <c r="V9" s="176"/>
      <c r="W9" s="176"/>
      <c r="X9" s="176"/>
      <c r="Y9" s="294"/>
    </row>
    <row r="10" spans="1:30" s="169" customFormat="1" ht="69" customHeight="1">
      <c r="A10" s="188">
        <v>1</v>
      </c>
      <c r="B10" s="265" t="s">
        <v>216</v>
      </c>
      <c r="C10" s="189" t="s">
        <v>218</v>
      </c>
      <c r="D10" s="187" t="s">
        <v>217</v>
      </c>
      <c r="E10" s="190">
        <v>183000</v>
      </c>
      <c r="F10" s="190">
        <v>183000</v>
      </c>
      <c r="G10" s="157">
        <f>SUM(H10:N10)</f>
        <v>183000</v>
      </c>
      <c r="H10" s="190">
        <v>5000</v>
      </c>
      <c r="I10" s="190"/>
      <c r="J10" s="190">
        <f>20500+24500+15000</f>
        <v>60000</v>
      </c>
      <c r="K10" s="190"/>
      <c r="L10" s="190">
        <v>70000</v>
      </c>
      <c r="M10" s="190"/>
      <c r="N10" s="190">
        <v>48000</v>
      </c>
      <c r="O10" s="191" t="s">
        <v>648</v>
      </c>
      <c r="P10" s="190">
        <v>17500</v>
      </c>
      <c r="Q10" s="279">
        <v>15405.331445</v>
      </c>
      <c r="R10" s="279">
        <f>+Q10+L10+J10+H10</f>
        <v>150405.33144500002</v>
      </c>
      <c r="S10" s="273">
        <f t="shared" si="1"/>
        <v>0.32094440510416666</v>
      </c>
      <c r="T10" s="156">
        <f>+E10-G10</f>
        <v>0</v>
      </c>
      <c r="U10" s="156" t="e">
        <f>+Q10-#REF!</f>
        <v>#REF!</v>
      </c>
      <c r="V10" s="156" t="s">
        <v>270</v>
      </c>
      <c r="W10" s="156"/>
      <c r="X10" s="160"/>
      <c r="Y10" s="469"/>
      <c r="Z10" s="151"/>
      <c r="AA10" s="151"/>
      <c r="AB10" s="151"/>
      <c r="AC10" s="151"/>
      <c r="AD10" s="151"/>
    </row>
    <row r="11" spans="1:26" ht="82.5" customHeight="1">
      <c r="A11" s="180" t="s">
        <v>21</v>
      </c>
      <c r="B11" s="298" t="s">
        <v>297</v>
      </c>
      <c r="C11" s="173"/>
      <c r="D11" s="173"/>
      <c r="E11" s="179">
        <f>+E12+E13+E14+E15+E16+E17+E18+E19+E22+E23+E24+E25+E26</f>
        <v>247723</v>
      </c>
      <c r="F11" s="179">
        <f aca="true" t="shared" si="3" ref="F11:T11">+F12+F13+F14+F15+F16+F17+F18+F19+F22+F23+F24+F25+F26</f>
        <v>247723</v>
      </c>
      <c r="G11" s="179">
        <f t="shared" si="3"/>
        <v>217104.8</v>
      </c>
      <c r="H11" s="179">
        <f t="shared" si="3"/>
        <v>0</v>
      </c>
      <c r="I11" s="179">
        <f t="shared" si="3"/>
        <v>0</v>
      </c>
      <c r="J11" s="179">
        <f t="shared" si="3"/>
        <v>0</v>
      </c>
      <c r="K11" s="179">
        <f t="shared" si="3"/>
        <v>0</v>
      </c>
      <c r="L11" s="179">
        <f t="shared" si="3"/>
        <v>99955.29999999999</v>
      </c>
      <c r="M11" s="179">
        <f t="shared" si="3"/>
        <v>0</v>
      </c>
      <c r="N11" s="179">
        <f t="shared" si="3"/>
        <v>117149.5</v>
      </c>
      <c r="O11" s="179"/>
      <c r="P11" s="179">
        <f t="shared" si="3"/>
        <v>0</v>
      </c>
      <c r="Q11" s="179">
        <f t="shared" si="3"/>
        <v>14030.713</v>
      </c>
      <c r="R11" s="179">
        <f t="shared" si="3"/>
        <v>113986.013</v>
      </c>
      <c r="S11" s="488">
        <f t="shared" si="1"/>
        <v>0.11976758756972927</v>
      </c>
      <c r="T11" s="179">
        <f t="shared" si="3"/>
        <v>30618.199999999997</v>
      </c>
      <c r="U11" s="193" t="e">
        <f>SUM(U12:U29)</f>
        <v>#REF!</v>
      </c>
      <c r="V11" s="193"/>
      <c r="W11" s="193"/>
      <c r="X11" s="193"/>
      <c r="Y11" s="179"/>
      <c r="Z11" s="194"/>
    </row>
    <row r="12" spans="1:25" ht="69" customHeight="1">
      <c r="A12" s="469">
        <v>1</v>
      </c>
      <c r="B12" s="265" t="s">
        <v>298</v>
      </c>
      <c r="C12" s="189" t="s">
        <v>282</v>
      </c>
      <c r="D12" s="187" t="s">
        <v>316</v>
      </c>
      <c r="E12" s="195">
        <f>+F12</f>
        <v>6800</v>
      </c>
      <c r="F12" s="195">
        <v>6800</v>
      </c>
      <c r="G12" s="157">
        <f>SUM(H12:N12)</f>
        <v>6021</v>
      </c>
      <c r="H12" s="157"/>
      <c r="I12" s="157"/>
      <c r="J12" s="157"/>
      <c r="K12" s="157"/>
      <c r="L12" s="157">
        <v>4040</v>
      </c>
      <c r="M12" s="157"/>
      <c r="N12" s="157">
        <v>1981</v>
      </c>
      <c r="O12" s="191" t="s">
        <v>654</v>
      </c>
      <c r="P12" s="261"/>
      <c r="Q12" s="185">
        <v>1317.415</v>
      </c>
      <c r="R12" s="279">
        <f>+Q12+L12+J12+H12</f>
        <v>5357.415</v>
      </c>
      <c r="S12" s="273">
        <f t="shared" si="1"/>
        <v>0.66502523977789</v>
      </c>
      <c r="T12" s="156">
        <f>+E12-G12</f>
        <v>779</v>
      </c>
      <c r="U12" s="156" t="e">
        <f>+Q12-#REF!</f>
        <v>#REF!</v>
      </c>
      <c r="V12" s="156" t="s">
        <v>270</v>
      </c>
      <c r="W12" s="156"/>
      <c r="X12" s="160" t="s">
        <v>268</v>
      </c>
      <c r="Y12" s="150"/>
    </row>
    <row r="13" spans="1:25" ht="69" customHeight="1">
      <c r="A13" s="469">
        <v>2</v>
      </c>
      <c r="B13" s="265" t="s">
        <v>299</v>
      </c>
      <c r="C13" s="189" t="s">
        <v>282</v>
      </c>
      <c r="D13" s="187" t="s">
        <v>317</v>
      </c>
      <c r="E13" s="195">
        <f aca="true" t="shared" si="4" ref="E13:E29">+F13</f>
        <v>9692</v>
      </c>
      <c r="F13" s="195">
        <v>9692</v>
      </c>
      <c r="G13" s="157">
        <f aca="true" t="shared" si="5" ref="G13:G31">SUM(H13:N13)</f>
        <v>9077</v>
      </c>
      <c r="H13" s="157"/>
      <c r="I13" s="157"/>
      <c r="J13" s="157"/>
      <c r="K13" s="157"/>
      <c r="L13" s="157">
        <v>5907.6</v>
      </c>
      <c r="M13" s="157"/>
      <c r="N13" s="157">
        <v>3169.3999999999996</v>
      </c>
      <c r="O13" s="191" t="s">
        <v>649</v>
      </c>
      <c r="P13" s="261"/>
      <c r="Q13" s="185">
        <v>2309.492</v>
      </c>
      <c r="R13" s="279">
        <f>+Q13+L13+J13+H13</f>
        <v>8217.092</v>
      </c>
      <c r="S13" s="273">
        <f t="shared" si="1"/>
        <v>0.7286842935571403</v>
      </c>
      <c r="T13" s="156">
        <f aca="true" t="shared" si="6" ref="T13:T29">+E13-G13</f>
        <v>615</v>
      </c>
      <c r="U13" s="156"/>
      <c r="V13" s="156"/>
      <c r="W13" s="156"/>
      <c r="X13" s="160"/>
      <c r="Y13" s="150"/>
    </row>
    <row r="14" spans="1:25" ht="69" customHeight="1">
      <c r="A14" s="469">
        <v>3</v>
      </c>
      <c r="B14" s="265" t="s">
        <v>300</v>
      </c>
      <c r="C14" s="189" t="s">
        <v>282</v>
      </c>
      <c r="D14" s="187" t="s">
        <v>318</v>
      </c>
      <c r="E14" s="195">
        <f t="shared" si="4"/>
        <v>6000</v>
      </c>
      <c r="F14" s="195">
        <v>6000</v>
      </c>
      <c r="G14" s="157">
        <f t="shared" si="5"/>
        <v>5760</v>
      </c>
      <c r="H14" s="157"/>
      <c r="I14" s="157"/>
      <c r="J14" s="157"/>
      <c r="K14" s="157"/>
      <c r="L14" s="157">
        <v>5400</v>
      </c>
      <c r="M14" s="157"/>
      <c r="N14" s="157">
        <v>360</v>
      </c>
      <c r="O14" s="191" t="s">
        <v>654</v>
      </c>
      <c r="P14" s="261"/>
      <c r="Q14" s="185"/>
      <c r="R14" s="190">
        <f aca="true" t="shared" si="7" ref="R14:R29">+Q14+L14+J14+H14</f>
        <v>5400</v>
      </c>
      <c r="S14" s="273">
        <f aca="true" t="shared" si="8" ref="S14:S26">+Q14/N14</f>
        <v>0</v>
      </c>
      <c r="T14" s="156">
        <f t="shared" si="6"/>
        <v>240</v>
      </c>
      <c r="U14" s="156"/>
      <c r="V14" s="156"/>
      <c r="W14" s="156"/>
      <c r="X14" s="160"/>
      <c r="Y14" s="150"/>
    </row>
    <row r="15" spans="1:25" ht="69" customHeight="1">
      <c r="A15" s="469">
        <v>4</v>
      </c>
      <c r="B15" s="265" t="s">
        <v>301</v>
      </c>
      <c r="C15" s="189" t="s">
        <v>282</v>
      </c>
      <c r="D15" s="187" t="s">
        <v>319</v>
      </c>
      <c r="E15" s="195">
        <f t="shared" si="4"/>
        <v>11200</v>
      </c>
      <c r="F15" s="195">
        <v>11200</v>
      </c>
      <c r="G15" s="157">
        <f t="shared" si="5"/>
        <v>10802</v>
      </c>
      <c r="H15" s="157"/>
      <c r="I15" s="157"/>
      <c r="J15" s="157"/>
      <c r="K15" s="157"/>
      <c r="L15" s="157">
        <v>7240</v>
      </c>
      <c r="M15" s="157"/>
      <c r="N15" s="157">
        <v>3562</v>
      </c>
      <c r="O15" s="191" t="s">
        <v>651</v>
      </c>
      <c r="P15" s="261"/>
      <c r="Q15" s="156"/>
      <c r="R15" s="190">
        <f t="shared" si="7"/>
        <v>7240</v>
      </c>
      <c r="S15" s="273">
        <f t="shared" si="8"/>
        <v>0</v>
      </c>
      <c r="T15" s="156">
        <f t="shared" si="6"/>
        <v>398</v>
      </c>
      <c r="U15" s="156"/>
      <c r="V15" s="156"/>
      <c r="W15" s="156"/>
      <c r="X15" s="160"/>
      <c r="Y15" s="150"/>
    </row>
    <row r="16" spans="1:25" ht="69" customHeight="1">
      <c r="A16" s="469">
        <v>5</v>
      </c>
      <c r="B16" s="265" t="s">
        <v>302</v>
      </c>
      <c r="C16" s="189" t="s">
        <v>282</v>
      </c>
      <c r="D16" s="187" t="s">
        <v>320</v>
      </c>
      <c r="E16" s="195">
        <f t="shared" si="4"/>
        <v>46000</v>
      </c>
      <c r="F16" s="195">
        <v>46000</v>
      </c>
      <c r="G16" s="157">
        <f t="shared" si="5"/>
        <v>38942</v>
      </c>
      <c r="H16" s="157"/>
      <c r="I16" s="157"/>
      <c r="J16" s="157"/>
      <c r="K16" s="157"/>
      <c r="L16" s="157">
        <v>14200</v>
      </c>
      <c r="M16" s="157"/>
      <c r="N16" s="157">
        <v>24742</v>
      </c>
      <c r="O16" s="191" t="s">
        <v>652</v>
      </c>
      <c r="P16" s="261"/>
      <c r="Q16" s="156">
        <v>1500</v>
      </c>
      <c r="R16" s="190">
        <f t="shared" si="7"/>
        <v>15700</v>
      </c>
      <c r="S16" s="273">
        <f t="shared" si="8"/>
        <v>0.06062565677794843</v>
      </c>
      <c r="T16" s="156">
        <f t="shared" si="6"/>
        <v>7058</v>
      </c>
      <c r="U16" s="156"/>
      <c r="V16" s="156"/>
      <c r="W16" s="156"/>
      <c r="X16" s="160"/>
      <c r="Y16" s="150"/>
    </row>
    <row r="17" spans="1:25" ht="69" customHeight="1">
      <c r="A17" s="469">
        <v>6</v>
      </c>
      <c r="B17" s="265" t="s">
        <v>303</v>
      </c>
      <c r="C17" s="189" t="s">
        <v>282</v>
      </c>
      <c r="D17" s="187" t="s">
        <v>321</v>
      </c>
      <c r="E17" s="195">
        <f t="shared" si="4"/>
        <v>28000</v>
      </c>
      <c r="F17" s="195">
        <v>28000</v>
      </c>
      <c r="G17" s="157">
        <f t="shared" si="5"/>
        <v>25402</v>
      </c>
      <c r="H17" s="157"/>
      <c r="I17" s="157"/>
      <c r="J17" s="157"/>
      <c r="K17" s="157"/>
      <c r="L17" s="157">
        <v>8100</v>
      </c>
      <c r="M17" s="157"/>
      <c r="N17" s="157">
        <v>17302</v>
      </c>
      <c r="O17" s="191" t="s">
        <v>497</v>
      </c>
      <c r="P17" s="261"/>
      <c r="Q17" s="185">
        <v>2377.118</v>
      </c>
      <c r="R17" s="279">
        <f t="shared" si="7"/>
        <v>10477.118</v>
      </c>
      <c r="S17" s="273">
        <f t="shared" si="8"/>
        <v>0.13738978152814704</v>
      </c>
      <c r="T17" s="156">
        <f t="shared" si="6"/>
        <v>2598</v>
      </c>
      <c r="U17" s="156"/>
      <c r="V17" s="156"/>
      <c r="W17" s="156"/>
      <c r="X17" s="160"/>
      <c r="Y17" s="150"/>
    </row>
    <row r="18" spans="1:25" ht="69" customHeight="1">
      <c r="A18" s="469">
        <v>7</v>
      </c>
      <c r="B18" s="265" t="s">
        <v>304</v>
      </c>
      <c r="C18" s="189" t="s">
        <v>282</v>
      </c>
      <c r="D18" s="187" t="s">
        <v>322</v>
      </c>
      <c r="E18" s="195">
        <f t="shared" si="4"/>
        <v>21500</v>
      </c>
      <c r="F18" s="195">
        <v>21500</v>
      </c>
      <c r="G18" s="157">
        <f t="shared" si="5"/>
        <v>19686</v>
      </c>
      <c r="H18" s="157"/>
      <c r="I18" s="157"/>
      <c r="J18" s="157"/>
      <c r="K18" s="157"/>
      <c r="L18" s="157">
        <v>6300</v>
      </c>
      <c r="M18" s="157"/>
      <c r="N18" s="157">
        <v>13386</v>
      </c>
      <c r="O18" s="191" t="s">
        <v>497</v>
      </c>
      <c r="P18" s="261"/>
      <c r="Q18" s="156"/>
      <c r="R18" s="190">
        <f t="shared" si="7"/>
        <v>6300</v>
      </c>
      <c r="S18" s="273">
        <f t="shared" si="8"/>
        <v>0</v>
      </c>
      <c r="T18" s="156">
        <f t="shared" si="6"/>
        <v>1814</v>
      </c>
      <c r="U18" s="156"/>
      <c r="V18" s="156"/>
      <c r="W18" s="156"/>
      <c r="X18" s="160"/>
      <c r="Y18" s="150"/>
    </row>
    <row r="19" spans="1:25" ht="69" customHeight="1">
      <c r="A19" s="469">
        <v>8</v>
      </c>
      <c r="B19" s="265" t="s">
        <v>305</v>
      </c>
      <c r="C19" s="189" t="s">
        <v>282</v>
      </c>
      <c r="D19" s="187" t="s">
        <v>323</v>
      </c>
      <c r="E19" s="195">
        <f t="shared" si="4"/>
        <v>3000</v>
      </c>
      <c r="F19" s="195">
        <v>3000</v>
      </c>
      <c r="G19" s="157">
        <f t="shared" si="5"/>
        <v>2733</v>
      </c>
      <c r="H19" s="157"/>
      <c r="I19" s="157"/>
      <c r="J19" s="157"/>
      <c r="K19" s="157"/>
      <c r="L19" s="157">
        <v>2700</v>
      </c>
      <c r="M19" s="157"/>
      <c r="N19" s="157">
        <v>33</v>
      </c>
      <c r="O19" s="191" t="s">
        <v>654</v>
      </c>
      <c r="P19" s="261"/>
      <c r="Q19" s="185"/>
      <c r="R19" s="190">
        <f t="shared" si="7"/>
        <v>2700</v>
      </c>
      <c r="S19" s="273">
        <f t="shared" si="8"/>
        <v>0</v>
      </c>
      <c r="T19" s="156">
        <f t="shared" si="6"/>
        <v>267</v>
      </c>
      <c r="U19" s="156"/>
      <c r="V19" s="156"/>
      <c r="W19" s="156"/>
      <c r="X19" s="160"/>
      <c r="Y19" s="150"/>
    </row>
    <row r="20" spans="1:25" ht="69" customHeight="1" hidden="1">
      <c r="A20" s="469">
        <v>9</v>
      </c>
      <c r="B20" s="265" t="s">
        <v>306</v>
      </c>
      <c r="C20" s="189" t="s">
        <v>282</v>
      </c>
      <c r="D20" s="187" t="s">
        <v>324</v>
      </c>
      <c r="E20" s="195">
        <f t="shared" si="4"/>
        <v>1600</v>
      </c>
      <c r="F20" s="195">
        <v>1600</v>
      </c>
      <c r="G20" s="157">
        <f t="shared" si="5"/>
        <v>1527</v>
      </c>
      <c r="H20" s="157"/>
      <c r="I20" s="157"/>
      <c r="J20" s="157"/>
      <c r="K20" s="157"/>
      <c r="L20" s="157">
        <v>1527</v>
      </c>
      <c r="M20" s="157"/>
      <c r="N20" s="157"/>
      <c r="O20" s="191" t="s">
        <v>495</v>
      </c>
      <c r="P20" s="261"/>
      <c r="Q20" s="185"/>
      <c r="R20" s="279">
        <f t="shared" si="7"/>
        <v>1527</v>
      </c>
      <c r="S20" s="273" t="e">
        <f t="shared" si="8"/>
        <v>#DIV/0!</v>
      </c>
      <c r="T20" s="156">
        <f t="shared" si="6"/>
        <v>73</v>
      </c>
      <c r="U20" s="156"/>
      <c r="V20" s="156"/>
      <c r="W20" s="156"/>
      <c r="X20" s="160"/>
      <c r="Y20" s="150"/>
    </row>
    <row r="21" spans="1:25" ht="69" customHeight="1" hidden="1">
      <c r="A21" s="469">
        <v>10</v>
      </c>
      <c r="B21" s="265" t="s">
        <v>307</v>
      </c>
      <c r="C21" s="189" t="s">
        <v>282</v>
      </c>
      <c r="D21" s="187" t="s">
        <v>325</v>
      </c>
      <c r="E21" s="195">
        <f t="shared" si="4"/>
        <v>2462</v>
      </c>
      <c r="F21" s="195">
        <v>2462</v>
      </c>
      <c r="G21" s="157">
        <f t="shared" si="5"/>
        <v>2283</v>
      </c>
      <c r="H21" s="157"/>
      <c r="I21" s="157"/>
      <c r="J21" s="157"/>
      <c r="K21" s="157"/>
      <c r="L21" s="157">
        <v>2283</v>
      </c>
      <c r="M21" s="157"/>
      <c r="N21" s="157"/>
      <c r="O21" s="191" t="s">
        <v>496</v>
      </c>
      <c r="P21" s="261"/>
      <c r="Q21" s="185"/>
      <c r="R21" s="279">
        <f t="shared" si="7"/>
        <v>2283</v>
      </c>
      <c r="S21" s="273" t="e">
        <f t="shared" si="8"/>
        <v>#DIV/0!</v>
      </c>
      <c r="T21" s="156">
        <f t="shared" si="6"/>
        <v>179</v>
      </c>
      <c r="U21" s="156"/>
      <c r="V21" s="156"/>
      <c r="W21" s="156"/>
      <c r="X21" s="160"/>
      <c r="Y21" s="150"/>
    </row>
    <row r="22" spans="1:25" ht="69" customHeight="1">
      <c r="A22" s="469">
        <v>9</v>
      </c>
      <c r="B22" s="265" t="s">
        <v>308</v>
      </c>
      <c r="C22" s="189" t="s">
        <v>282</v>
      </c>
      <c r="D22" s="187" t="s">
        <v>326</v>
      </c>
      <c r="E22" s="195">
        <f t="shared" si="4"/>
        <v>93900</v>
      </c>
      <c r="F22" s="195">
        <v>93900</v>
      </c>
      <c r="G22" s="157">
        <f t="shared" si="5"/>
        <v>77998.8</v>
      </c>
      <c r="H22" s="157"/>
      <c r="I22" s="157"/>
      <c r="J22" s="157"/>
      <c r="K22" s="157"/>
      <c r="L22" s="157">
        <v>30779.8</v>
      </c>
      <c r="M22" s="157"/>
      <c r="N22" s="157">
        <v>47219</v>
      </c>
      <c r="O22" s="191" t="s">
        <v>497</v>
      </c>
      <c r="P22" s="261"/>
      <c r="Q22" s="156">
        <v>3000</v>
      </c>
      <c r="R22" s="387">
        <f>+Q22+L22+J22+H22</f>
        <v>33779.8</v>
      </c>
      <c r="S22" s="273">
        <f t="shared" si="8"/>
        <v>0.06353374700861941</v>
      </c>
      <c r="T22" s="156">
        <f t="shared" si="6"/>
        <v>15901.199999999997</v>
      </c>
      <c r="U22" s="156"/>
      <c r="V22" s="156"/>
      <c r="W22" s="156"/>
      <c r="X22" s="160"/>
      <c r="Y22" s="150"/>
    </row>
    <row r="23" spans="1:25" ht="69" customHeight="1">
      <c r="A23" s="469">
        <v>10</v>
      </c>
      <c r="B23" s="265" t="s">
        <v>309</v>
      </c>
      <c r="C23" s="189" t="s">
        <v>282</v>
      </c>
      <c r="D23" s="187" t="s">
        <v>327</v>
      </c>
      <c r="E23" s="195">
        <f t="shared" si="4"/>
        <v>7000</v>
      </c>
      <c r="F23" s="195">
        <v>7000</v>
      </c>
      <c r="G23" s="157">
        <f t="shared" si="5"/>
        <v>6260</v>
      </c>
      <c r="H23" s="157"/>
      <c r="I23" s="157"/>
      <c r="J23" s="157"/>
      <c r="K23" s="157"/>
      <c r="L23" s="157">
        <v>4100</v>
      </c>
      <c r="M23" s="157"/>
      <c r="N23" s="157">
        <v>2160</v>
      </c>
      <c r="O23" s="191" t="s">
        <v>655</v>
      </c>
      <c r="P23" s="261"/>
      <c r="Q23" s="185">
        <v>1588.573</v>
      </c>
      <c r="R23" s="279">
        <f t="shared" si="7"/>
        <v>5688.573</v>
      </c>
      <c r="S23" s="273">
        <f t="shared" si="8"/>
        <v>0.735450462962963</v>
      </c>
      <c r="T23" s="156">
        <f t="shared" si="6"/>
        <v>740</v>
      </c>
      <c r="U23" s="156"/>
      <c r="V23" s="156"/>
      <c r="W23" s="156"/>
      <c r="X23" s="160"/>
      <c r="Y23" s="150"/>
    </row>
    <row r="24" spans="1:25" ht="69" customHeight="1">
      <c r="A24" s="469">
        <v>11</v>
      </c>
      <c r="B24" s="265" t="s">
        <v>310</v>
      </c>
      <c r="C24" s="189" t="s">
        <v>282</v>
      </c>
      <c r="D24" s="187" t="s">
        <v>328</v>
      </c>
      <c r="E24" s="195">
        <f t="shared" si="4"/>
        <v>6200</v>
      </c>
      <c r="F24" s="195">
        <v>6200</v>
      </c>
      <c r="G24" s="157">
        <f t="shared" si="5"/>
        <v>6017</v>
      </c>
      <c r="H24" s="157"/>
      <c r="I24" s="157"/>
      <c r="J24" s="157"/>
      <c r="K24" s="157"/>
      <c r="L24" s="157">
        <v>3600</v>
      </c>
      <c r="M24" s="157"/>
      <c r="N24" s="157">
        <v>2417</v>
      </c>
      <c r="O24" s="191" t="s">
        <v>650</v>
      </c>
      <c r="P24" s="261"/>
      <c r="Q24" s="156">
        <v>1877.001</v>
      </c>
      <c r="R24" s="190">
        <f t="shared" si="7"/>
        <v>5477.001</v>
      </c>
      <c r="S24" s="273">
        <f t="shared" si="8"/>
        <v>0.7765829540753</v>
      </c>
      <c r="T24" s="156">
        <f t="shared" si="6"/>
        <v>183</v>
      </c>
      <c r="U24" s="156"/>
      <c r="V24" s="156"/>
      <c r="W24" s="156"/>
      <c r="X24" s="160"/>
      <c r="Y24" s="150"/>
    </row>
    <row r="25" spans="1:25" ht="69" customHeight="1">
      <c r="A25" s="469">
        <v>12</v>
      </c>
      <c r="B25" s="265" t="s">
        <v>311</v>
      </c>
      <c r="C25" s="189" t="s">
        <v>282</v>
      </c>
      <c r="D25" s="187" t="s">
        <v>329</v>
      </c>
      <c r="E25" s="195">
        <f t="shared" si="4"/>
        <v>3431</v>
      </c>
      <c r="F25" s="195">
        <v>3431</v>
      </c>
      <c r="G25" s="157">
        <f t="shared" si="5"/>
        <v>3421</v>
      </c>
      <c r="H25" s="157"/>
      <c r="I25" s="157"/>
      <c r="J25" s="157"/>
      <c r="K25" s="157"/>
      <c r="L25" s="157">
        <v>3087.9</v>
      </c>
      <c r="M25" s="157"/>
      <c r="N25" s="157">
        <v>333.0999999999999</v>
      </c>
      <c r="O25" s="191" t="s">
        <v>653</v>
      </c>
      <c r="P25" s="261"/>
      <c r="Q25" s="185"/>
      <c r="R25" s="387">
        <f t="shared" si="7"/>
        <v>3087.9</v>
      </c>
      <c r="S25" s="273">
        <f t="shared" si="8"/>
        <v>0</v>
      </c>
      <c r="T25" s="156">
        <f t="shared" si="6"/>
        <v>10</v>
      </c>
      <c r="U25" s="156"/>
      <c r="V25" s="156"/>
      <c r="W25" s="156"/>
      <c r="X25" s="160"/>
      <c r="Y25" s="150"/>
    </row>
    <row r="26" spans="1:25" ht="69" customHeight="1">
      <c r="A26" s="469">
        <v>13</v>
      </c>
      <c r="B26" s="265" t="s">
        <v>312</v>
      </c>
      <c r="C26" s="189" t="s">
        <v>282</v>
      </c>
      <c r="D26" s="187" t="s">
        <v>330</v>
      </c>
      <c r="E26" s="195">
        <f t="shared" si="4"/>
        <v>5000</v>
      </c>
      <c r="F26" s="195">
        <v>5000</v>
      </c>
      <c r="G26" s="157">
        <f t="shared" si="5"/>
        <v>4985</v>
      </c>
      <c r="H26" s="157"/>
      <c r="I26" s="157"/>
      <c r="J26" s="157"/>
      <c r="K26" s="157"/>
      <c r="L26" s="157">
        <v>4500</v>
      </c>
      <c r="M26" s="157"/>
      <c r="N26" s="157">
        <v>485</v>
      </c>
      <c r="O26" s="191" t="s">
        <v>656</v>
      </c>
      <c r="P26" s="261"/>
      <c r="Q26" s="185">
        <v>61.114</v>
      </c>
      <c r="R26" s="279">
        <f t="shared" si="7"/>
        <v>4561.114</v>
      </c>
      <c r="S26" s="273">
        <f t="shared" si="8"/>
        <v>0.1260082474226804</v>
      </c>
      <c r="T26" s="156">
        <f t="shared" si="6"/>
        <v>15</v>
      </c>
      <c r="U26" s="156"/>
      <c r="V26" s="156"/>
      <c r="W26" s="156"/>
      <c r="X26" s="160"/>
      <c r="Y26" s="150"/>
    </row>
    <row r="27" spans="1:25" ht="69" customHeight="1" hidden="1">
      <c r="A27" s="469">
        <v>16</v>
      </c>
      <c r="B27" s="265" t="s">
        <v>313</v>
      </c>
      <c r="C27" s="189" t="s">
        <v>282</v>
      </c>
      <c r="D27" s="187" t="s">
        <v>331</v>
      </c>
      <c r="E27" s="195">
        <f t="shared" si="4"/>
        <v>560</v>
      </c>
      <c r="F27" s="195">
        <v>560</v>
      </c>
      <c r="G27" s="157">
        <f t="shared" si="5"/>
        <v>542</v>
      </c>
      <c r="H27" s="157"/>
      <c r="I27" s="157"/>
      <c r="J27" s="157"/>
      <c r="K27" s="157"/>
      <c r="L27" s="157">
        <v>542</v>
      </c>
      <c r="M27" s="157"/>
      <c r="N27" s="157"/>
      <c r="O27" s="191" t="s">
        <v>443</v>
      </c>
      <c r="P27" s="261"/>
      <c r="Q27" s="185"/>
      <c r="R27" s="279">
        <f t="shared" si="7"/>
        <v>542</v>
      </c>
      <c r="S27" s="273"/>
      <c r="T27" s="156">
        <f t="shared" si="6"/>
        <v>18</v>
      </c>
      <c r="U27" s="156"/>
      <c r="V27" s="156"/>
      <c r="W27" s="156"/>
      <c r="X27" s="160"/>
      <c r="Y27" s="150"/>
    </row>
    <row r="28" spans="1:25" ht="69" customHeight="1" hidden="1">
      <c r="A28" s="469">
        <v>17</v>
      </c>
      <c r="B28" s="265" t="s">
        <v>314</v>
      </c>
      <c r="C28" s="189" t="s">
        <v>282</v>
      </c>
      <c r="D28" s="187" t="s">
        <v>332</v>
      </c>
      <c r="E28" s="195">
        <f t="shared" si="4"/>
        <v>1900</v>
      </c>
      <c r="F28" s="195">
        <v>1900</v>
      </c>
      <c r="G28" s="157">
        <f t="shared" si="5"/>
        <v>1710</v>
      </c>
      <c r="H28" s="157"/>
      <c r="I28" s="157"/>
      <c r="J28" s="157"/>
      <c r="K28" s="157"/>
      <c r="L28" s="157">
        <v>1710</v>
      </c>
      <c r="M28" s="157"/>
      <c r="N28" s="157"/>
      <c r="O28" s="191" t="s">
        <v>494</v>
      </c>
      <c r="P28" s="261"/>
      <c r="Q28" s="185"/>
      <c r="R28" s="279">
        <f t="shared" si="7"/>
        <v>1710</v>
      </c>
      <c r="S28" s="273"/>
      <c r="T28" s="156">
        <f t="shared" si="6"/>
        <v>190</v>
      </c>
      <c r="U28" s="156"/>
      <c r="V28" s="156"/>
      <c r="W28" s="156"/>
      <c r="X28" s="160"/>
      <c r="Y28" s="150"/>
    </row>
    <row r="29" spans="1:25" ht="69" customHeight="1" hidden="1">
      <c r="A29" s="469">
        <v>18</v>
      </c>
      <c r="B29" s="265" t="s">
        <v>315</v>
      </c>
      <c r="C29" s="189" t="s">
        <v>282</v>
      </c>
      <c r="D29" s="187" t="s">
        <v>333</v>
      </c>
      <c r="E29" s="195">
        <f t="shared" si="4"/>
        <v>1050</v>
      </c>
      <c r="F29" s="195">
        <v>1050</v>
      </c>
      <c r="G29" s="157">
        <f t="shared" si="5"/>
        <v>986</v>
      </c>
      <c r="H29" s="157"/>
      <c r="I29" s="157"/>
      <c r="J29" s="157"/>
      <c r="K29" s="157"/>
      <c r="L29" s="157">
        <v>986</v>
      </c>
      <c r="M29" s="157"/>
      <c r="N29" s="157"/>
      <c r="O29" s="191" t="s">
        <v>490</v>
      </c>
      <c r="P29" s="261"/>
      <c r="Q29" s="185"/>
      <c r="R29" s="279">
        <f t="shared" si="7"/>
        <v>986</v>
      </c>
      <c r="S29" s="273"/>
      <c r="T29" s="156">
        <f t="shared" si="6"/>
        <v>64</v>
      </c>
      <c r="U29" s="156" t="e">
        <f>+Q29-#REF!</f>
        <v>#REF!</v>
      </c>
      <c r="V29" s="156" t="s">
        <v>270</v>
      </c>
      <c r="W29" s="156"/>
      <c r="X29" s="160" t="s">
        <v>268</v>
      </c>
      <c r="Y29" s="150"/>
    </row>
    <row r="30" spans="1:25" s="169" customFormat="1" ht="45.75" customHeight="1">
      <c r="A30" s="180" t="s">
        <v>31</v>
      </c>
      <c r="B30" s="298" t="s">
        <v>234</v>
      </c>
      <c r="C30" s="173"/>
      <c r="D30" s="173"/>
      <c r="E30" s="179">
        <f>+E31</f>
        <v>600</v>
      </c>
      <c r="F30" s="179">
        <f aca="true" t="shared" si="9" ref="F30:U30">+F31</f>
        <v>600</v>
      </c>
      <c r="G30" s="179">
        <f t="shared" si="9"/>
        <v>470</v>
      </c>
      <c r="H30" s="179">
        <f t="shared" si="9"/>
        <v>0</v>
      </c>
      <c r="I30" s="179">
        <f t="shared" si="9"/>
        <v>0</v>
      </c>
      <c r="J30" s="179">
        <f t="shared" si="9"/>
        <v>200</v>
      </c>
      <c r="K30" s="179">
        <f t="shared" si="9"/>
        <v>0</v>
      </c>
      <c r="L30" s="179">
        <f t="shared" si="9"/>
        <v>70</v>
      </c>
      <c r="M30" s="179"/>
      <c r="N30" s="179">
        <f t="shared" si="9"/>
        <v>200</v>
      </c>
      <c r="O30" s="179"/>
      <c r="P30" s="179">
        <f t="shared" si="9"/>
        <v>200</v>
      </c>
      <c r="Q30" s="179">
        <f t="shared" si="9"/>
        <v>0</v>
      </c>
      <c r="R30" s="179">
        <f t="shared" si="9"/>
        <v>200</v>
      </c>
      <c r="S30" s="299">
        <f>+Q30/J30*100</f>
        <v>0</v>
      </c>
      <c r="T30" s="179">
        <f t="shared" si="9"/>
        <v>130</v>
      </c>
      <c r="U30" s="179" t="e">
        <f t="shared" si="9"/>
        <v>#REF!</v>
      </c>
      <c r="V30" s="179"/>
      <c r="W30" s="179"/>
      <c r="X30" s="179"/>
      <c r="Y30" s="179"/>
    </row>
    <row r="31" spans="1:25" ht="71.25" customHeight="1">
      <c r="A31" s="469">
        <v>1</v>
      </c>
      <c r="B31" s="265" t="s">
        <v>236</v>
      </c>
      <c r="C31" s="189">
        <v>2022</v>
      </c>
      <c r="D31" s="153" t="s">
        <v>444</v>
      </c>
      <c r="E31" s="195">
        <v>600</v>
      </c>
      <c r="F31" s="195">
        <v>600</v>
      </c>
      <c r="G31" s="157">
        <f t="shared" si="5"/>
        <v>470</v>
      </c>
      <c r="H31" s="157"/>
      <c r="I31" s="157"/>
      <c r="J31" s="157">
        <v>200</v>
      </c>
      <c r="K31" s="157"/>
      <c r="L31" s="157">
        <v>70</v>
      </c>
      <c r="M31" s="157"/>
      <c r="N31" s="157">
        <v>200</v>
      </c>
      <c r="O31" s="468" t="s">
        <v>657</v>
      </c>
      <c r="P31" s="157">
        <v>200</v>
      </c>
      <c r="Q31" s="157"/>
      <c r="R31" s="156">
        <v>200</v>
      </c>
      <c r="S31" s="275">
        <f>+Q31/J31*100</f>
        <v>0</v>
      </c>
      <c r="T31" s="157">
        <f>+E31-G31</f>
        <v>130</v>
      </c>
      <c r="U31" s="156" t="e">
        <f>+Q31-#REF!</f>
        <v>#REF!</v>
      </c>
      <c r="V31" s="197" t="s">
        <v>235</v>
      </c>
      <c r="W31" s="156"/>
      <c r="X31" s="160"/>
      <c r="Y31" s="197"/>
    </row>
    <row r="32" spans="3:25" ht="20.25">
      <c r="C32" s="151"/>
      <c r="O32" s="297"/>
      <c r="P32" s="151"/>
      <c r="Q32" s="151"/>
      <c r="R32" s="151"/>
      <c r="S32" s="151"/>
      <c r="T32" s="151"/>
      <c r="U32" s="151"/>
      <c r="V32" s="151"/>
      <c r="W32" s="151"/>
      <c r="X32" s="151"/>
      <c r="Y32" s="151"/>
    </row>
    <row r="33" spans="3:25" ht="20.25">
      <c r="C33" s="151"/>
      <c r="O33" s="297"/>
      <c r="P33" s="151"/>
      <c r="Q33" s="151"/>
      <c r="R33" s="151"/>
      <c r="S33" s="151"/>
      <c r="T33" s="151"/>
      <c r="U33" s="151"/>
      <c r="V33" s="151"/>
      <c r="W33" s="151"/>
      <c r="X33" s="151"/>
      <c r="Y33" s="151"/>
    </row>
    <row r="34" spans="3:25" ht="20.25">
      <c r="C34" s="151"/>
      <c r="O34" s="297"/>
      <c r="P34" s="151"/>
      <c r="Q34" s="151"/>
      <c r="R34" s="151"/>
      <c r="S34" s="151"/>
      <c r="T34" s="151"/>
      <c r="U34" s="151"/>
      <c r="V34" s="151"/>
      <c r="W34" s="151"/>
      <c r="X34" s="151"/>
      <c r="Y34" s="151"/>
    </row>
    <row r="35" spans="3:25" ht="20.25">
      <c r="C35" s="151"/>
      <c r="O35" s="297"/>
      <c r="P35" s="151"/>
      <c r="Q35" s="151"/>
      <c r="R35" s="151"/>
      <c r="S35" s="151"/>
      <c r="T35" s="151"/>
      <c r="U35" s="151"/>
      <c r="V35" s="151"/>
      <c r="W35" s="151"/>
      <c r="X35" s="151"/>
      <c r="Y35" s="151"/>
    </row>
    <row r="36" spans="3:25" ht="20.25">
      <c r="C36" s="151"/>
      <c r="O36" s="297"/>
      <c r="P36" s="151"/>
      <c r="Q36" s="151"/>
      <c r="R36" s="151"/>
      <c r="S36" s="151"/>
      <c r="T36" s="151"/>
      <c r="U36" s="151"/>
      <c r="V36" s="151"/>
      <c r="W36" s="151"/>
      <c r="X36" s="151"/>
      <c r="Y36" s="151"/>
    </row>
    <row r="37" spans="3:25" ht="20.25">
      <c r="C37" s="151"/>
      <c r="O37" s="297"/>
      <c r="P37" s="151"/>
      <c r="Q37" s="151"/>
      <c r="R37" s="151"/>
      <c r="S37" s="151"/>
      <c r="T37" s="151"/>
      <c r="U37" s="151"/>
      <c r="V37" s="151"/>
      <c r="W37" s="151"/>
      <c r="X37" s="151"/>
      <c r="Y37" s="151"/>
    </row>
    <row r="38" ht="20.25">
      <c r="O38" s="297"/>
    </row>
    <row r="39" ht="20.25">
      <c r="O39" s="297"/>
    </row>
    <row r="40" ht="20.25">
      <c r="O40" s="297"/>
    </row>
    <row r="41" spans="3:25" ht="45" customHeight="1">
      <c r="C41" s="151"/>
      <c r="D41" s="151"/>
      <c r="E41" s="151"/>
      <c r="F41" s="151"/>
      <c r="G41" s="151"/>
      <c r="O41" s="297"/>
      <c r="Q41" s="151"/>
      <c r="R41" s="151"/>
      <c r="S41" s="151"/>
      <c r="T41" s="151"/>
      <c r="U41" s="151"/>
      <c r="V41" s="151"/>
      <c r="W41" s="151"/>
      <c r="X41" s="151"/>
      <c r="Y41" s="151"/>
    </row>
    <row r="42" spans="3:25" ht="18.75" customHeight="1">
      <c r="C42" s="151"/>
      <c r="D42" s="151"/>
      <c r="E42" s="151"/>
      <c r="F42" s="151"/>
      <c r="G42" s="151"/>
      <c r="O42" s="297"/>
      <c r="Q42" s="151"/>
      <c r="R42" s="151"/>
      <c r="S42" s="151"/>
      <c r="T42" s="151"/>
      <c r="U42" s="151"/>
      <c r="V42" s="151"/>
      <c r="W42" s="151"/>
      <c r="X42" s="151"/>
      <c r="Y42" s="151"/>
    </row>
    <row r="43" spans="3:25" ht="18.75" customHeight="1">
      <c r="C43" s="151"/>
      <c r="D43" s="151"/>
      <c r="E43" s="151"/>
      <c r="F43" s="151"/>
      <c r="G43" s="151"/>
      <c r="O43" s="297"/>
      <c r="Q43" s="151"/>
      <c r="R43" s="151"/>
      <c r="S43" s="151"/>
      <c r="T43" s="151"/>
      <c r="U43" s="151"/>
      <c r="V43" s="151"/>
      <c r="W43" s="151"/>
      <c r="X43" s="151"/>
      <c r="Y43" s="151"/>
    </row>
    <row r="44" spans="3:25" ht="18.75" customHeight="1">
      <c r="C44" s="151"/>
      <c r="D44" s="151"/>
      <c r="E44" s="151"/>
      <c r="F44" s="151"/>
      <c r="G44" s="151"/>
      <c r="O44" s="297"/>
      <c r="Q44" s="151"/>
      <c r="R44" s="151"/>
      <c r="S44" s="151"/>
      <c r="T44" s="151"/>
      <c r="U44" s="151"/>
      <c r="V44" s="151"/>
      <c r="W44" s="151"/>
      <c r="X44" s="151"/>
      <c r="Y44" s="151"/>
    </row>
    <row r="45" spans="3:25" ht="18.75" customHeight="1">
      <c r="C45" s="151"/>
      <c r="D45" s="151"/>
      <c r="E45" s="151"/>
      <c r="F45" s="151"/>
      <c r="G45" s="151"/>
      <c r="O45" s="297"/>
      <c r="Q45" s="151"/>
      <c r="R45" s="151"/>
      <c r="S45" s="151"/>
      <c r="T45" s="151"/>
      <c r="U45" s="151"/>
      <c r="V45" s="151"/>
      <c r="W45" s="151"/>
      <c r="X45" s="151"/>
      <c r="Y45" s="151"/>
    </row>
    <row r="46" spans="3:25" ht="18.75" customHeight="1">
      <c r="C46" s="151"/>
      <c r="D46" s="151"/>
      <c r="E46" s="151"/>
      <c r="F46" s="151"/>
      <c r="G46" s="151"/>
      <c r="O46" s="297"/>
      <c r="Q46" s="151"/>
      <c r="R46" s="151"/>
      <c r="S46" s="151"/>
      <c r="T46" s="151"/>
      <c r="U46" s="151"/>
      <c r="V46" s="151"/>
      <c r="W46" s="151"/>
      <c r="X46" s="151"/>
      <c r="Y46" s="151"/>
    </row>
    <row r="47" spans="3:25" ht="18.75" customHeight="1">
      <c r="C47" s="151"/>
      <c r="D47" s="151"/>
      <c r="E47" s="151"/>
      <c r="F47" s="151"/>
      <c r="G47" s="151"/>
      <c r="O47" s="297"/>
      <c r="Q47" s="151"/>
      <c r="R47" s="151"/>
      <c r="S47" s="151"/>
      <c r="T47" s="151"/>
      <c r="U47" s="151"/>
      <c r="V47" s="151"/>
      <c r="W47" s="151"/>
      <c r="X47" s="151"/>
      <c r="Y47" s="151"/>
    </row>
    <row r="48" spans="3:25" ht="18.75" customHeight="1">
      <c r="C48" s="151"/>
      <c r="D48" s="151"/>
      <c r="E48" s="151"/>
      <c r="F48" s="151"/>
      <c r="G48" s="151"/>
      <c r="O48" s="297"/>
      <c r="Q48" s="151"/>
      <c r="R48" s="151"/>
      <c r="S48" s="151"/>
      <c r="T48" s="151"/>
      <c r="U48" s="151"/>
      <c r="V48" s="151"/>
      <c r="W48" s="151"/>
      <c r="X48" s="151"/>
      <c r="Y48" s="151"/>
    </row>
    <row r="49" spans="3:25" ht="18.75" customHeight="1">
      <c r="C49" s="151"/>
      <c r="D49" s="151"/>
      <c r="E49" s="151"/>
      <c r="F49" s="151"/>
      <c r="G49" s="151"/>
      <c r="O49" s="297"/>
      <c r="Q49" s="151"/>
      <c r="R49" s="151"/>
      <c r="S49" s="151"/>
      <c r="T49" s="151"/>
      <c r="U49" s="151"/>
      <c r="V49" s="151"/>
      <c r="W49" s="151"/>
      <c r="X49" s="151"/>
      <c r="Y49" s="151"/>
    </row>
    <row r="50" spans="3:25" ht="18.75" customHeight="1">
      <c r="C50" s="151"/>
      <c r="D50" s="151"/>
      <c r="E50" s="151"/>
      <c r="F50" s="151"/>
      <c r="G50" s="151"/>
      <c r="O50" s="297"/>
      <c r="Q50" s="151"/>
      <c r="R50" s="151"/>
      <c r="S50" s="151"/>
      <c r="T50" s="151"/>
      <c r="U50" s="151"/>
      <c r="V50" s="151"/>
      <c r="W50" s="151"/>
      <c r="X50" s="151"/>
      <c r="Y50" s="151"/>
    </row>
    <row r="51" spans="3:25" ht="18.75" customHeight="1">
      <c r="C51" s="151"/>
      <c r="D51" s="151"/>
      <c r="E51" s="151"/>
      <c r="F51" s="151"/>
      <c r="G51" s="151"/>
      <c r="O51" s="297"/>
      <c r="Q51" s="151"/>
      <c r="R51" s="151"/>
      <c r="S51" s="151"/>
      <c r="T51" s="151"/>
      <c r="U51" s="151"/>
      <c r="V51" s="151"/>
      <c r="W51" s="151"/>
      <c r="X51" s="151"/>
      <c r="Y51" s="151"/>
    </row>
    <row r="52" spans="3:25" ht="18.75" customHeight="1">
      <c r="C52" s="151"/>
      <c r="D52" s="151"/>
      <c r="E52" s="151"/>
      <c r="F52" s="151"/>
      <c r="G52" s="151"/>
      <c r="O52" s="297"/>
      <c r="Q52" s="151"/>
      <c r="R52" s="151"/>
      <c r="S52" s="151"/>
      <c r="T52" s="151"/>
      <c r="U52" s="151"/>
      <c r="V52" s="151"/>
      <c r="W52" s="151"/>
      <c r="X52" s="151"/>
      <c r="Y52" s="151"/>
    </row>
    <row r="53" spans="3:25" ht="18.75" customHeight="1">
      <c r="C53" s="151"/>
      <c r="D53" s="151"/>
      <c r="E53" s="151"/>
      <c r="F53" s="151"/>
      <c r="G53" s="151"/>
      <c r="O53" s="297"/>
      <c r="Q53" s="151"/>
      <c r="R53" s="151"/>
      <c r="S53" s="151"/>
      <c r="T53" s="151"/>
      <c r="U53" s="151"/>
      <c r="V53" s="151"/>
      <c r="W53" s="151"/>
      <c r="X53" s="151"/>
      <c r="Y53" s="151"/>
    </row>
    <row r="54" spans="3:25" ht="18.75" customHeight="1">
      <c r="C54" s="151"/>
      <c r="D54" s="151"/>
      <c r="E54" s="151"/>
      <c r="F54" s="151"/>
      <c r="G54" s="151"/>
      <c r="O54" s="297"/>
      <c r="Q54" s="151"/>
      <c r="R54" s="151"/>
      <c r="S54" s="151"/>
      <c r="T54" s="151"/>
      <c r="U54" s="151"/>
      <c r="V54" s="151"/>
      <c r="W54" s="151"/>
      <c r="X54" s="151"/>
      <c r="Y54" s="151"/>
    </row>
    <row r="55" spans="3:25" ht="18.75" customHeight="1">
      <c r="C55" s="151"/>
      <c r="D55" s="151"/>
      <c r="E55" s="151"/>
      <c r="F55" s="151"/>
      <c r="G55" s="151"/>
      <c r="O55" s="297"/>
      <c r="Q55" s="151"/>
      <c r="R55" s="151"/>
      <c r="S55" s="151"/>
      <c r="T55" s="151"/>
      <c r="U55" s="151"/>
      <c r="V55" s="151"/>
      <c r="W55" s="151"/>
      <c r="X55" s="151"/>
      <c r="Y55" s="151"/>
    </row>
    <row r="56" spans="3:25" ht="18.75" customHeight="1">
      <c r="C56" s="151"/>
      <c r="D56" s="151"/>
      <c r="E56" s="151"/>
      <c r="F56" s="151"/>
      <c r="G56" s="151"/>
      <c r="O56" s="297"/>
      <c r="Q56" s="151"/>
      <c r="R56" s="151"/>
      <c r="S56" s="151"/>
      <c r="T56" s="151"/>
      <c r="U56" s="151"/>
      <c r="V56" s="151"/>
      <c r="W56" s="151"/>
      <c r="X56" s="151"/>
      <c r="Y56" s="151"/>
    </row>
    <row r="57" spans="3:25" ht="18.75" customHeight="1">
      <c r="C57" s="151"/>
      <c r="D57" s="151"/>
      <c r="E57" s="151"/>
      <c r="F57" s="151"/>
      <c r="G57" s="151"/>
      <c r="O57" s="297"/>
      <c r="Q57" s="151"/>
      <c r="R57" s="151"/>
      <c r="S57" s="151"/>
      <c r="T57" s="151"/>
      <c r="U57" s="151"/>
      <c r="V57" s="151"/>
      <c r="W57" s="151"/>
      <c r="X57" s="151"/>
      <c r="Y57" s="151"/>
    </row>
    <row r="58" spans="3:25" ht="18.75" customHeight="1">
      <c r="C58" s="151"/>
      <c r="D58" s="151"/>
      <c r="E58" s="151"/>
      <c r="F58" s="151"/>
      <c r="G58" s="151"/>
      <c r="O58" s="297"/>
      <c r="Q58" s="151"/>
      <c r="R58" s="151"/>
      <c r="S58" s="151"/>
      <c r="T58" s="151"/>
      <c r="U58" s="151"/>
      <c r="V58" s="151"/>
      <c r="W58" s="151"/>
      <c r="X58" s="151"/>
      <c r="Y58" s="151"/>
    </row>
    <row r="59" spans="3:25" ht="18.75" customHeight="1">
      <c r="C59" s="151"/>
      <c r="D59" s="151"/>
      <c r="E59" s="151"/>
      <c r="F59" s="151"/>
      <c r="G59" s="151"/>
      <c r="O59" s="297"/>
      <c r="Q59" s="151"/>
      <c r="R59" s="151"/>
      <c r="S59" s="151"/>
      <c r="T59" s="151"/>
      <c r="U59" s="151"/>
      <c r="V59" s="151"/>
      <c r="W59" s="151"/>
      <c r="X59" s="151"/>
      <c r="Y59" s="151"/>
    </row>
    <row r="60" spans="3:25" ht="18.75" customHeight="1">
      <c r="C60" s="151"/>
      <c r="D60" s="151"/>
      <c r="E60" s="151"/>
      <c r="F60" s="151"/>
      <c r="G60" s="151"/>
      <c r="O60" s="297"/>
      <c r="Q60" s="151"/>
      <c r="R60" s="151"/>
      <c r="S60" s="151"/>
      <c r="T60" s="151"/>
      <c r="U60" s="151"/>
      <c r="V60" s="151"/>
      <c r="W60" s="151"/>
      <c r="X60" s="151"/>
      <c r="Y60" s="151"/>
    </row>
    <row r="61" spans="3:25" ht="18.75" customHeight="1">
      <c r="C61" s="151"/>
      <c r="D61" s="151"/>
      <c r="E61" s="151"/>
      <c r="F61" s="151"/>
      <c r="G61" s="151"/>
      <c r="H61" s="151"/>
      <c r="I61" s="151"/>
      <c r="J61" s="151"/>
      <c r="K61" s="151"/>
      <c r="L61" s="151"/>
      <c r="M61" s="151"/>
      <c r="N61" s="151"/>
      <c r="O61" s="240"/>
      <c r="P61" s="151"/>
      <c r="Q61" s="151"/>
      <c r="R61" s="151"/>
      <c r="S61" s="151"/>
      <c r="T61" s="151"/>
      <c r="U61" s="151"/>
      <c r="V61" s="151"/>
      <c r="W61" s="151"/>
      <c r="X61" s="151"/>
      <c r="Y61" s="151"/>
    </row>
    <row r="62" spans="3:25" ht="18.75" customHeight="1">
      <c r="C62" s="151"/>
      <c r="D62" s="151"/>
      <c r="E62" s="151"/>
      <c r="F62" s="151"/>
      <c r="G62" s="151"/>
      <c r="H62" s="151"/>
      <c r="I62" s="151"/>
      <c r="J62" s="151"/>
      <c r="K62" s="151"/>
      <c r="L62" s="151"/>
      <c r="M62" s="151"/>
      <c r="N62" s="151"/>
      <c r="O62" s="240"/>
      <c r="P62" s="151"/>
      <c r="Q62" s="151"/>
      <c r="R62" s="151"/>
      <c r="S62" s="151"/>
      <c r="T62" s="151"/>
      <c r="U62" s="151"/>
      <c r="V62" s="151"/>
      <c r="W62" s="151"/>
      <c r="X62" s="151"/>
      <c r="Y62" s="151"/>
    </row>
    <row r="63" spans="3:25" ht="18.75" customHeight="1">
      <c r="C63" s="151"/>
      <c r="D63" s="151"/>
      <c r="E63" s="151"/>
      <c r="F63" s="151"/>
      <c r="G63" s="151"/>
      <c r="H63" s="151"/>
      <c r="I63" s="151"/>
      <c r="J63" s="151"/>
      <c r="K63" s="151"/>
      <c r="L63" s="151"/>
      <c r="M63" s="151"/>
      <c r="N63" s="151"/>
      <c r="O63" s="240"/>
      <c r="P63" s="151"/>
      <c r="Q63" s="151"/>
      <c r="R63" s="151"/>
      <c r="S63" s="151"/>
      <c r="T63" s="151"/>
      <c r="U63" s="151"/>
      <c r="V63" s="151"/>
      <c r="W63" s="151"/>
      <c r="X63" s="151"/>
      <c r="Y63" s="151"/>
    </row>
    <row r="64" spans="3:25" ht="18.75" customHeight="1">
      <c r="C64" s="151"/>
      <c r="D64" s="151"/>
      <c r="E64" s="151"/>
      <c r="F64" s="151"/>
      <c r="G64" s="151"/>
      <c r="H64" s="151"/>
      <c r="I64" s="151"/>
      <c r="J64" s="151"/>
      <c r="K64" s="151"/>
      <c r="L64" s="151"/>
      <c r="M64" s="151"/>
      <c r="N64" s="151"/>
      <c r="O64" s="240"/>
      <c r="P64" s="151"/>
      <c r="Q64" s="151"/>
      <c r="R64" s="151"/>
      <c r="S64" s="151"/>
      <c r="T64" s="151"/>
      <c r="U64" s="151"/>
      <c r="V64" s="151"/>
      <c r="W64" s="151"/>
      <c r="X64" s="151"/>
      <c r="Y64" s="151"/>
    </row>
    <row r="65" spans="3:25" ht="18.75" customHeight="1">
      <c r="C65" s="151"/>
      <c r="D65" s="151"/>
      <c r="E65" s="151"/>
      <c r="F65" s="151"/>
      <c r="G65" s="151"/>
      <c r="H65" s="151"/>
      <c r="I65" s="151"/>
      <c r="J65" s="151"/>
      <c r="K65" s="151"/>
      <c r="L65" s="151"/>
      <c r="M65" s="151"/>
      <c r="N65" s="151"/>
      <c r="O65" s="240"/>
      <c r="P65" s="151"/>
      <c r="Q65" s="151"/>
      <c r="R65" s="151"/>
      <c r="S65" s="151"/>
      <c r="T65" s="151"/>
      <c r="U65" s="151"/>
      <c r="V65" s="151"/>
      <c r="W65" s="151"/>
      <c r="X65" s="151"/>
      <c r="Y65" s="151"/>
    </row>
    <row r="66" spans="3:25" ht="18.75" customHeight="1">
      <c r="C66" s="151"/>
      <c r="D66" s="151"/>
      <c r="E66" s="151"/>
      <c r="F66" s="151"/>
      <c r="G66" s="151"/>
      <c r="H66" s="151"/>
      <c r="I66" s="151"/>
      <c r="J66" s="151"/>
      <c r="K66" s="151"/>
      <c r="L66" s="151"/>
      <c r="M66" s="151"/>
      <c r="N66" s="151"/>
      <c r="O66" s="240"/>
      <c r="P66" s="151"/>
      <c r="Q66" s="151"/>
      <c r="R66" s="151"/>
      <c r="S66" s="151"/>
      <c r="T66" s="151"/>
      <c r="U66" s="151"/>
      <c r="V66" s="151"/>
      <c r="W66" s="151"/>
      <c r="X66" s="151"/>
      <c r="Y66" s="151"/>
    </row>
    <row r="67" spans="3:25" ht="18.75" customHeight="1">
      <c r="C67" s="151"/>
      <c r="D67" s="151"/>
      <c r="E67" s="151"/>
      <c r="F67" s="151"/>
      <c r="G67" s="151"/>
      <c r="H67" s="151"/>
      <c r="I67" s="151"/>
      <c r="J67" s="151"/>
      <c r="K67" s="151"/>
      <c r="L67" s="151"/>
      <c r="M67" s="151"/>
      <c r="N67" s="151"/>
      <c r="O67" s="240"/>
      <c r="P67" s="151"/>
      <c r="Q67" s="151"/>
      <c r="R67" s="151"/>
      <c r="S67" s="151"/>
      <c r="T67" s="151"/>
      <c r="U67" s="151"/>
      <c r="V67" s="151"/>
      <c r="W67" s="151"/>
      <c r="X67" s="151"/>
      <c r="Y67" s="151"/>
    </row>
    <row r="68" spans="3:25" ht="18.75" customHeight="1">
      <c r="C68" s="151"/>
      <c r="D68" s="151"/>
      <c r="E68" s="151"/>
      <c r="F68" s="151"/>
      <c r="G68" s="151"/>
      <c r="H68" s="151"/>
      <c r="I68" s="151"/>
      <c r="J68" s="151"/>
      <c r="K68" s="151"/>
      <c r="L68" s="151"/>
      <c r="M68" s="151"/>
      <c r="N68" s="151"/>
      <c r="O68" s="240"/>
      <c r="P68" s="151"/>
      <c r="Q68" s="151"/>
      <c r="R68" s="151"/>
      <c r="S68" s="151"/>
      <c r="T68" s="151"/>
      <c r="U68" s="151"/>
      <c r="V68" s="151"/>
      <c r="W68" s="151"/>
      <c r="X68" s="151"/>
      <c r="Y68" s="151"/>
    </row>
    <row r="69" spans="3:25" ht="18.75" customHeight="1">
      <c r="C69" s="151"/>
      <c r="D69" s="151"/>
      <c r="E69" s="151"/>
      <c r="F69" s="151"/>
      <c r="G69" s="151"/>
      <c r="H69" s="151"/>
      <c r="I69" s="151"/>
      <c r="J69" s="151"/>
      <c r="K69" s="151"/>
      <c r="L69" s="151"/>
      <c r="M69" s="151"/>
      <c r="N69" s="151"/>
      <c r="O69" s="240"/>
      <c r="P69" s="151"/>
      <c r="Q69" s="151"/>
      <c r="R69" s="151"/>
      <c r="S69" s="151"/>
      <c r="T69" s="151"/>
      <c r="U69" s="151"/>
      <c r="V69" s="151"/>
      <c r="W69" s="151"/>
      <c r="X69" s="151"/>
      <c r="Y69" s="151"/>
    </row>
    <row r="70" spans="3:25" ht="18.75" customHeight="1">
      <c r="C70" s="151"/>
      <c r="D70" s="151"/>
      <c r="E70" s="151"/>
      <c r="F70" s="151"/>
      <c r="G70" s="151"/>
      <c r="H70" s="151"/>
      <c r="I70" s="151"/>
      <c r="J70" s="151"/>
      <c r="K70" s="151"/>
      <c r="L70" s="151"/>
      <c r="M70" s="151"/>
      <c r="N70" s="151"/>
      <c r="O70" s="240"/>
      <c r="P70" s="151"/>
      <c r="Q70" s="151"/>
      <c r="R70" s="151"/>
      <c r="S70" s="151"/>
      <c r="T70" s="151"/>
      <c r="U70" s="151"/>
      <c r="V70" s="151"/>
      <c r="W70" s="151"/>
      <c r="X70" s="151"/>
      <c r="Y70" s="151"/>
    </row>
    <row r="71" spans="3:25" ht="18.75" customHeight="1">
      <c r="C71" s="151"/>
      <c r="D71" s="151"/>
      <c r="E71" s="151"/>
      <c r="F71" s="151"/>
      <c r="G71" s="151"/>
      <c r="H71" s="151"/>
      <c r="I71" s="151"/>
      <c r="J71" s="151"/>
      <c r="K71" s="151"/>
      <c r="L71" s="151"/>
      <c r="M71" s="151"/>
      <c r="N71" s="151"/>
      <c r="O71" s="240"/>
      <c r="P71" s="151"/>
      <c r="Q71" s="151"/>
      <c r="R71" s="151"/>
      <c r="S71" s="151"/>
      <c r="T71" s="151"/>
      <c r="U71" s="151"/>
      <c r="V71" s="151"/>
      <c r="W71" s="151"/>
      <c r="X71" s="151"/>
      <c r="Y71" s="151"/>
    </row>
    <row r="72" spans="3:25" ht="18.75" customHeight="1">
      <c r="C72" s="151"/>
      <c r="D72" s="151"/>
      <c r="E72" s="151"/>
      <c r="F72" s="151"/>
      <c r="G72" s="151"/>
      <c r="H72" s="151"/>
      <c r="I72" s="151"/>
      <c r="J72" s="151"/>
      <c r="K72" s="151"/>
      <c r="L72" s="151"/>
      <c r="M72" s="151"/>
      <c r="N72" s="151"/>
      <c r="O72" s="240"/>
      <c r="P72" s="151"/>
      <c r="Q72" s="151"/>
      <c r="R72" s="151"/>
      <c r="S72" s="151"/>
      <c r="T72" s="151"/>
      <c r="U72" s="151"/>
      <c r="V72" s="151"/>
      <c r="W72" s="151"/>
      <c r="X72" s="151"/>
      <c r="Y72" s="151"/>
    </row>
    <row r="73" spans="3:25" ht="18.75" customHeight="1">
      <c r="C73" s="151"/>
      <c r="D73" s="151"/>
      <c r="E73" s="151"/>
      <c r="F73" s="151"/>
      <c r="G73" s="151"/>
      <c r="H73" s="151"/>
      <c r="I73" s="151"/>
      <c r="J73" s="151"/>
      <c r="K73" s="151"/>
      <c r="L73" s="151"/>
      <c r="M73" s="151"/>
      <c r="N73" s="151"/>
      <c r="O73" s="240"/>
      <c r="P73" s="151"/>
      <c r="Q73" s="151"/>
      <c r="R73" s="151"/>
      <c r="S73" s="151"/>
      <c r="T73" s="151"/>
      <c r="U73" s="151"/>
      <c r="V73" s="151"/>
      <c r="W73" s="151"/>
      <c r="X73" s="151"/>
      <c r="Y73" s="151"/>
    </row>
    <row r="74" spans="3:25" ht="18.75" customHeight="1">
      <c r="C74" s="151"/>
      <c r="D74" s="151"/>
      <c r="E74" s="151"/>
      <c r="F74" s="151"/>
      <c r="G74" s="151"/>
      <c r="H74" s="151"/>
      <c r="I74" s="151"/>
      <c r="J74" s="151"/>
      <c r="K74" s="151"/>
      <c r="L74" s="151"/>
      <c r="M74" s="151"/>
      <c r="N74" s="151"/>
      <c r="O74" s="240"/>
      <c r="P74" s="151"/>
      <c r="Q74" s="151"/>
      <c r="R74" s="151"/>
      <c r="S74" s="151"/>
      <c r="T74" s="151"/>
      <c r="U74" s="151"/>
      <c r="V74" s="151"/>
      <c r="W74" s="151"/>
      <c r="X74" s="151"/>
      <c r="Y74" s="151"/>
    </row>
    <row r="75" spans="3:25" ht="18.75" customHeight="1">
      <c r="C75" s="151"/>
      <c r="D75" s="151"/>
      <c r="E75" s="151"/>
      <c r="F75" s="151"/>
      <c r="G75" s="151"/>
      <c r="H75" s="151"/>
      <c r="I75" s="151"/>
      <c r="J75" s="151"/>
      <c r="K75" s="151"/>
      <c r="L75" s="151"/>
      <c r="M75" s="151"/>
      <c r="N75" s="151"/>
      <c r="O75" s="240"/>
      <c r="P75" s="151"/>
      <c r="Q75" s="151"/>
      <c r="R75" s="151"/>
      <c r="S75" s="151"/>
      <c r="T75" s="151"/>
      <c r="U75" s="151"/>
      <c r="V75" s="151"/>
      <c r="W75" s="151"/>
      <c r="X75" s="151"/>
      <c r="Y75" s="151"/>
    </row>
    <row r="76" spans="3:25" ht="18.75" customHeight="1">
      <c r="C76" s="151"/>
      <c r="D76" s="151"/>
      <c r="E76" s="151"/>
      <c r="F76" s="151"/>
      <c r="G76" s="151"/>
      <c r="H76" s="151"/>
      <c r="I76" s="151"/>
      <c r="J76" s="151"/>
      <c r="K76" s="151"/>
      <c r="L76" s="151"/>
      <c r="M76" s="151"/>
      <c r="N76" s="151"/>
      <c r="O76" s="240"/>
      <c r="P76" s="151"/>
      <c r="Q76" s="151"/>
      <c r="R76" s="151"/>
      <c r="S76" s="151"/>
      <c r="T76" s="151"/>
      <c r="U76" s="151"/>
      <c r="V76" s="151"/>
      <c r="W76" s="151"/>
      <c r="X76" s="151"/>
      <c r="Y76" s="151"/>
    </row>
    <row r="77" spans="3:25" ht="18.75" customHeight="1">
      <c r="C77" s="151"/>
      <c r="D77" s="151"/>
      <c r="E77" s="151"/>
      <c r="F77" s="151"/>
      <c r="G77" s="151"/>
      <c r="H77" s="151"/>
      <c r="I77" s="151"/>
      <c r="J77" s="151"/>
      <c r="K77" s="151"/>
      <c r="L77" s="151"/>
      <c r="M77" s="151"/>
      <c r="N77" s="151"/>
      <c r="O77" s="240"/>
      <c r="P77" s="151"/>
      <c r="Q77" s="151"/>
      <c r="R77" s="151"/>
      <c r="S77" s="151"/>
      <c r="T77" s="151"/>
      <c r="U77" s="151"/>
      <c r="V77" s="151"/>
      <c r="W77" s="151"/>
      <c r="X77" s="151"/>
      <c r="Y77" s="151"/>
    </row>
    <row r="78" spans="3:25" ht="18.75" customHeight="1">
      <c r="C78" s="151"/>
      <c r="D78" s="151"/>
      <c r="E78" s="151"/>
      <c r="F78" s="151"/>
      <c r="G78" s="151"/>
      <c r="H78" s="151"/>
      <c r="I78" s="151"/>
      <c r="J78" s="151"/>
      <c r="K78" s="151"/>
      <c r="L78" s="151"/>
      <c r="M78" s="151"/>
      <c r="N78" s="151"/>
      <c r="O78" s="240"/>
      <c r="P78" s="151"/>
      <c r="Q78" s="151"/>
      <c r="R78" s="151"/>
      <c r="S78" s="151"/>
      <c r="T78" s="151"/>
      <c r="U78" s="151"/>
      <c r="V78" s="151"/>
      <c r="W78" s="151"/>
      <c r="X78" s="151"/>
      <c r="Y78" s="151"/>
    </row>
    <row r="79" spans="3:25" ht="18.75" customHeight="1">
      <c r="C79" s="151"/>
      <c r="D79" s="151"/>
      <c r="E79" s="151"/>
      <c r="F79" s="151"/>
      <c r="G79" s="151"/>
      <c r="H79" s="151"/>
      <c r="I79" s="151"/>
      <c r="J79" s="151"/>
      <c r="K79" s="151"/>
      <c r="L79" s="151"/>
      <c r="M79" s="151"/>
      <c r="N79" s="151"/>
      <c r="O79" s="240"/>
      <c r="P79" s="151"/>
      <c r="Q79" s="151"/>
      <c r="R79" s="151"/>
      <c r="S79" s="151"/>
      <c r="T79" s="151"/>
      <c r="U79" s="151"/>
      <c r="V79" s="151"/>
      <c r="W79" s="151"/>
      <c r="X79" s="151"/>
      <c r="Y79" s="151"/>
    </row>
    <row r="80" spans="3:25" ht="18.75" customHeight="1">
      <c r="C80" s="151"/>
      <c r="D80" s="151"/>
      <c r="E80" s="151"/>
      <c r="F80" s="151"/>
      <c r="G80" s="151"/>
      <c r="H80" s="151"/>
      <c r="I80" s="151"/>
      <c r="J80" s="151"/>
      <c r="K80" s="151"/>
      <c r="L80" s="151"/>
      <c r="M80" s="151"/>
      <c r="N80" s="151"/>
      <c r="O80" s="240"/>
      <c r="P80" s="151"/>
      <c r="Q80" s="151"/>
      <c r="R80" s="151"/>
      <c r="S80" s="151"/>
      <c r="T80" s="151"/>
      <c r="U80" s="151"/>
      <c r="V80" s="151"/>
      <c r="W80" s="151"/>
      <c r="X80" s="151"/>
      <c r="Y80" s="151"/>
    </row>
    <row r="81" spans="3:25" ht="18.75" customHeight="1">
      <c r="C81" s="151"/>
      <c r="D81" s="151"/>
      <c r="E81" s="151"/>
      <c r="F81" s="151"/>
      <c r="G81" s="151"/>
      <c r="H81" s="151"/>
      <c r="I81" s="151"/>
      <c r="J81" s="151"/>
      <c r="K81" s="151"/>
      <c r="L81" s="151"/>
      <c r="M81" s="151"/>
      <c r="N81" s="151"/>
      <c r="O81" s="240"/>
      <c r="P81" s="151"/>
      <c r="Q81" s="151"/>
      <c r="R81" s="151"/>
      <c r="S81" s="151"/>
      <c r="T81" s="151"/>
      <c r="U81" s="151"/>
      <c r="V81" s="151"/>
      <c r="W81" s="151"/>
      <c r="X81" s="151"/>
      <c r="Y81" s="151"/>
    </row>
    <row r="82" spans="3:25" ht="18.75" customHeight="1">
      <c r="C82" s="151"/>
      <c r="D82" s="151"/>
      <c r="E82" s="151"/>
      <c r="F82" s="151"/>
      <c r="G82" s="151"/>
      <c r="H82" s="151"/>
      <c r="I82" s="151"/>
      <c r="J82" s="151"/>
      <c r="K82" s="151"/>
      <c r="L82" s="151"/>
      <c r="M82" s="151"/>
      <c r="N82" s="151"/>
      <c r="O82" s="240"/>
      <c r="P82" s="151"/>
      <c r="Q82" s="151"/>
      <c r="R82" s="151"/>
      <c r="S82" s="151"/>
      <c r="T82" s="151"/>
      <c r="U82" s="151"/>
      <c r="V82" s="151"/>
      <c r="W82" s="151"/>
      <c r="X82" s="151"/>
      <c r="Y82" s="151"/>
    </row>
    <row r="83" spans="3:25" ht="18.75" customHeight="1">
      <c r="C83" s="151"/>
      <c r="D83" s="151"/>
      <c r="E83" s="151"/>
      <c r="F83" s="151"/>
      <c r="G83" s="151"/>
      <c r="H83" s="151"/>
      <c r="I83" s="151"/>
      <c r="J83" s="151"/>
      <c r="K83" s="151"/>
      <c r="L83" s="151"/>
      <c r="M83" s="151"/>
      <c r="N83" s="151"/>
      <c r="O83" s="240"/>
      <c r="P83" s="151"/>
      <c r="Q83" s="151"/>
      <c r="R83" s="151"/>
      <c r="S83" s="151"/>
      <c r="T83" s="151"/>
      <c r="U83" s="151"/>
      <c r="V83" s="151"/>
      <c r="W83" s="151"/>
      <c r="X83" s="151"/>
      <c r="Y83" s="151"/>
    </row>
    <row r="84" spans="3:25" ht="18.75" customHeight="1">
      <c r="C84" s="151"/>
      <c r="D84" s="151"/>
      <c r="E84" s="151"/>
      <c r="F84" s="151"/>
      <c r="G84" s="151"/>
      <c r="H84" s="151"/>
      <c r="I84" s="151"/>
      <c r="J84" s="151"/>
      <c r="K84" s="151"/>
      <c r="L84" s="151"/>
      <c r="M84" s="151"/>
      <c r="N84" s="151"/>
      <c r="O84" s="240"/>
      <c r="P84" s="151"/>
      <c r="Q84" s="151"/>
      <c r="R84" s="151"/>
      <c r="S84" s="151"/>
      <c r="T84" s="151"/>
      <c r="U84" s="151"/>
      <c r="V84" s="151"/>
      <c r="W84" s="151"/>
      <c r="X84" s="151"/>
      <c r="Y84" s="151"/>
    </row>
    <row r="85" spans="3:25" ht="18.75" customHeight="1">
      <c r="C85" s="151"/>
      <c r="D85" s="151"/>
      <c r="E85" s="151"/>
      <c r="F85" s="151"/>
      <c r="G85" s="151"/>
      <c r="H85" s="151"/>
      <c r="I85" s="151"/>
      <c r="J85" s="151"/>
      <c r="K85" s="151"/>
      <c r="L85" s="151"/>
      <c r="M85" s="151"/>
      <c r="N85" s="151"/>
      <c r="O85" s="240"/>
      <c r="P85" s="151"/>
      <c r="Q85" s="151"/>
      <c r="R85" s="151"/>
      <c r="S85" s="151"/>
      <c r="T85" s="151"/>
      <c r="U85" s="151"/>
      <c r="V85" s="151"/>
      <c r="W85" s="151"/>
      <c r="X85" s="151"/>
      <c r="Y85" s="151"/>
    </row>
    <row r="86" spans="3:25" ht="18.75" customHeight="1">
      <c r="C86" s="151"/>
      <c r="D86" s="151"/>
      <c r="E86" s="151"/>
      <c r="F86" s="151"/>
      <c r="G86" s="151"/>
      <c r="H86" s="151"/>
      <c r="I86" s="151"/>
      <c r="J86" s="151"/>
      <c r="K86" s="151"/>
      <c r="L86" s="151"/>
      <c r="M86" s="151"/>
      <c r="N86" s="151"/>
      <c r="O86" s="240"/>
      <c r="P86" s="151"/>
      <c r="Q86" s="151"/>
      <c r="R86" s="151"/>
      <c r="S86" s="151"/>
      <c r="T86" s="151"/>
      <c r="U86" s="151"/>
      <c r="V86" s="151"/>
      <c r="W86" s="151"/>
      <c r="X86" s="151"/>
      <c r="Y86" s="151"/>
    </row>
    <row r="87" spans="3:25" ht="18.75" customHeight="1">
      <c r="C87" s="151"/>
      <c r="D87" s="151"/>
      <c r="E87" s="151"/>
      <c r="F87" s="151"/>
      <c r="G87" s="151"/>
      <c r="H87" s="151"/>
      <c r="I87" s="151"/>
      <c r="J87" s="151"/>
      <c r="K87" s="151"/>
      <c r="L87" s="151"/>
      <c r="M87" s="151"/>
      <c r="N87" s="151"/>
      <c r="O87" s="240"/>
      <c r="P87" s="151"/>
      <c r="Q87" s="151"/>
      <c r="R87" s="151"/>
      <c r="S87" s="151"/>
      <c r="T87" s="151"/>
      <c r="U87" s="151"/>
      <c r="V87" s="151"/>
      <c r="W87" s="151"/>
      <c r="X87" s="151"/>
      <c r="Y87" s="151"/>
    </row>
    <row r="88" spans="3:25" ht="18.75" customHeight="1">
      <c r="C88" s="151"/>
      <c r="D88" s="151"/>
      <c r="E88" s="151"/>
      <c r="F88" s="151"/>
      <c r="G88" s="151"/>
      <c r="H88" s="151"/>
      <c r="I88" s="151"/>
      <c r="J88" s="151"/>
      <c r="K88" s="151"/>
      <c r="L88" s="151"/>
      <c r="M88" s="151"/>
      <c r="N88" s="151"/>
      <c r="O88" s="240"/>
      <c r="P88" s="151"/>
      <c r="Q88" s="151"/>
      <c r="R88" s="151"/>
      <c r="S88" s="151"/>
      <c r="T88" s="151"/>
      <c r="U88" s="151"/>
      <c r="V88" s="151"/>
      <c r="W88" s="151"/>
      <c r="X88" s="151"/>
      <c r="Y88" s="151"/>
    </row>
    <row r="89" spans="3:25" ht="18.75" customHeight="1">
      <c r="C89" s="151"/>
      <c r="D89" s="151"/>
      <c r="E89" s="151"/>
      <c r="F89" s="151"/>
      <c r="G89" s="151"/>
      <c r="H89" s="151"/>
      <c r="I89" s="151"/>
      <c r="J89" s="151"/>
      <c r="K89" s="151"/>
      <c r="L89" s="151"/>
      <c r="M89" s="151"/>
      <c r="N89" s="151"/>
      <c r="O89" s="240"/>
      <c r="P89" s="151"/>
      <c r="Q89" s="151"/>
      <c r="R89" s="151"/>
      <c r="S89" s="151"/>
      <c r="T89" s="151"/>
      <c r="U89" s="151"/>
      <c r="V89" s="151"/>
      <c r="W89" s="151"/>
      <c r="X89" s="151"/>
      <c r="Y89" s="151"/>
    </row>
    <row r="90" spans="3:25" ht="18.75" customHeight="1">
      <c r="C90" s="151"/>
      <c r="D90" s="151"/>
      <c r="E90" s="151"/>
      <c r="F90" s="151"/>
      <c r="G90" s="151"/>
      <c r="H90" s="151"/>
      <c r="I90" s="151"/>
      <c r="J90" s="151"/>
      <c r="K90" s="151"/>
      <c r="L90" s="151"/>
      <c r="M90" s="151"/>
      <c r="N90" s="151"/>
      <c r="O90" s="240"/>
      <c r="P90" s="151"/>
      <c r="Q90" s="151"/>
      <c r="R90" s="151"/>
      <c r="S90" s="151"/>
      <c r="T90" s="151"/>
      <c r="U90" s="151"/>
      <c r="V90" s="151"/>
      <c r="W90" s="151"/>
      <c r="X90" s="151"/>
      <c r="Y90" s="151"/>
    </row>
    <row r="91" spans="3:25" ht="18.75" customHeight="1">
      <c r="C91" s="151"/>
      <c r="D91" s="151"/>
      <c r="E91" s="151"/>
      <c r="F91" s="151"/>
      <c r="G91" s="151"/>
      <c r="H91" s="151"/>
      <c r="I91" s="151"/>
      <c r="J91" s="151"/>
      <c r="K91" s="151"/>
      <c r="L91" s="151"/>
      <c r="M91" s="151"/>
      <c r="N91" s="151"/>
      <c r="O91" s="240"/>
      <c r="P91" s="151"/>
      <c r="Q91" s="151"/>
      <c r="R91" s="151"/>
      <c r="S91" s="151"/>
      <c r="T91" s="151"/>
      <c r="U91" s="151"/>
      <c r="V91" s="151"/>
      <c r="W91" s="151"/>
      <c r="X91" s="151"/>
      <c r="Y91" s="151"/>
    </row>
    <row r="92" spans="3:25" ht="18.75" customHeight="1">
      <c r="C92" s="151"/>
      <c r="D92" s="151"/>
      <c r="E92" s="151"/>
      <c r="F92" s="151"/>
      <c r="G92" s="151"/>
      <c r="H92" s="151"/>
      <c r="I92" s="151"/>
      <c r="J92" s="151"/>
      <c r="K92" s="151"/>
      <c r="L92" s="151"/>
      <c r="M92" s="151"/>
      <c r="N92" s="151"/>
      <c r="O92" s="240"/>
      <c r="P92" s="151"/>
      <c r="Q92" s="151"/>
      <c r="R92" s="151"/>
      <c r="S92" s="151"/>
      <c r="T92" s="151"/>
      <c r="U92" s="151"/>
      <c r="V92" s="151"/>
      <c r="W92" s="151"/>
      <c r="X92" s="151"/>
      <c r="Y92" s="151"/>
    </row>
    <row r="93" spans="3:25" ht="18.75" customHeight="1">
      <c r="C93" s="151"/>
      <c r="D93" s="151"/>
      <c r="E93" s="151"/>
      <c r="F93" s="151"/>
      <c r="G93" s="151"/>
      <c r="H93" s="151"/>
      <c r="I93" s="151"/>
      <c r="J93" s="151"/>
      <c r="K93" s="151"/>
      <c r="L93" s="151"/>
      <c r="M93" s="151"/>
      <c r="N93" s="151"/>
      <c r="O93" s="240"/>
      <c r="P93" s="151"/>
      <c r="Q93" s="151"/>
      <c r="R93" s="151"/>
      <c r="S93" s="151"/>
      <c r="T93" s="151"/>
      <c r="U93" s="151"/>
      <c r="V93" s="151"/>
      <c r="W93" s="151"/>
      <c r="X93" s="151"/>
      <c r="Y93" s="151"/>
    </row>
    <row r="94" spans="3:25" ht="18.75" customHeight="1">
      <c r="C94" s="151"/>
      <c r="D94" s="151"/>
      <c r="E94" s="151"/>
      <c r="F94" s="151"/>
      <c r="G94" s="151"/>
      <c r="H94" s="151"/>
      <c r="I94" s="151"/>
      <c r="J94" s="151"/>
      <c r="K94" s="151"/>
      <c r="L94" s="151"/>
      <c r="M94" s="151"/>
      <c r="N94" s="151"/>
      <c r="O94" s="240"/>
      <c r="P94" s="151"/>
      <c r="Q94" s="151"/>
      <c r="R94" s="151"/>
      <c r="S94" s="151"/>
      <c r="T94" s="151"/>
      <c r="U94" s="151"/>
      <c r="V94" s="151"/>
      <c r="W94" s="151"/>
      <c r="X94" s="151"/>
      <c r="Y94" s="151"/>
    </row>
    <row r="95" spans="3:25" ht="18.75" customHeight="1">
      <c r="C95" s="151"/>
      <c r="D95" s="151"/>
      <c r="E95" s="151"/>
      <c r="F95" s="151"/>
      <c r="G95" s="151"/>
      <c r="H95" s="151"/>
      <c r="I95" s="151"/>
      <c r="J95" s="151"/>
      <c r="K95" s="151"/>
      <c r="L95" s="151"/>
      <c r="M95" s="151"/>
      <c r="N95" s="151"/>
      <c r="O95" s="240"/>
      <c r="P95" s="151"/>
      <c r="Q95" s="151"/>
      <c r="R95" s="151"/>
      <c r="S95" s="151"/>
      <c r="T95" s="151"/>
      <c r="U95" s="151"/>
      <c r="V95" s="151"/>
      <c r="W95" s="151"/>
      <c r="X95" s="151"/>
      <c r="Y95" s="151"/>
    </row>
    <row r="96" spans="3:25" ht="18.75" customHeight="1">
      <c r="C96" s="151"/>
      <c r="D96" s="151"/>
      <c r="E96" s="151"/>
      <c r="F96" s="151"/>
      <c r="G96" s="151"/>
      <c r="H96" s="151"/>
      <c r="I96" s="151"/>
      <c r="J96" s="151"/>
      <c r="K96" s="151"/>
      <c r="L96" s="151"/>
      <c r="M96" s="151"/>
      <c r="N96" s="151"/>
      <c r="O96" s="240"/>
      <c r="P96" s="151"/>
      <c r="Q96" s="151"/>
      <c r="R96" s="151"/>
      <c r="S96" s="151"/>
      <c r="T96" s="151"/>
      <c r="U96" s="151"/>
      <c r="V96" s="151"/>
      <c r="W96" s="151"/>
      <c r="X96" s="151"/>
      <c r="Y96" s="151"/>
    </row>
    <row r="97" spans="3:25" ht="18.75" customHeight="1">
      <c r="C97" s="151"/>
      <c r="D97" s="151"/>
      <c r="E97" s="151"/>
      <c r="F97" s="151"/>
      <c r="G97" s="151"/>
      <c r="H97" s="151"/>
      <c r="I97" s="151"/>
      <c r="J97" s="151"/>
      <c r="K97" s="151"/>
      <c r="L97" s="151"/>
      <c r="M97" s="151"/>
      <c r="N97" s="151"/>
      <c r="O97" s="240"/>
      <c r="P97" s="151"/>
      <c r="Q97" s="151"/>
      <c r="R97" s="151"/>
      <c r="S97" s="151"/>
      <c r="T97" s="151"/>
      <c r="U97" s="151"/>
      <c r="V97" s="151"/>
      <c r="W97" s="151"/>
      <c r="X97" s="151"/>
      <c r="Y97" s="151"/>
    </row>
    <row r="98" spans="3:25" ht="18.75" customHeight="1">
      <c r="C98" s="151"/>
      <c r="D98" s="151"/>
      <c r="E98" s="151"/>
      <c r="F98" s="151"/>
      <c r="G98" s="151"/>
      <c r="H98" s="151"/>
      <c r="I98" s="151"/>
      <c r="J98" s="151"/>
      <c r="K98" s="151"/>
      <c r="L98" s="151"/>
      <c r="M98" s="151"/>
      <c r="N98" s="151"/>
      <c r="O98" s="240"/>
      <c r="P98" s="151"/>
      <c r="Q98" s="151"/>
      <c r="R98" s="151"/>
      <c r="S98" s="151"/>
      <c r="T98" s="151"/>
      <c r="U98" s="151"/>
      <c r="V98" s="151"/>
      <c r="W98" s="151"/>
      <c r="X98" s="151"/>
      <c r="Y98" s="151"/>
    </row>
    <row r="99" spans="3:25" ht="18.75" customHeight="1">
      <c r="C99" s="151"/>
      <c r="D99" s="151"/>
      <c r="E99" s="151"/>
      <c r="F99" s="151"/>
      <c r="G99" s="151"/>
      <c r="H99" s="151"/>
      <c r="I99" s="151"/>
      <c r="J99" s="151"/>
      <c r="K99" s="151"/>
      <c r="L99" s="151"/>
      <c r="M99" s="151"/>
      <c r="N99" s="151"/>
      <c r="O99" s="240"/>
      <c r="P99" s="151"/>
      <c r="Q99" s="151"/>
      <c r="R99" s="151"/>
      <c r="S99" s="151"/>
      <c r="T99" s="151"/>
      <c r="U99" s="151"/>
      <c r="V99" s="151"/>
      <c r="W99" s="151"/>
      <c r="X99" s="151"/>
      <c r="Y99" s="151"/>
    </row>
    <row r="100" spans="3:25" ht="18.75" customHeight="1">
      <c r="C100" s="151"/>
      <c r="D100" s="151"/>
      <c r="E100" s="151"/>
      <c r="F100" s="151"/>
      <c r="G100" s="151"/>
      <c r="H100" s="151"/>
      <c r="I100" s="151"/>
      <c r="J100" s="151"/>
      <c r="K100" s="151"/>
      <c r="L100" s="151"/>
      <c r="M100" s="151"/>
      <c r="N100" s="151"/>
      <c r="O100" s="240"/>
      <c r="P100" s="151"/>
      <c r="Q100" s="151"/>
      <c r="R100" s="151"/>
      <c r="S100" s="151"/>
      <c r="T100" s="151"/>
      <c r="U100" s="151"/>
      <c r="V100" s="151"/>
      <c r="W100" s="151"/>
      <c r="X100" s="151"/>
      <c r="Y100" s="151"/>
    </row>
    <row r="101" spans="3:25" ht="18.75" customHeight="1">
      <c r="C101" s="151"/>
      <c r="D101" s="151"/>
      <c r="E101" s="151"/>
      <c r="F101" s="151"/>
      <c r="G101" s="151"/>
      <c r="H101" s="151"/>
      <c r="I101" s="151"/>
      <c r="J101" s="151"/>
      <c r="K101" s="151"/>
      <c r="L101" s="151"/>
      <c r="M101" s="151"/>
      <c r="N101" s="151"/>
      <c r="O101" s="240"/>
      <c r="P101" s="151"/>
      <c r="Q101" s="151"/>
      <c r="R101" s="151"/>
      <c r="S101" s="151"/>
      <c r="T101" s="151"/>
      <c r="U101" s="151"/>
      <c r="V101" s="151"/>
      <c r="W101" s="151"/>
      <c r="X101" s="151"/>
      <c r="Y101" s="151"/>
    </row>
    <row r="102" spans="3:25" ht="18.75" customHeight="1">
      <c r="C102" s="151"/>
      <c r="D102" s="151"/>
      <c r="E102" s="151"/>
      <c r="F102" s="151"/>
      <c r="G102" s="151"/>
      <c r="H102" s="151"/>
      <c r="I102" s="151"/>
      <c r="J102" s="151"/>
      <c r="K102" s="151"/>
      <c r="L102" s="151"/>
      <c r="M102" s="151"/>
      <c r="N102" s="151"/>
      <c r="O102" s="240"/>
      <c r="P102" s="151"/>
      <c r="Q102" s="151"/>
      <c r="R102" s="151"/>
      <c r="S102" s="151"/>
      <c r="T102" s="151"/>
      <c r="U102" s="151"/>
      <c r="V102" s="151"/>
      <c r="W102" s="151"/>
      <c r="X102" s="151"/>
      <c r="Y102" s="151"/>
    </row>
    <row r="103" spans="3:25" ht="18.75" customHeight="1">
      <c r="C103" s="151"/>
      <c r="D103" s="151"/>
      <c r="E103" s="151"/>
      <c r="F103" s="151"/>
      <c r="G103" s="151"/>
      <c r="H103" s="151"/>
      <c r="I103" s="151"/>
      <c r="J103" s="151"/>
      <c r="K103" s="151"/>
      <c r="L103" s="151"/>
      <c r="M103" s="151"/>
      <c r="N103" s="151"/>
      <c r="O103" s="240"/>
      <c r="P103" s="151"/>
      <c r="Q103" s="151"/>
      <c r="R103" s="151"/>
      <c r="S103" s="151"/>
      <c r="T103" s="151"/>
      <c r="U103" s="151"/>
      <c r="V103" s="151"/>
      <c r="W103" s="151"/>
      <c r="X103" s="151"/>
      <c r="Y103" s="151"/>
    </row>
    <row r="104" spans="3:25" ht="18.75" customHeight="1">
      <c r="C104" s="151"/>
      <c r="D104" s="151"/>
      <c r="E104" s="151"/>
      <c r="F104" s="151"/>
      <c r="G104" s="151"/>
      <c r="H104" s="151"/>
      <c r="I104" s="151"/>
      <c r="J104" s="151"/>
      <c r="K104" s="151"/>
      <c r="L104" s="151"/>
      <c r="M104" s="151"/>
      <c r="N104" s="151"/>
      <c r="O104" s="240"/>
      <c r="P104" s="151"/>
      <c r="Q104" s="151"/>
      <c r="R104" s="151"/>
      <c r="S104" s="151"/>
      <c r="T104" s="151"/>
      <c r="U104" s="151"/>
      <c r="V104" s="151"/>
      <c r="W104" s="151"/>
      <c r="X104" s="151"/>
      <c r="Y104" s="151"/>
    </row>
    <row r="105" spans="3:25" ht="18.75" customHeight="1">
      <c r="C105" s="151"/>
      <c r="D105" s="151"/>
      <c r="E105" s="151"/>
      <c r="F105" s="151"/>
      <c r="G105" s="151"/>
      <c r="H105" s="151"/>
      <c r="I105" s="151"/>
      <c r="J105" s="151"/>
      <c r="K105" s="151"/>
      <c r="L105" s="151"/>
      <c r="M105" s="151"/>
      <c r="N105" s="151"/>
      <c r="O105" s="240"/>
      <c r="P105" s="151"/>
      <c r="Q105" s="151"/>
      <c r="R105" s="151"/>
      <c r="S105" s="151"/>
      <c r="T105" s="151"/>
      <c r="U105" s="151"/>
      <c r="V105" s="151"/>
      <c r="W105" s="151"/>
      <c r="X105" s="151"/>
      <c r="Y105" s="151"/>
    </row>
    <row r="106" spans="3:25" ht="18.75" customHeight="1">
      <c r="C106" s="151"/>
      <c r="D106" s="151"/>
      <c r="E106" s="151"/>
      <c r="F106" s="151"/>
      <c r="G106" s="151"/>
      <c r="H106" s="151"/>
      <c r="I106" s="151"/>
      <c r="J106" s="151"/>
      <c r="K106" s="151"/>
      <c r="L106" s="151"/>
      <c r="M106" s="151"/>
      <c r="N106" s="151"/>
      <c r="O106" s="240"/>
      <c r="P106" s="151"/>
      <c r="Q106" s="151"/>
      <c r="R106" s="151"/>
      <c r="S106" s="151"/>
      <c r="T106" s="151"/>
      <c r="U106" s="151"/>
      <c r="V106" s="151"/>
      <c r="W106" s="151"/>
      <c r="X106" s="151"/>
      <c r="Y106" s="151"/>
    </row>
    <row r="107" spans="3:25" ht="18.75" customHeight="1">
      <c r="C107" s="151"/>
      <c r="D107" s="151"/>
      <c r="E107" s="151"/>
      <c r="F107" s="151"/>
      <c r="G107" s="151"/>
      <c r="H107" s="151"/>
      <c r="I107" s="151"/>
      <c r="J107" s="151"/>
      <c r="K107" s="151"/>
      <c r="L107" s="151"/>
      <c r="M107" s="151"/>
      <c r="N107" s="151"/>
      <c r="O107" s="240"/>
      <c r="P107" s="151"/>
      <c r="Q107" s="151"/>
      <c r="R107" s="151"/>
      <c r="S107" s="151"/>
      <c r="T107" s="151"/>
      <c r="U107" s="151"/>
      <c r="V107" s="151"/>
      <c r="W107" s="151"/>
      <c r="X107" s="151"/>
      <c r="Y107" s="151"/>
    </row>
    <row r="108" spans="3:25" ht="18.75" customHeight="1">
      <c r="C108" s="151"/>
      <c r="D108" s="151"/>
      <c r="E108" s="151"/>
      <c r="F108" s="151"/>
      <c r="G108" s="151"/>
      <c r="H108" s="151"/>
      <c r="I108" s="151"/>
      <c r="J108" s="151"/>
      <c r="K108" s="151"/>
      <c r="L108" s="151"/>
      <c r="M108" s="151"/>
      <c r="N108" s="151"/>
      <c r="O108" s="240"/>
      <c r="P108" s="151"/>
      <c r="Q108" s="151"/>
      <c r="R108" s="151"/>
      <c r="S108" s="151"/>
      <c r="T108" s="151"/>
      <c r="U108" s="151"/>
      <c r="V108" s="151"/>
      <c r="W108" s="151"/>
      <c r="X108" s="151"/>
      <c r="Y108" s="151"/>
    </row>
    <row r="109" spans="3:25" ht="18.75" customHeight="1">
      <c r="C109" s="151"/>
      <c r="D109" s="151"/>
      <c r="E109" s="151"/>
      <c r="F109" s="151"/>
      <c r="G109" s="151"/>
      <c r="H109" s="151"/>
      <c r="I109" s="151"/>
      <c r="J109" s="151"/>
      <c r="K109" s="151"/>
      <c r="L109" s="151"/>
      <c r="M109" s="151"/>
      <c r="N109" s="151"/>
      <c r="O109" s="240"/>
      <c r="P109" s="151"/>
      <c r="Q109" s="151"/>
      <c r="R109" s="151"/>
      <c r="S109" s="151"/>
      <c r="T109" s="151"/>
      <c r="U109" s="151"/>
      <c r="V109" s="151"/>
      <c r="W109" s="151"/>
      <c r="X109" s="151"/>
      <c r="Y109" s="151"/>
    </row>
    <row r="110" spans="3:25" ht="18.75" customHeight="1">
      <c r="C110" s="151"/>
      <c r="D110" s="151"/>
      <c r="E110" s="151"/>
      <c r="F110" s="151"/>
      <c r="G110" s="151"/>
      <c r="H110" s="151"/>
      <c r="I110" s="151"/>
      <c r="J110" s="151"/>
      <c r="K110" s="151"/>
      <c r="L110" s="151"/>
      <c r="M110" s="151"/>
      <c r="N110" s="151"/>
      <c r="O110" s="240"/>
      <c r="P110" s="151"/>
      <c r="Q110" s="151"/>
      <c r="R110" s="151"/>
      <c r="S110" s="151"/>
      <c r="T110" s="151"/>
      <c r="U110" s="151"/>
      <c r="V110" s="151"/>
      <c r="W110" s="151"/>
      <c r="X110" s="151"/>
      <c r="Y110" s="151"/>
    </row>
    <row r="111" spans="3:25" ht="18.75" customHeight="1">
      <c r="C111" s="151"/>
      <c r="D111" s="151"/>
      <c r="E111" s="151"/>
      <c r="F111" s="151"/>
      <c r="G111" s="151"/>
      <c r="H111" s="151"/>
      <c r="I111" s="151"/>
      <c r="J111" s="151"/>
      <c r="K111" s="151"/>
      <c r="L111" s="151"/>
      <c r="M111" s="151"/>
      <c r="N111" s="151"/>
      <c r="O111" s="240"/>
      <c r="P111" s="151"/>
      <c r="Q111" s="151"/>
      <c r="R111" s="151"/>
      <c r="S111" s="151"/>
      <c r="T111" s="151"/>
      <c r="U111" s="151"/>
      <c r="V111" s="151"/>
      <c r="W111" s="151"/>
      <c r="X111" s="151"/>
      <c r="Y111" s="151"/>
    </row>
    <row r="112" spans="3:25" ht="18.75" customHeight="1">
      <c r="C112" s="151"/>
      <c r="D112" s="151"/>
      <c r="E112" s="151"/>
      <c r="F112" s="151"/>
      <c r="G112" s="151"/>
      <c r="H112" s="151"/>
      <c r="I112" s="151"/>
      <c r="J112" s="151"/>
      <c r="K112" s="151"/>
      <c r="L112" s="151"/>
      <c r="M112" s="151"/>
      <c r="N112" s="151"/>
      <c r="O112" s="240"/>
      <c r="P112" s="151"/>
      <c r="Q112" s="151"/>
      <c r="R112" s="151"/>
      <c r="S112" s="151"/>
      <c r="T112" s="151"/>
      <c r="U112" s="151"/>
      <c r="V112" s="151"/>
      <c r="W112" s="151"/>
      <c r="X112" s="151"/>
      <c r="Y112" s="151"/>
    </row>
    <row r="113" spans="3:25" ht="18.75" customHeight="1">
      <c r="C113" s="151"/>
      <c r="D113" s="151"/>
      <c r="E113" s="151"/>
      <c r="F113" s="151"/>
      <c r="G113" s="151"/>
      <c r="H113" s="151"/>
      <c r="I113" s="151"/>
      <c r="J113" s="151"/>
      <c r="K113" s="151"/>
      <c r="L113" s="151"/>
      <c r="M113" s="151"/>
      <c r="N113" s="151"/>
      <c r="O113" s="240"/>
      <c r="P113" s="151"/>
      <c r="Q113" s="151"/>
      <c r="R113" s="151"/>
      <c r="S113" s="151"/>
      <c r="T113" s="151"/>
      <c r="U113" s="151"/>
      <c r="V113" s="151"/>
      <c r="W113" s="151"/>
      <c r="X113" s="151"/>
      <c r="Y113" s="151"/>
    </row>
    <row r="114" spans="3:25" ht="18.75" customHeight="1">
      <c r="C114" s="151"/>
      <c r="D114" s="151"/>
      <c r="E114" s="151"/>
      <c r="F114" s="151"/>
      <c r="G114" s="151"/>
      <c r="H114" s="151"/>
      <c r="I114" s="151"/>
      <c r="J114" s="151"/>
      <c r="K114" s="151"/>
      <c r="L114" s="151"/>
      <c r="M114" s="151"/>
      <c r="N114" s="151"/>
      <c r="O114" s="240"/>
      <c r="P114" s="151"/>
      <c r="Q114" s="151"/>
      <c r="R114" s="151"/>
      <c r="S114" s="151"/>
      <c r="T114" s="151"/>
      <c r="U114" s="151"/>
      <c r="V114" s="151"/>
      <c r="W114" s="151"/>
      <c r="X114" s="151"/>
      <c r="Y114" s="151"/>
    </row>
    <row r="115" spans="3:25" ht="18.75" customHeight="1">
      <c r="C115" s="151"/>
      <c r="D115" s="151"/>
      <c r="E115" s="151"/>
      <c r="F115" s="151"/>
      <c r="G115" s="151"/>
      <c r="H115" s="151"/>
      <c r="I115" s="151"/>
      <c r="J115" s="151"/>
      <c r="K115" s="151"/>
      <c r="L115" s="151"/>
      <c r="M115" s="151"/>
      <c r="N115" s="151"/>
      <c r="O115" s="240"/>
      <c r="P115" s="151"/>
      <c r="Q115" s="151"/>
      <c r="R115" s="151"/>
      <c r="S115" s="151"/>
      <c r="T115" s="151"/>
      <c r="U115" s="151"/>
      <c r="V115" s="151"/>
      <c r="W115" s="151"/>
      <c r="X115" s="151"/>
      <c r="Y115" s="151"/>
    </row>
    <row r="116" spans="3:25" ht="18.75" customHeight="1">
      <c r="C116" s="151"/>
      <c r="D116" s="151"/>
      <c r="E116" s="151"/>
      <c r="F116" s="151"/>
      <c r="G116" s="151"/>
      <c r="H116" s="151"/>
      <c r="I116" s="151"/>
      <c r="J116" s="151"/>
      <c r="K116" s="151"/>
      <c r="L116" s="151"/>
      <c r="M116" s="151"/>
      <c r="N116" s="151"/>
      <c r="O116" s="240"/>
      <c r="P116" s="151"/>
      <c r="Q116" s="151"/>
      <c r="R116" s="151"/>
      <c r="S116" s="151"/>
      <c r="T116" s="151"/>
      <c r="U116" s="151"/>
      <c r="V116" s="151"/>
      <c r="W116" s="151"/>
      <c r="X116" s="151"/>
      <c r="Y116" s="151"/>
    </row>
    <row r="117" spans="3:25" ht="18.75" customHeight="1">
      <c r="C117" s="151"/>
      <c r="D117" s="151"/>
      <c r="E117" s="151"/>
      <c r="F117" s="151"/>
      <c r="G117" s="151"/>
      <c r="H117" s="151"/>
      <c r="I117" s="151"/>
      <c r="J117" s="151"/>
      <c r="K117" s="151"/>
      <c r="L117" s="151"/>
      <c r="M117" s="151"/>
      <c r="N117" s="151"/>
      <c r="O117" s="240"/>
      <c r="P117" s="151"/>
      <c r="Q117" s="151"/>
      <c r="R117" s="151"/>
      <c r="S117" s="151"/>
      <c r="T117" s="151"/>
      <c r="U117" s="151"/>
      <c r="V117" s="151"/>
      <c r="W117" s="151"/>
      <c r="X117" s="151"/>
      <c r="Y117" s="151"/>
    </row>
    <row r="118" spans="3:25" ht="18.75" customHeight="1">
      <c r="C118" s="151"/>
      <c r="D118" s="151"/>
      <c r="E118" s="151"/>
      <c r="F118" s="151"/>
      <c r="G118" s="151"/>
      <c r="H118" s="151"/>
      <c r="I118" s="151"/>
      <c r="J118" s="151"/>
      <c r="K118" s="151"/>
      <c r="L118" s="151"/>
      <c r="M118" s="151"/>
      <c r="N118" s="151"/>
      <c r="O118" s="240"/>
      <c r="P118" s="151"/>
      <c r="Q118" s="151"/>
      <c r="R118" s="151"/>
      <c r="S118" s="151"/>
      <c r="T118" s="151"/>
      <c r="U118" s="151"/>
      <c r="V118" s="151"/>
      <c r="W118" s="151"/>
      <c r="X118" s="151"/>
      <c r="Y118" s="151"/>
    </row>
    <row r="119" spans="3:25" ht="18.75" customHeight="1">
      <c r="C119" s="151"/>
      <c r="D119" s="151"/>
      <c r="E119" s="151"/>
      <c r="F119" s="151"/>
      <c r="G119" s="151"/>
      <c r="H119" s="151"/>
      <c r="I119" s="151"/>
      <c r="J119" s="151"/>
      <c r="K119" s="151"/>
      <c r="L119" s="151"/>
      <c r="M119" s="151"/>
      <c r="N119" s="151"/>
      <c r="O119" s="240"/>
      <c r="P119" s="151"/>
      <c r="Q119" s="151"/>
      <c r="R119" s="151"/>
      <c r="S119" s="151"/>
      <c r="T119" s="151"/>
      <c r="U119" s="151"/>
      <c r="V119" s="151"/>
      <c r="W119" s="151"/>
      <c r="X119" s="151"/>
      <c r="Y119" s="151"/>
    </row>
    <row r="120" spans="3:25" ht="18.75" customHeight="1">
      <c r="C120" s="151"/>
      <c r="D120" s="151"/>
      <c r="E120" s="151"/>
      <c r="F120" s="151"/>
      <c r="G120" s="151"/>
      <c r="H120" s="151"/>
      <c r="I120" s="151"/>
      <c r="J120" s="151"/>
      <c r="K120" s="151"/>
      <c r="L120" s="151"/>
      <c r="M120" s="151"/>
      <c r="N120" s="151"/>
      <c r="O120" s="240"/>
      <c r="P120" s="151"/>
      <c r="Q120" s="151"/>
      <c r="R120" s="151"/>
      <c r="S120" s="151"/>
      <c r="T120" s="151"/>
      <c r="U120" s="151"/>
      <c r="V120" s="151"/>
      <c r="W120" s="151"/>
      <c r="X120" s="151"/>
      <c r="Y120" s="151"/>
    </row>
    <row r="121" spans="3:25" ht="18.75" customHeight="1">
      <c r="C121" s="151"/>
      <c r="D121" s="151"/>
      <c r="E121" s="151"/>
      <c r="F121" s="151"/>
      <c r="G121" s="151"/>
      <c r="H121" s="151"/>
      <c r="I121" s="151"/>
      <c r="J121" s="151"/>
      <c r="K121" s="151"/>
      <c r="L121" s="151"/>
      <c r="M121" s="151"/>
      <c r="N121" s="151"/>
      <c r="O121" s="240"/>
      <c r="P121" s="151"/>
      <c r="Q121" s="151"/>
      <c r="R121" s="151"/>
      <c r="S121" s="151"/>
      <c r="T121" s="151"/>
      <c r="U121" s="151"/>
      <c r="V121" s="151"/>
      <c r="W121" s="151"/>
      <c r="X121" s="151"/>
      <c r="Y121" s="151"/>
    </row>
    <row r="122" spans="3:25" ht="18.75" customHeight="1">
      <c r="C122" s="151"/>
      <c r="D122" s="151"/>
      <c r="E122" s="151"/>
      <c r="F122" s="151"/>
      <c r="G122" s="151"/>
      <c r="H122" s="151"/>
      <c r="I122" s="151"/>
      <c r="J122" s="151"/>
      <c r="K122" s="151"/>
      <c r="L122" s="151"/>
      <c r="M122" s="151"/>
      <c r="N122" s="151"/>
      <c r="O122" s="240"/>
      <c r="P122" s="151"/>
      <c r="Q122" s="151"/>
      <c r="R122" s="151"/>
      <c r="S122" s="151"/>
      <c r="T122" s="151"/>
      <c r="U122" s="151"/>
      <c r="V122" s="151"/>
      <c r="W122" s="151"/>
      <c r="X122" s="151"/>
      <c r="Y122" s="151"/>
    </row>
    <row r="123" spans="3:25" ht="18.75" customHeight="1">
      <c r="C123" s="151"/>
      <c r="D123" s="151"/>
      <c r="E123" s="151"/>
      <c r="F123" s="151"/>
      <c r="G123" s="151"/>
      <c r="H123" s="151"/>
      <c r="I123" s="151"/>
      <c r="J123" s="151"/>
      <c r="K123" s="151"/>
      <c r="L123" s="151"/>
      <c r="M123" s="151"/>
      <c r="N123" s="151"/>
      <c r="O123" s="240"/>
      <c r="P123" s="151"/>
      <c r="Q123" s="151"/>
      <c r="R123" s="151"/>
      <c r="S123" s="151"/>
      <c r="T123" s="151"/>
      <c r="U123" s="151"/>
      <c r="V123" s="151"/>
      <c r="W123" s="151"/>
      <c r="X123" s="151"/>
      <c r="Y123" s="151"/>
    </row>
    <row r="124" spans="3:25" ht="18.75" customHeight="1">
      <c r="C124" s="151"/>
      <c r="D124" s="151"/>
      <c r="E124" s="151"/>
      <c r="F124" s="151"/>
      <c r="G124" s="151"/>
      <c r="H124" s="151"/>
      <c r="I124" s="151"/>
      <c r="J124" s="151"/>
      <c r="K124" s="151"/>
      <c r="L124" s="151"/>
      <c r="M124" s="151"/>
      <c r="N124" s="151"/>
      <c r="O124" s="240"/>
      <c r="P124" s="151"/>
      <c r="Q124" s="151"/>
      <c r="R124" s="151"/>
      <c r="S124" s="151"/>
      <c r="T124" s="151"/>
      <c r="U124" s="151"/>
      <c r="V124" s="151"/>
      <c r="W124" s="151"/>
      <c r="X124" s="151"/>
      <c r="Y124" s="151"/>
    </row>
    <row r="125" spans="3:25" ht="18.75" customHeight="1">
      <c r="C125" s="151"/>
      <c r="D125" s="151"/>
      <c r="E125" s="151"/>
      <c r="F125" s="151"/>
      <c r="G125" s="151"/>
      <c r="H125" s="151"/>
      <c r="I125" s="151"/>
      <c r="J125" s="151"/>
      <c r="K125" s="151"/>
      <c r="L125" s="151"/>
      <c r="M125" s="151"/>
      <c r="N125" s="151"/>
      <c r="O125" s="240"/>
      <c r="P125" s="151"/>
      <c r="Q125" s="151"/>
      <c r="R125" s="151"/>
      <c r="S125" s="151"/>
      <c r="T125" s="151"/>
      <c r="U125" s="151"/>
      <c r="V125" s="151"/>
      <c r="W125" s="151"/>
      <c r="X125" s="151"/>
      <c r="Y125" s="151"/>
    </row>
    <row r="126" spans="3:25" ht="18.75" customHeight="1">
      <c r="C126" s="151"/>
      <c r="D126" s="151"/>
      <c r="E126" s="151"/>
      <c r="F126" s="151"/>
      <c r="G126" s="151"/>
      <c r="H126" s="151"/>
      <c r="I126" s="151"/>
      <c r="J126" s="151"/>
      <c r="K126" s="151"/>
      <c r="L126" s="151"/>
      <c r="M126" s="151"/>
      <c r="N126" s="151"/>
      <c r="O126" s="240"/>
      <c r="P126" s="151"/>
      <c r="Q126" s="151"/>
      <c r="R126" s="151"/>
      <c r="S126" s="151"/>
      <c r="T126" s="151"/>
      <c r="U126" s="151"/>
      <c r="V126" s="151"/>
      <c r="W126" s="151"/>
      <c r="X126" s="151"/>
      <c r="Y126" s="151"/>
    </row>
    <row r="127" spans="3:25" ht="18.75" customHeight="1">
      <c r="C127" s="151"/>
      <c r="D127" s="151"/>
      <c r="E127" s="151"/>
      <c r="F127" s="151"/>
      <c r="G127" s="151"/>
      <c r="H127" s="151"/>
      <c r="I127" s="151"/>
      <c r="J127" s="151"/>
      <c r="K127" s="151"/>
      <c r="L127" s="151"/>
      <c r="M127" s="151"/>
      <c r="N127" s="151"/>
      <c r="O127" s="240"/>
      <c r="P127" s="151"/>
      <c r="Q127" s="151"/>
      <c r="R127" s="151"/>
      <c r="S127" s="151"/>
      <c r="T127" s="151"/>
      <c r="U127" s="151"/>
      <c r="V127" s="151"/>
      <c r="W127" s="151"/>
      <c r="X127" s="151"/>
      <c r="Y127" s="151"/>
    </row>
    <row r="128" spans="3:25" ht="18.75" customHeight="1">
      <c r="C128" s="151"/>
      <c r="D128" s="151"/>
      <c r="E128" s="151"/>
      <c r="F128" s="151"/>
      <c r="G128" s="151"/>
      <c r="H128" s="151"/>
      <c r="I128" s="151"/>
      <c r="J128" s="151"/>
      <c r="K128" s="151"/>
      <c r="L128" s="151"/>
      <c r="M128" s="151"/>
      <c r="N128" s="151"/>
      <c r="O128" s="240"/>
      <c r="P128" s="151"/>
      <c r="Q128" s="151"/>
      <c r="R128" s="151"/>
      <c r="S128" s="151"/>
      <c r="T128" s="151"/>
      <c r="U128" s="151"/>
      <c r="V128" s="151"/>
      <c r="W128" s="151"/>
      <c r="X128" s="151"/>
      <c r="Y128" s="151"/>
    </row>
    <row r="129" spans="3:25" ht="18.75" customHeight="1">
      <c r="C129" s="151"/>
      <c r="D129" s="151"/>
      <c r="E129" s="151"/>
      <c r="F129" s="151"/>
      <c r="G129" s="151"/>
      <c r="H129" s="151"/>
      <c r="I129" s="151"/>
      <c r="J129" s="151"/>
      <c r="K129" s="151"/>
      <c r="L129" s="151"/>
      <c r="M129" s="151"/>
      <c r="N129" s="151"/>
      <c r="O129" s="240"/>
      <c r="P129" s="151"/>
      <c r="Q129" s="151"/>
      <c r="R129" s="151"/>
      <c r="S129" s="151"/>
      <c r="T129" s="151"/>
      <c r="U129" s="151"/>
      <c r="V129" s="151"/>
      <c r="W129" s="151"/>
      <c r="X129" s="151"/>
      <c r="Y129" s="151"/>
    </row>
    <row r="130" spans="3:25" ht="18.75" customHeight="1">
      <c r="C130" s="151"/>
      <c r="D130" s="151"/>
      <c r="E130" s="151"/>
      <c r="F130" s="151"/>
      <c r="G130" s="151"/>
      <c r="H130" s="151"/>
      <c r="I130" s="151"/>
      <c r="J130" s="151"/>
      <c r="K130" s="151"/>
      <c r="L130" s="151"/>
      <c r="M130" s="151"/>
      <c r="N130" s="151"/>
      <c r="O130" s="240"/>
      <c r="P130" s="151"/>
      <c r="Q130" s="151"/>
      <c r="R130" s="151"/>
      <c r="S130" s="151"/>
      <c r="T130" s="151"/>
      <c r="U130" s="151"/>
      <c r="V130" s="151"/>
      <c r="W130" s="151"/>
      <c r="X130" s="151"/>
      <c r="Y130" s="151"/>
    </row>
    <row r="131" spans="3:25" ht="18.75" customHeight="1">
      <c r="C131" s="151"/>
      <c r="D131" s="151"/>
      <c r="E131" s="151"/>
      <c r="F131" s="151"/>
      <c r="G131" s="151"/>
      <c r="H131" s="151"/>
      <c r="I131" s="151"/>
      <c r="J131" s="151"/>
      <c r="K131" s="151"/>
      <c r="L131" s="151"/>
      <c r="M131" s="151"/>
      <c r="N131" s="151"/>
      <c r="O131" s="240"/>
      <c r="P131" s="151"/>
      <c r="Q131" s="151"/>
      <c r="R131" s="151"/>
      <c r="S131" s="151"/>
      <c r="T131" s="151"/>
      <c r="U131" s="151"/>
      <c r="V131" s="151"/>
      <c r="W131" s="151"/>
      <c r="X131" s="151"/>
      <c r="Y131" s="151"/>
    </row>
    <row r="132" spans="3:25" ht="18.75" customHeight="1">
      <c r="C132" s="151"/>
      <c r="D132" s="151"/>
      <c r="E132" s="151"/>
      <c r="F132" s="151"/>
      <c r="G132" s="151"/>
      <c r="H132" s="151"/>
      <c r="I132" s="151"/>
      <c r="J132" s="151"/>
      <c r="K132" s="151"/>
      <c r="L132" s="151"/>
      <c r="M132" s="151"/>
      <c r="N132" s="151"/>
      <c r="O132" s="240"/>
      <c r="P132" s="151"/>
      <c r="Q132" s="151"/>
      <c r="R132" s="151"/>
      <c r="S132" s="151"/>
      <c r="T132" s="151"/>
      <c r="U132" s="151"/>
      <c r="V132" s="151"/>
      <c r="W132" s="151"/>
      <c r="X132" s="151"/>
      <c r="Y132" s="151"/>
    </row>
    <row r="133" spans="3:25" ht="18.75" customHeight="1">
      <c r="C133" s="151"/>
      <c r="D133" s="151"/>
      <c r="E133" s="151"/>
      <c r="F133" s="151"/>
      <c r="G133" s="151"/>
      <c r="H133" s="151"/>
      <c r="I133" s="151"/>
      <c r="J133" s="151"/>
      <c r="K133" s="151"/>
      <c r="L133" s="151"/>
      <c r="M133" s="151"/>
      <c r="N133" s="151"/>
      <c r="O133" s="240"/>
      <c r="P133" s="151"/>
      <c r="Q133" s="151"/>
      <c r="R133" s="151"/>
      <c r="S133" s="151"/>
      <c r="T133" s="151"/>
      <c r="U133" s="151"/>
      <c r="V133" s="151"/>
      <c r="W133" s="151"/>
      <c r="X133" s="151"/>
      <c r="Y133" s="151"/>
    </row>
    <row r="134" spans="3:25" ht="18.75" customHeight="1">
      <c r="C134" s="151"/>
      <c r="D134" s="151"/>
      <c r="E134" s="151"/>
      <c r="F134" s="151"/>
      <c r="G134" s="151"/>
      <c r="H134" s="151"/>
      <c r="I134" s="151"/>
      <c r="J134" s="151"/>
      <c r="K134" s="151"/>
      <c r="L134" s="151"/>
      <c r="M134" s="151"/>
      <c r="N134" s="151"/>
      <c r="O134" s="240"/>
      <c r="P134" s="151"/>
      <c r="Q134" s="151"/>
      <c r="R134" s="151"/>
      <c r="S134" s="151"/>
      <c r="T134" s="151"/>
      <c r="U134" s="151"/>
      <c r="V134" s="151"/>
      <c r="W134" s="151"/>
      <c r="X134" s="151"/>
      <c r="Y134" s="151"/>
    </row>
    <row r="135" spans="3:25" ht="18.75" customHeight="1">
      <c r="C135" s="151"/>
      <c r="D135" s="151"/>
      <c r="E135" s="151"/>
      <c r="F135" s="151"/>
      <c r="G135" s="151"/>
      <c r="H135" s="151"/>
      <c r="I135" s="151"/>
      <c r="J135" s="151"/>
      <c r="K135" s="151"/>
      <c r="L135" s="151"/>
      <c r="M135" s="151"/>
      <c r="N135" s="151"/>
      <c r="O135" s="240"/>
      <c r="P135" s="151"/>
      <c r="Q135" s="151"/>
      <c r="R135" s="151"/>
      <c r="S135" s="151"/>
      <c r="T135" s="151"/>
      <c r="U135" s="151"/>
      <c r="V135" s="151"/>
      <c r="W135" s="151"/>
      <c r="X135" s="151"/>
      <c r="Y135" s="151"/>
    </row>
    <row r="136" spans="3:25" ht="18.75" customHeight="1">
      <c r="C136" s="151"/>
      <c r="D136" s="151"/>
      <c r="E136" s="151"/>
      <c r="F136" s="151"/>
      <c r="G136" s="151"/>
      <c r="H136" s="151"/>
      <c r="I136" s="151"/>
      <c r="J136" s="151"/>
      <c r="K136" s="151"/>
      <c r="L136" s="151"/>
      <c r="M136" s="151"/>
      <c r="N136" s="151"/>
      <c r="O136" s="240"/>
      <c r="P136" s="151"/>
      <c r="Q136" s="151"/>
      <c r="R136" s="151"/>
      <c r="S136" s="151"/>
      <c r="T136" s="151"/>
      <c r="U136" s="151"/>
      <c r="V136" s="151"/>
      <c r="W136" s="151"/>
      <c r="X136" s="151"/>
      <c r="Y136" s="151"/>
    </row>
    <row r="137" spans="3:25" ht="18.75" customHeight="1">
      <c r="C137" s="151"/>
      <c r="D137" s="151"/>
      <c r="E137" s="151"/>
      <c r="F137" s="151"/>
      <c r="G137" s="151"/>
      <c r="H137" s="151"/>
      <c r="I137" s="151"/>
      <c r="J137" s="151"/>
      <c r="K137" s="151"/>
      <c r="L137" s="151"/>
      <c r="M137" s="151"/>
      <c r="N137" s="151"/>
      <c r="O137" s="240"/>
      <c r="P137" s="151"/>
      <c r="Q137" s="151"/>
      <c r="R137" s="151"/>
      <c r="S137" s="151"/>
      <c r="T137" s="151"/>
      <c r="U137" s="151"/>
      <c r="V137" s="151"/>
      <c r="W137" s="151"/>
      <c r="X137" s="151"/>
      <c r="Y137" s="151"/>
    </row>
    <row r="138" spans="3:25" ht="18.75" customHeight="1">
      <c r="C138" s="151"/>
      <c r="D138" s="151"/>
      <c r="E138" s="151"/>
      <c r="F138" s="151"/>
      <c r="G138" s="151"/>
      <c r="H138" s="151"/>
      <c r="I138" s="151"/>
      <c r="J138" s="151"/>
      <c r="K138" s="151"/>
      <c r="L138" s="151"/>
      <c r="M138" s="151"/>
      <c r="N138" s="151"/>
      <c r="O138" s="240"/>
      <c r="P138" s="151"/>
      <c r="Q138" s="151"/>
      <c r="R138" s="151"/>
      <c r="S138" s="151"/>
      <c r="T138" s="151"/>
      <c r="U138" s="151"/>
      <c r="V138" s="151"/>
      <c r="W138" s="151"/>
      <c r="X138" s="151"/>
      <c r="Y138" s="151"/>
    </row>
    <row r="139" spans="3:25" ht="18.75" customHeight="1">
      <c r="C139" s="151"/>
      <c r="D139" s="151"/>
      <c r="E139" s="151"/>
      <c r="F139" s="151"/>
      <c r="G139" s="151"/>
      <c r="H139" s="151"/>
      <c r="I139" s="151"/>
      <c r="J139" s="151"/>
      <c r="K139" s="151"/>
      <c r="L139" s="151"/>
      <c r="M139" s="151"/>
      <c r="N139" s="151"/>
      <c r="O139" s="240"/>
      <c r="P139" s="151"/>
      <c r="Q139" s="151"/>
      <c r="R139" s="151"/>
      <c r="S139" s="151"/>
      <c r="T139" s="151"/>
      <c r="U139" s="151"/>
      <c r="V139" s="151"/>
      <c r="W139" s="151"/>
      <c r="X139" s="151"/>
      <c r="Y139" s="151"/>
    </row>
    <row r="140" spans="3:25" ht="18.75" customHeight="1">
      <c r="C140" s="151"/>
      <c r="D140" s="151"/>
      <c r="E140" s="151"/>
      <c r="F140" s="151"/>
      <c r="G140" s="151"/>
      <c r="H140" s="151"/>
      <c r="I140" s="151"/>
      <c r="J140" s="151"/>
      <c r="K140" s="151"/>
      <c r="L140" s="151"/>
      <c r="M140" s="151"/>
      <c r="N140" s="151"/>
      <c r="O140" s="240"/>
      <c r="P140" s="151"/>
      <c r="Q140" s="151"/>
      <c r="R140" s="151"/>
      <c r="S140" s="151"/>
      <c r="T140" s="151"/>
      <c r="U140" s="151"/>
      <c r="V140" s="151"/>
      <c r="W140" s="151"/>
      <c r="X140" s="151"/>
      <c r="Y140" s="151"/>
    </row>
    <row r="141" spans="3:25" ht="18.75" customHeight="1">
      <c r="C141" s="151"/>
      <c r="D141" s="151"/>
      <c r="E141" s="151"/>
      <c r="F141" s="151"/>
      <c r="G141" s="151"/>
      <c r="H141" s="151"/>
      <c r="I141" s="151"/>
      <c r="J141" s="151"/>
      <c r="K141" s="151"/>
      <c r="L141" s="151"/>
      <c r="M141" s="151"/>
      <c r="N141" s="151"/>
      <c r="O141" s="240"/>
      <c r="P141" s="151"/>
      <c r="Q141" s="151"/>
      <c r="R141" s="151"/>
      <c r="S141" s="151"/>
      <c r="T141" s="151"/>
      <c r="U141" s="151"/>
      <c r="V141" s="151"/>
      <c r="W141" s="151"/>
      <c r="X141" s="151"/>
      <c r="Y141" s="151"/>
    </row>
    <row r="142" spans="3:25" ht="18.75" customHeight="1">
      <c r="C142" s="151"/>
      <c r="D142" s="151"/>
      <c r="E142" s="151"/>
      <c r="F142" s="151"/>
      <c r="G142" s="151"/>
      <c r="H142" s="151"/>
      <c r="I142" s="151"/>
      <c r="J142" s="151"/>
      <c r="K142" s="151"/>
      <c r="L142" s="151"/>
      <c r="M142" s="151"/>
      <c r="N142" s="151"/>
      <c r="O142" s="240"/>
      <c r="P142" s="151"/>
      <c r="Q142" s="151"/>
      <c r="R142" s="151"/>
      <c r="S142" s="151"/>
      <c r="T142" s="151"/>
      <c r="U142" s="151"/>
      <c r="V142" s="151"/>
      <c r="W142" s="151"/>
      <c r="X142" s="151"/>
      <c r="Y142" s="151"/>
    </row>
    <row r="143" spans="3:25" ht="18.75" customHeight="1">
      <c r="C143" s="151"/>
      <c r="D143" s="151"/>
      <c r="E143" s="151"/>
      <c r="F143" s="151"/>
      <c r="G143" s="151"/>
      <c r="H143" s="151"/>
      <c r="I143" s="151"/>
      <c r="J143" s="151"/>
      <c r="K143" s="151"/>
      <c r="L143" s="151"/>
      <c r="M143" s="151"/>
      <c r="N143" s="151"/>
      <c r="O143" s="240"/>
      <c r="P143" s="151"/>
      <c r="Q143" s="151"/>
      <c r="R143" s="151"/>
      <c r="S143" s="151"/>
      <c r="T143" s="151"/>
      <c r="U143" s="151"/>
      <c r="V143" s="151"/>
      <c r="W143" s="151"/>
      <c r="X143" s="151"/>
      <c r="Y143" s="151"/>
    </row>
    <row r="144" spans="3:25" ht="18.75" customHeight="1">
      <c r="C144" s="151"/>
      <c r="D144" s="151"/>
      <c r="E144" s="151"/>
      <c r="F144" s="151"/>
      <c r="G144" s="151"/>
      <c r="H144" s="151"/>
      <c r="I144" s="151"/>
      <c r="J144" s="151"/>
      <c r="K144" s="151"/>
      <c r="L144" s="151"/>
      <c r="M144" s="151"/>
      <c r="N144" s="151"/>
      <c r="O144" s="240"/>
      <c r="P144" s="151"/>
      <c r="Q144" s="151"/>
      <c r="R144" s="151"/>
      <c r="S144" s="151"/>
      <c r="T144" s="151"/>
      <c r="U144" s="151"/>
      <c r="V144" s="151"/>
      <c r="W144" s="151"/>
      <c r="X144" s="151"/>
      <c r="Y144" s="151"/>
    </row>
    <row r="145" spans="3:25" ht="18.75" customHeight="1">
      <c r="C145" s="151"/>
      <c r="D145" s="151"/>
      <c r="E145" s="151"/>
      <c r="F145" s="151"/>
      <c r="G145" s="151"/>
      <c r="H145" s="151"/>
      <c r="I145" s="151"/>
      <c r="J145" s="151"/>
      <c r="K145" s="151"/>
      <c r="L145" s="151"/>
      <c r="M145" s="151"/>
      <c r="N145" s="151"/>
      <c r="O145" s="240"/>
      <c r="P145" s="151"/>
      <c r="Q145" s="151"/>
      <c r="R145" s="151"/>
      <c r="S145" s="151"/>
      <c r="T145" s="151"/>
      <c r="U145" s="151"/>
      <c r="V145" s="151"/>
      <c r="W145" s="151"/>
      <c r="X145" s="151"/>
      <c r="Y145" s="151"/>
    </row>
    <row r="146" spans="3:25" ht="18.75" customHeight="1">
      <c r="C146" s="151"/>
      <c r="D146" s="151"/>
      <c r="E146" s="151"/>
      <c r="F146" s="151"/>
      <c r="G146" s="151"/>
      <c r="H146" s="151"/>
      <c r="I146" s="151"/>
      <c r="J146" s="151"/>
      <c r="K146" s="151"/>
      <c r="L146" s="151"/>
      <c r="M146" s="151"/>
      <c r="N146" s="151"/>
      <c r="O146" s="240"/>
      <c r="P146" s="151"/>
      <c r="Q146" s="151"/>
      <c r="R146" s="151"/>
      <c r="S146" s="151"/>
      <c r="T146" s="151"/>
      <c r="U146" s="151"/>
      <c r="V146" s="151"/>
      <c r="W146" s="151"/>
      <c r="X146" s="151"/>
      <c r="Y146" s="151"/>
    </row>
    <row r="147" spans="3:25" ht="18.75" customHeight="1">
      <c r="C147" s="151"/>
      <c r="D147" s="151"/>
      <c r="E147" s="151"/>
      <c r="F147" s="151"/>
      <c r="G147" s="151"/>
      <c r="H147" s="151"/>
      <c r="I147" s="151"/>
      <c r="J147" s="151"/>
      <c r="K147" s="151"/>
      <c r="L147" s="151"/>
      <c r="M147" s="151"/>
      <c r="N147" s="151"/>
      <c r="O147" s="240"/>
      <c r="P147" s="151"/>
      <c r="Q147" s="151"/>
      <c r="R147" s="151"/>
      <c r="S147" s="151"/>
      <c r="T147" s="151"/>
      <c r="U147" s="151"/>
      <c r="V147" s="151"/>
      <c r="W147" s="151"/>
      <c r="X147" s="151"/>
      <c r="Y147" s="151"/>
    </row>
    <row r="148" spans="3:25" ht="18.75" customHeight="1">
      <c r="C148" s="151"/>
      <c r="D148" s="151"/>
      <c r="E148" s="151"/>
      <c r="F148" s="151"/>
      <c r="G148" s="151"/>
      <c r="H148" s="151"/>
      <c r="I148" s="151"/>
      <c r="J148" s="151"/>
      <c r="K148" s="151"/>
      <c r="L148" s="151"/>
      <c r="M148" s="151"/>
      <c r="N148" s="151"/>
      <c r="O148" s="240"/>
      <c r="P148" s="151"/>
      <c r="Q148" s="151"/>
      <c r="R148" s="151"/>
      <c r="S148" s="151"/>
      <c r="T148" s="151"/>
      <c r="U148" s="151"/>
      <c r="V148" s="151"/>
      <c r="W148" s="151"/>
      <c r="X148" s="151"/>
      <c r="Y148" s="151"/>
    </row>
    <row r="149" spans="3:25" ht="18.75" customHeight="1">
      <c r="C149" s="151"/>
      <c r="D149" s="151"/>
      <c r="E149" s="151"/>
      <c r="F149" s="151"/>
      <c r="G149" s="151"/>
      <c r="H149" s="151"/>
      <c r="I149" s="151"/>
      <c r="J149" s="151"/>
      <c r="K149" s="151"/>
      <c r="L149" s="151"/>
      <c r="M149" s="151"/>
      <c r="N149" s="151"/>
      <c r="O149" s="240"/>
      <c r="P149" s="151"/>
      <c r="Q149" s="151"/>
      <c r="R149" s="151"/>
      <c r="S149" s="151"/>
      <c r="T149" s="151"/>
      <c r="U149" s="151"/>
      <c r="V149" s="151"/>
      <c r="W149" s="151"/>
      <c r="X149" s="151"/>
      <c r="Y149" s="151"/>
    </row>
    <row r="150" spans="3:25" ht="18.75" customHeight="1">
      <c r="C150" s="151"/>
      <c r="D150" s="151"/>
      <c r="E150" s="151"/>
      <c r="F150" s="151"/>
      <c r="G150" s="151"/>
      <c r="H150" s="151"/>
      <c r="I150" s="151"/>
      <c r="J150" s="151"/>
      <c r="K150" s="151"/>
      <c r="L150" s="151"/>
      <c r="M150" s="151"/>
      <c r="N150" s="151"/>
      <c r="O150" s="240"/>
      <c r="P150" s="151"/>
      <c r="Q150" s="151"/>
      <c r="R150" s="151"/>
      <c r="S150" s="151"/>
      <c r="T150" s="151"/>
      <c r="U150" s="151"/>
      <c r="V150" s="151"/>
      <c r="W150" s="151"/>
      <c r="X150" s="151"/>
      <c r="Y150" s="151"/>
    </row>
    <row r="151" spans="3:25" ht="18.75" customHeight="1">
      <c r="C151" s="151"/>
      <c r="D151" s="151"/>
      <c r="E151" s="151"/>
      <c r="F151" s="151"/>
      <c r="G151" s="151"/>
      <c r="H151" s="151"/>
      <c r="I151" s="151"/>
      <c r="J151" s="151"/>
      <c r="K151" s="151"/>
      <c r="L151" s="151"/>
      <c r="M151" s="151"/>
      <c r="N151" s="151"/>
      <c r="O151" s="240"/>
      <c r="P151" s="151"/>
      <c r="Q151" s="151"/>
      <c r="R151" s="151"/>
      <c r="S151" s="151"/>
      <c r="T151" s="151"/>
      <c r="U151" s="151"/>
      <c r="V151" s="151"/>
      <c r="W151" s="151"/>
      <c r="X151" s="151"/>
      <c r="Y151" s="151"/>
    </row>
    <row r="152" spans="3:25" ht="18.75" customHeight="1">
      <c r="C152" s="151"/>
      <c r="D152" s="151"/>
      <c r="E152" s="151"/>
      <c r="F152" s="151"/>
      <c r="G152" s="151"/>
      <c r="H152" s="151"/>
      <c r="I152" s="151"/>
      <c r="J152" s="151"/>
      <c r="K152" s="151"/>
      <c r="L152" s="151"/>
      <c r="M152" s="151"/>
      <c r="N152" s="151"/>
      <c r="O152" s="240"/>
      <c r="P152" s="151"/>
      <c r="Q152" s="151"/>
      <c r="R152" s="151"/>
      <c r="S152" s="151"/>
      <c r="T152" s="151"/>
      <c r="U152" s="151"/>
      <c r="V152" s="151"/>
      <c r="W152" s="151"/>
      <c r="X152" s="151"/>
      <c r="Y152" s="151"/>
    </row>
    <row r="153" spans="3:25" ht="18.75" customHeight="1">
      <c r="C153" s="151"/>
      <c r="D153" s="151"/>
      <c r="E153" s="151"/>
      <c r="F153" s="151"/>
      <c r="G153" s="151"/>
      <c r="H153" s="151"/>
      <c r="I153" s="151"/>
      <c r="J153" s="151"/>
      <c r="K153" s="151"/>
      <c r="L153" s="151"/>
      <c r="M153" s="151"/>
      <c r="N153" s="151"/>
      <c r="O153" s="240"/>
      <c r="P153" s="151"/>
      <c r="Q153" s="151"/>
      <c r="R153" s="151"/>
      <c r="S153" s="151"/>
      <c r="T153" s="151"/>
      <c r="U153" s="151"/>
      <c r="V153" s="151"/>
      <c r="W153" s="151"/>
      <c r="X153" s="151"/>
      <c r="Y153" s="151"/>
    </row>
    <row r="154" spans="3:25" ht="18.75" customHeight="1">
      <c r="C154" s="151"/>
      <c r="D154" s="151"/>
      <c r="E154" s="151"/>
      <c r="F154" s="151"/>
      <c r="G154" s="151"/>
      <c r="H154" s="151"/>
      <c r="I154" s="151"/>
      <c r="J154" s="151"/>
      <c r="K154" s="151"/>
      <c r="L154" s="151"/>
      <c r="M154" s="151"/>
      <c r="N154" s="151"/>
      <c r="O154" s="240"/>
      <c r="P154" s="151"/>
      <c r="Q154" s="151"/>
      <c r="R154" s="151"/>
      <c r="S154" s="151"/>
      <c r="T154" s="151"/>
      <c r="U154" s="151"/>
      <c r="V154" s="151"/>
      <c r="W154" s="151"/>
      <c r="X154" s="151"/>
      <c r="Y154" s="151"/>
    </row>
    <row r="155" spans="3:25" ht="18.75" customHeight="1">
      <c r="C155" s="151"/>
      <c r="D155" s="151"/>
      <c r="E155" s="151"/>
      <c r="F155" s="151"/>
      <c r="G155" s="151"/>
      <c r="H155" s="151"/>
      <c r="I155" s="151"/>
      <c r="J155" s="151"/>
      <c r="K155" s="151"/>
      <c r="L155" s="151"/>
      <c r="M155" s="151"/>
      <c r="N155" s="151"/>
      <c r="O155" s="240"/>
      <c r="P155" s="151"/>
      <c r="Q155" s="151"/>
      <c r="R155" s="151"/>
      <c r="S155" s="151"/>
      <c r="T155" s="151"/>
      <c r="U155" s="151"/>
      <c r="V155" s="151"/>
      <c r="W155" s="151"/>
      <c r="X155" s="151"/>
      <c r="Y155" s="151"/>
    </row>
    <row r="156" spans="3:25" ht="18.75" customHeight="1">
      <c r="C156" s="151"/>
      <c r="D156" s="151"/>
      <c r="E156" s="151"/>
      <c r="F156" s="151"/>
      <c r="G156" s="151"/>
      <c r="H156" s="151"/>
      <c r="I156" s="151"/>
      <c r="J156" s="151"/>
      <c r="K156" s="151"/>
      <c r="L156" s="151"/>
      <c r="M156" s="151"/>
      <c r="N156" s="151"/>
      <c r="O156" s="240"/>
      <c r="P156" s="151"/>
      <c r="Q156" s="151"/>
      <c r="R156" s="151"/>
      <c r="S156" s="151"/>
      <c r="T156" s="151"/>
      <c r="U156" s="151"/>
      <c r="V156" s="151"/>
      <c r="W156" s="151"/>
      <c r="X156" s="151"/>
      <c r="Y156" s="151"/>
    </row>
    <row r="157" spans="3:25" ht="18.75" customHeight="1">
      <c r="C157" s="151"/>
      <c r="D157" s="151"/>
      <c r="E157" s="151"/>
      <c r="F157" s="151"/>
      <c r="G157" s="151"/>
      <c r="H157" s="151"/>
      <c r="I157" s="151"/>
      <c r="J157" s="151"/>
      <c r="K157" s="151"/>
      <c r="L157" s="151"/>
      <c r="M157" s="151"/>
      <c r="N157" s="151"/>
      <c r="O157" s="240"/>
      <c r="P157" s="151"/>
      <c r="Q157" s="151"/>
      <c r="R157" s="151"/>
      <c r="S157" s="151"/>
      <c r="T157" s="151"/>
      <c r="U157" s="151"/>
      <c r="V157" s="151"/>
      <c r="W157" s="151"/>
      <c r="X157" s="151"/>
      <c r="Y157" s="151"/>
    </row>
    <row r="158" spans="3:25" ht="18.75" customHeight="1">
      <c r="C158" s="151"/>
      <c r="D158" s="151"/>
      <c r="E158" s="151"/>
      <c r="F158" s="151"/>
      <c r="G158" s="151"/>
      <c r="H158" s="151"/>
      <c r="I158" s="151"/>
      <c r="J158" s="151"/>
      <c r="K158" s="151"/>
      <c r="L158" s="151"/>
      <c r="M158" s="151"/>
      <c r="N158" s="151"/>
      <c r="O158" s="240"/>
      <c r="P158" s="151"/>
      <c r="Q158" s="151"/>
      <c r="R158" s="151"/>
      <c r="S158" s="151"/>
      <c r="T158" s="151"/>
      <c r="U158" s="151"/>
      <c r="V158" s="151"/>
      <c r="W158" s="151"/>
      <c r="X158" s="151"/>
      <c r="Y158" s="151"/>
    </row>
    <row r="159" spans="3:25" ht="18.75" customHeight="1">
      <c r="C159" s="151"/>
      <c r="D159" s="151"/>
      <c r="E159" s="151"/>
      <c r="F159" s="151"/>
      <c r="G159" s="151"/>
      <c r="H159" s="151"/>
      <c r="I159" s="151"/>
      <c r="J159" s="151"/>
      <c r="K159" s="151"/>
      <c r="L159" s="151"/>
      <c r="M159" s="151"/>
      <c r="N159" s="151"/>
      <c r="O159" s="240"/>
      <c r="P159" s="151"/>
      <c r="Q159" s="151"/>
      <c r="R159" s="151"/>
      <c r="S159" s="151"/>
      <c r="T159" s="151"/>
      <c r="U159" s="151"/>
      <c r="V159" s="151"/>
      <c r="W159" s="151"/>
      <c r="X159" s="151"/>
      <c r="Y159" s="151"/>
    </row>
    <row r="160" spans="3:25" ht="18.75" customHeight="1">
      <c r="C160" s="151"/>
      <c r="D160" s="151"/>
      <c r="E160" s="151"/>
      <c r="F160" s="151"/>
      <c r="G160" s="151"/>
      <c r="H160" s="151"/>
      <c r="I160" s="151"/>
      <c r="J160" s="151"/>
      <c r="K160" s="151"/>
      <c r="L160" s="151"/>
      <c r="M160" s="151"/>
      <c r="N160" s="151"/>
      <c r="O160" s="240"/>
      <c r="P160" s="151"/>
      <c r="Q160" s="151"/>
      <c r="R160" s="151"/>
      <c r="S160" s="151"/>
      <c r="T160" s="151"/>
      <c r="U160" s="151"/>
      <c r="V160" s="151"/>
      <c r="W160" s="151"/>
      <c r="X160" s="151"/>
      <c r="Y160" s="151"/>
    </row>
    <row r="161" spans="3:25" ht="18.75" customHeight="1">
      <c r="C161" s="151"/>
      <c r="D161" s="151"/>
      <c r="E161" s="151"/>
      <c r="F161" s="151"/>
      <c r="G161" s="151"/>
      <c r="H161" s="151"/>
      <c r="I161" s="151"/>
      <c r="J161" s="151"/>
      <c r="K161" s="151"/>
      <c r="L161" s="151"/>
      <c r="M161" s="151"/>
      <c r="N161" s="151"/>
      <c r="O161" s="240"/>
      <c r="P161" s="151"/>
      <c r="Q161" s="151"/>
      <c r="R161" s="151"/>
      <c r="S161" s="151"/>
      <c r="T161" s="151"/>
      <c r="U161" s="151"/>
      <c r="V161" s="151"/>
      <c r="W161" s="151"/>
      <c r="X161" s="151"/>
      <c r="Y161" s="151"/>
    </row>
    <row r="162" spans="3:25" ht="18.75" customHeight="1">
      <c r="C162" s="151"/>
      <c r="D162" s="151"/>
      <c r="E162" s="151"/>
      <c r="F162" s="151"/>
      <c r="G162" s="151"/>
      <c r="H162" s="151"/>
      <c r="I162" s="151"/>
      <c r="J162" s="151"/>
      <c r="K162" s="151"/>
      <c r="L162" s="151"/>
      <c r="M162" s="151"/>
      <c r="N162" s="151"/>
      <c r="O162" s="240"/>
      <c r="P162" s="151"/>
      <c r="Q162" s="151"/>
      <c r="R162" s="151"/>
      <c r="S162" s="151"/>
      <c r="T162" s="151"/>
      <c r="U162" s="151"/>
      <c r="V162" s="151"/>
      <c r="W162" s="151"/>
      <c r="X162" s="151"/>
      <c r="Y162" s="151"/>
    </row>
    <row r="163" spans="3:25" ht="18.75" customHeight="1">
      <c r="C163" s="151"/>
      <c r="D163" s="151"/>
      <c r="E163" s="151"/>
      <c r="F163" s="151"/>
      <c r="G163" s="151"/>
      <c r="H163" s="151"/>
      <c r="I163" s="151"/>
      <c r="J163" s="151"/>
      <c r="K163" s="151"/>
      <c r="L163" s="151"/>
      <c r="M163" s="151"/>
      <c r="N163" s="151"/>
      <c r="O163" s="240"/>
      <c r="P163" s="151"/>
      <c r="Q163" s="151"/>
      <c r="R163" s="151"/>
      <c r="S163" s="151"/>
      <c r="T163" s="151"/>
      <c r="U163" s="151"/>
      <c r="V163" s="151"/>
      <c r="W163" s="151"/>
      <c r="X163" s="151"/>
      <c r="Y163" s="151"/>
    </row>
    <row r="164" spans="3:25" ht="18.75" customHeight="1">
      <c r="C164" s="151"/>
      <c r="D164" s="151"/>
      <c r="E164" s="151"/>
      <c r="F164" s="151"/>
      <c r="G164" s="151"/>
      <c r="H164" s="151"/>
      <c r="I164" s="151"/>
      <c r="J164" s="151"/>
      <c r="K164" s="151"/>
      <c r="L164" s="151"/>
      <c r="M164" s="151"/>
      <c r="N164" s="151"/>
      <c r="O164" s="240"/>
      <c r="P164" s="151"/>
      <c r="Q164" s="151"/>
      <c r="R164" s="151"/>
      <c r="S164" s="151"/>
      <c r="T164" s="151"/>
      <c r="U164" s="151"/>
      <c r="V164" s="151"/>
      <c r="W164" s="151"/>
      <c r="X164" s="151"/>
      <c r="Y164" s="151"/>
    </row>
    <row r="165" spans="3:25" ht="18.75" customHeight="1">
      <c r="C165" s="151"/>
      <c r="D165" s="151"/>
      <c r="E165" s="151"/>
      <c r="F165" s="151"/>
      <c r="G165" s="151"/>
      <c r="H165" s="151"/>
      <c r="I165" s="151"/>
      <c r="J165" s="151"/>
      <c r="K165" s="151"/>
      <c r="L165" s="151"/>
      <c r="M165" s="151"/>
      <c r="N165" s="151"/>
      <c r="O165" s="240"/>
      <c r="P165" s="151"/>
      <c r="Q165" s="151"/>
      <c r="R165" s="151"/>
      <c r="S165" s="151"/>
      <c r="T165" s="151"/>
      <c r="U165" s="151"/>
      <c r="V165" s="151"/>
      <c r="W165" s="151"/>
      <c r="X165" s="151"/>
      <c r="Y165" s="151"/>
    </row>
    <row r="166" spans="3:25" ht="18.75" customHeight="1">
      <c r="C166" s="151"/>
      <c r="D166" s="151"/>
      <c r="E166" s="151"/>
      <c r="F166" s="151"/>
      <c r="G166" s="151"/>
      <c r="H166" s="151"/>
      <c r="I166" s="151"/>
      <c r="J166" s="151"/>
      <c r="K166" s="151"/>
      <c r="L166" s="151"/>
      <c r="M166" s="151"/>
      <c r="N166" s="151"/>
      <c r="O166" s="240"/>
      <c r="P166" s="151"/>
      <c r="Q166" s="151"/>
      <c r="R166" s="151"/>
      <c r="S166" s="151"/>
      <c r="T166" s="151"/>
      <c r="U166" s="151"/>
      <c r="V166" s="151"/>
      <c r="W166" s="151"/>
      <c r="X166" s="151"/>
      <c r="Y166" s="151"/>
    </row>
    <row r="167" spans="3:25" ht="18.75" customHeight="1">
      <c r="C167" s="151"/>
      <c r="D167" s="151"/>
      <c r="E167" s="151"/>
      <c r="F167" s="151"/>
      <c r="G167" s="151"/>
      <c r="H167" s="151"/>
      <c r="I167" s="151"/>
      <c r="J167" s="151"/>
      <c r="K167" s="151"/>
      <c r="L167" s="151"/>
      <c r="M167" s="151"/>
      <c r="N167" s="151"/>
      <c r="O167" s="240"/>
      <c r="P167" s="151"/>
      <c r="Q167" s="151"/>
      <c r="R167" s="151"/>
      <c r="S167" s="151"/>
      <c r="T167" s="151"/>
      <c r="U167" s="151"/>
      <c r="V167" s="151"/>
      <c r="W167" s="151"/>
      <c r="X167" s="151"/>
      <c r="Y167" s="151"/>
    </row>
    <row r="168" spans="3:25" ht="18.75" customHeight="1">
      <c r="C168" s="151"/>
      <c r="D168" s="151"/>
      <c r="E168" s="151"/>
      <c r="F168" s="151"/>
      <c r="G168" s="151"/>
      <c r="H168" s="151"/>
      <c r="I168" s="151"/>
      <c r="J168" s="151"/>
      <c r="K168" s="151"/>
      <c r="L168" s="151"/>
      <c r="M168" s="151"/>
      <c r="N168" s="151"/>
      <c r="O168" s="240"/>
      <c r="P168" s="151"/>
      <c r="Q168" s="151"/>
      <c r="R168" s="151"/>
      <c r="S168" s="151"/>
      <c r="T168" s="151"/>
      <c r="U168" s="151"/>
      <c r="V168" s="151"/>
      <c r="W168" s="151"/>
      <c r="X168" s="151"/>
      <c r="Y168" s="151"/>
    </row>
    <row r="169" spans="3:25" ht="18.75" customHeight="1">
      <c r="C169" s="151"/>
      <c r="D169" s="151"/>
      <c r="E169" s="151"/>
      <c r="F169" s="151"/>
      <c r="G169" s="151"/>
      <c r="H169" s="151"/>
      <c r="I169" s="151"/>
      <c r="J169" s="151"/>
      <c r="K169" s="151"/>
      <c r="L169" s="151"/>
      <c r="M169" s="151"/>
      <c r="N169" s="151"/>
      <c r="O169" s="240"/>
      <c r="P169" s="151"/>
      <c r="Q169" s="151"/>
      <c r="R169" s="151"/>
      <c r="S169" s="151"/>
      <c r="T169" s="151"/>
      <c r="U169" s="151"/>
      <c r="V169" s="151"/>
      <c r="W169" s="151"/>
      <c r="X169" s="151"/>
      <c r="Y169" s="151"/>
    </row>
    <row r="170" spans="3:25" ht="18.75" customHeight="1">
      <c r="C170" s="151"/>
      <c r="D170" s="151"/>
      <c r="E170" s="151"/>
      <c r="F170" s="151"/>
      <c r="G170" s="151"/>
      <c r="H170" s="151"/>
      <c r="I170" s="151"/>
      <c r="J170" s="151"/>
      <c r="K170" s="151"/>
      <c r="L170" s="151"/>
      <c r="M170" s="151"/>
      <c r="N170" s="151"/>
      <c r="O170" s="240"/>
      <c r="P170" s="151"/>
      <c r="Q170" s="151"/>
      <c r="R170" s="151"/>
      <c r="S170" s="151"/>
      <c r="T170" s="151"/>
      <c r="U170" s="151"/>
      <c r="V170" s="151"/>
      <c r="W170" s="151"/>
      <c r="X170" s="151"/>
      <c r="Y170" s="151"/>
    </row>
    <row r="171" spans="3:25" ht="18.75" customHeight="1">
      <c r="C171" s="151"/>
      <c r="D171" s="151"/>
      <c r="E171" s="151"/>
      <c r="F171" s="151"/>
      <c r="G171" s="151"/>
      <c r="H171" s="151"/>
      <c r="I171" s="151"/>
      <c r="J171" s="151"/>
      <c r="K171" s="151"/>
      <c r="L171" s="151"/>
      <c r="M171" s="151"/>
      <c r="N171" s="151"/>
      <c r="O171" s="240"/>
      <c r="P171" s="151"/>
      <c r="Q171" s="151"/>
      <c r="R171" s="151"/>
      <c r="S171" s="151"/>
      <c r="T171" s="151"/>
      <c r="U171" s="151"/>
      <c r="V171" s="151"/>
      <c r="W171" s="151"/>
      <c r="X171" s="151"/>
      <c r="Y171" s="151"/>
    </row>
    <row r="172" spans="3:25" ht="18.75" customHeight="1">
      <c r="C172" s="151"/>
      <c r="D172" s="151"/>
      <c r="E172" s="151"/>
      <c r="F172" s="151"/>
      <c r="G172" s="151"/>
      <c r="H172" s="151"/>
      <c r="I172" s="151"/>
      <c r="J172" s="151"/>
      <c r="K172" s="151"/>
      <c r="L172" s="151"/>
      <c r="M172" s="151"/>
      <c r="N172" s="151"/>
      <c r="O172" s="240"/>
      <c r="P172" s="151"/>
      <c r="Q172" s="151"/>
      <c r="R172" s="151"/>
      <c r="S172" s="151"/>
      <c r="T172" s="151"/>
      <c r="U172" s="151"/>
      <c r="V172" s="151"/>
      <c r="W172" s="151"/>
      <c r="X172" s="151"/>
      <c r="Y172" s="151"/>
    </row>
    <row r="173" spans="3:25" ht="18.75" customHeight="1">
      <c r="C173" s="151"/>
      <c r="D173" s="151"/>
      <c r="E173" s="151"/>
      <c r="F173" s="151"/>
      <c r="G173" s="151"/>
      <c r="H173" s="151"/>
      <c r="I173" s="151"/>
      <c r="J173" s="151"/>
      <c r="K173" s="151"/>
      <c r="L173" s="151"/>
      <c r="M173" s="151"/>
      <c r="N173" s="151"/>
      <c r="O173" s="240"/>
      <c r="P173" s="151"/>
      <c r="Q173" s="151"/>
      <c r="R173" s="151"/>
      <c r="S173" s="151"/>
      <c r="T173" s="151"/>
      <c r="U173" s="151"/>
      <c r="V173" s="151"/>
      <c r="W173" s="151"/>
      <c r="X173" s="151"/>
      <c r="Y173" s="151"/>
    </row>
    <row r="174" spans="3:25" ht="18.75" customHeight="1">
      <c r="C174" s="151"/>
      <c r="D174" s="151"/>
      <c r="E174" s="151"/>
      <c r="F174" s="151"/>
      <c r="G174" s="151"/>
      <c r="H174" s="151"/>
      <c r="I174" s="151"/>
      <c r="J174" s="151"/>
      <c r="K174" s="151"/>
      <c r="L174" s="151"/>
      <c r="M174" s="151"/>
      <c r="N174" s="151"/>
      <c r="O174" s="240"/>
      <c r="P174" s="151"/>
      <c r="Q174" s="151"/>
      <c r="R174" s="151"/>
      <c r="S174" s="151"/>
      <c r="T174" s="151"/>
      <c r="U174" s="151"/>
      <c r="V174" s="151"/>
      <c r="W174" s="151"/>
      <c r="X174" s="151"/>
      <c r="Y174" s="151"/>
    </row>
    <row r="175" spans="3:25" ht="18.75" customHeight="1">
      <c r="C175" s="151"/>
      <c r="D175" s="151"/>
      <c r="E175" s="151"/>
      <c r="F175" s="151"/>
      <c r="G175" s="151"/>
      <c r="H175" s="151"/>
      <c r="I175" s="151"/>
      <c r="J175" s="151"/>
      <c r="K175" s="151"/>
      <c r="L175" s="151"/>
      <c r="M175" s="151"/>
      <c r="N175" s="151"/>
      <c r="O175" s="240"/>
      <c r="P175" s="151"/>
      <c r="Q175" s="151"/>
      <c r="R175" s="151"/>
      <c r="S175" s="151"/>
      <c r="T175" s="151"/>
      <c r="U175" s="151"/>
      <c r="V175" s="151"/>
      <c r="W175" s="151"/>
      <c r="X175" s="151"/>
      <c r="Y175" s="151"/>
    </row>
    <row r="176" spans="3:25" ht="18.75" customHeight="1">
      <c r="C176" s="151"/>
      <c r="D176" s="151"/>
      <c r="E176" s="151"/>
      <c r="F176" s="151"/>
      <c r="G176" s="151"/>
      <c r="H176" s="151"/>
      <c r="I176" s="151"/>
      <c r="J176" s="151"/>
      <c r="K176" s="151"/>
      <c r="L176" s="151"/>
      <c r="M176" s="151"/>
      <c r="N176" s="151"/>
      <c r="O176" s="240"/>
      <c r="P176" s="151"/>
      <c r="Q176" s="151"/>
      <c r="R176" s="151"/>
      <c r="S176" s="151"/>
      <c r="T176" s="151"/>
      <c r="U176" s="151"/>
      <c r="V176" s="151"/>
      <c r="W176" s="151"/>
      <c r="X176" s="151"/>
      <c r="Y176" s="151"/>
    </row>
    <row r="177" spans="3:25" ht="18.75" customHeight="1">
      <c r="C177" s="151"/>
      <c r="D177" s="151"/>
      <c r="E177" s="151"/>
      <c r="F177" s="151"/>
      <c r="G177" s="151"/>
      <c r="H177" s="151"/>
      <c r="I177" s="151"/>
      <c r="J177" s="151"/>
      <c r="K177" s="151"/>
      <c r="L177" s="151"/>
      <c r="M177" s="151"/>
      <c r="N177" s="151"/>
      <c r="O177" s="240"/>
      <c r="P177" s="151"/>
      <c r="Q177" s="151"/>
      <c r="R177" s="151"/>
      <c r="S177" s="151"/>
      <c r="T177" s="151"/>
      <c r="U177" s="151"/>
      <c r="V177" s="151"/>
      <c r="W177" s="151"/>
      <c r="X177" s="151"/>
      <c r="Y177" s="151"/>
    </row>
    <row r="178" spans="3:25" ht="18.75" customHeight="1">
      <c r="C178" s="151"/>
      <c r="D178" s="151"/>
      <c r="E178" s="151"/>
      <c r="F178" s="151"/>
      <c r="G178" s="151"/>
      <c r="H178" s="151"/>
      <c r="I178" s="151"/>
      <c r="J178" s="151"/>
      <c r="K178" s="151"/>
      <c r="L178" s="151"/>
      <c r="M178" s="151"/>
      <c r="N178" s="151"/>
      <c r="O178" s="240"/>
      <c r="P178" s="151"/>
      <c r="Q178" s="151"/>
      <c r="R178" s="151"/>
      <c r="S178" s="151"/>
      <c r="T178" s="151"/>
      <c r="U178" s="151"/>
      <c r="V178" s="151"/>
      <c r="W178" s="151"/>
      <c r="X178" s="151"/>
      <c r="Y178" s="151"/>
    </row>
    <row r="179" spans="3:25" ht="18.75" customHeight="1">
      <c r="C179" s="151"/>
      <c r="D179" s="151"/>
      <c r="E179" s="151"/>
      <c r="F179" s="151"/>
      <c r="G179" s="151"/>
      <c r="H179" s="151"/>
      <c r="I179" s="151"/>
      <c r="J179" s="151"/>
      <c r="K179" s="151"/>
      <c r="L179" s="151"/>
      <c r="M179" s="151"/>
      <c r="N179" s="151"/>
      <c r="O179" s="240"/>
      <c r="P179" s="151"/>
      <c r="Q179" s="151"/>
      <c r="R179" s="151"/>
      <c r="S179" s="151"/>
      <c r="T179" s="151"/>
      <c r="U179" s="151"/>
      <c r="V179" s="151"/>
      <c r="W179" s="151"/>
      <c r="X179" s="151"/>
      <c r="Y179" s="151"/>
    </row>
    <row r="180" spans="3:25" ht="18.75" customHeight="1">
      <c r="C180" s="151"/>
      <c r="D180" s="151"/>
      <c r="E180" s="151"/>
      <c r="F180" s="151"/>
      <c r="G180" s="151"/>
      <c r="H180" s="151"/>
      <c r="I180" s="151"/>
      <c r="J180" s="151"/>
      <c r="K180" s="151"/>
      <c r="L180" s="151"/>
      <c r="M180" s="151"/>
      <c r="N180" s="151"/>
      <c r="O180" s="240"/>
      <c r="P180" s="151"/>
      <c r="Q180" s="151"/>
      <c r="R180" s="151"/>
      <c r="S180" s="151"/>
      <c r="T180" s="151"/>
      <c r="U180" s="151"/>
      <c r="V180" s="151"/>
      <c r="W180" s="151"/>
      <c r="X180" s="151"/>
      <c r="Y180" s="151"/>
    </row>
    <row r="181" spans="3:25" ht="18.75" customHeight="1">
      <c r="C181" s="151"/>
      <c r="D181" s="151"/>
      <c r="E181" s="151"/>
      <c r="F181" s="151"/>
      <c r="G181" s="151"/>
      <c r="H181" s="151"/>
      <c r="I181" s="151"/>
      <c r="J181" s="151"/>
      <c r="K181" s="151"/>
      <c r="L181" s="151"/>
      <c r="M181" s="151"/>
      <c r="N181" s="151"/>
      <c r="O181" s="240"/>
      <c r="P181" s="151"/>
      <c r="Q181" s="151"/>
      <c r="R181" s="151"/>
      <c r="S181" s="151"/>
      <c r="T181" s="151"/>
      <c r="U181" s="151"/>
      <c r="V181" s="151"/>
      <c r="W181" s="151"/>
      <c r="X181" s="151"/>
      <c r="Y181" s="151"/>
    </row>
    <row r="182" spans="3:25" ht="18.75" customHeight="1">
      <c r="C182" s="151"/>
      <c r="D182" s="151"/>
      <c r="E182" s="151"/>
      <c r="F182" s="151"/>
      <c r="G182" s="151"/>
      <c r="H182" s="151"/>
      <c r="I182" s="151"/>
      <c r="J182" s="151"/>
      <c r="K182" s="151"/>
      <c r="L182" s="151"/>
      <c r="M182" s="151"/>
      <c r="N182" s="151"/>
      <c r="O182" s="240"/>
      <c r="P182" s="151"/>
      <c r="Q182" s="151"/>
      <c r="R182" s="151"/>
      <c r="S182" s="151"/>
      <c r="T182" s="151"/>
      <c r="U182" s="151"/>
      <c r="V182" s="151"/>
      <c r="W182" s="151"/>
      <c r="X182" s="151"/>
      <c r="Y182" s="151"/>
    </row>
    <row r="183" spans="3:25" ht="18.75" customHeight="1">
      <c r="C183" s="151"/>
      <c r="D183" s="151"/>
      <c r="E183" s="151"/>
      <c r="F183" s="151"/>
      <c r="G183" s="151"/>
      <c r="H183" s="151"/>
      <c r="I183" s="151"/>
      <c r="J183" s="151"/>
      <c r="K183" s="151"/>
      <c r="L183" s="151"/>
      <c r="M183" s="151"/>
      <c r="N183" s="151"/>
      <c r="O183" s="240"/>
      <c r="P183" s="151"/>
      <c r="Q183" s="151"/>
      <c r="R183" s="151"/>
      <c r="S183" s="151"/>
      <c r="T183" s="151"/>
      <c r="U183" s="151"/>
      <c r="V183" s="151"/>
      <c r="W183" s="151"/>
      <c r="X183" s="151"/>
      <c r="Y183" s="151"/>
    </row>
    <row r="184" spans="3:25" ht="18.75" customHeight="1">
      <c r="C184" s="151"/>
      <c r="D184" s="151"/>
      <c r="E184" s="151"/>
      <c r="F184" s="151"/>
      <c r="G184" s="151"/>
      <c r="H184" s="151"/>
      <c r="I184" s="151"/>
      <c r="J184" s="151"/>
      <c r="K184" s="151"/>
      <c r="L184" s="151"/>
      <c r="M184" s="151"/>
      <c r="N184" s="151"/>
      <c r="O184" s="240"/>
      <c r="P184" s="151"/>
      <c r="Q184" s="151"/>
      <c r="R184" s="151"/>
      <c r="S184" s="151"/>
      <c r="T184" s="151"/>
      <c r="U184" s="151"/>
      <c r="V184" s="151"/>
      <c r="W184" s="151"/>
      <c r="X184" s="151"/>
      <c r="Y184" s="151"/>
    </row>
    <row r="185" spans="3:25" ht="18.75" customHeight="1">
      <c r="C185" s="151"/>
      <c r="D185" s="151"/>
      <c r="E185" s="151"/>
      <c r="F185" s="151"/>
      <c r="G185" s="151"/>
      <c r="H185" s="151"/>
      <c r="I185" s="151"/>
      <c r="J185" s="151"/>
      <c r="K185" s="151"/>
      <c r="L185" s="151"/>
      <c r="M185" s="151"/>
      <c r="N185" s="151"/>
      <c r="O185" s="240"/>
      <c r="P185" s="151"/>
      <c r="Q185" s="151"/>
      <c r="R185" s="151"/>
      <c r="S185" s="151"/>
      <c r="T185" s="151"/>
      <c r="U185" s="151"/>
      <c r="V185" s="151"/>
      <c r="W185" s="151"/>
      <c r="X185" s="151"/>
      <c r="Y185" s="151"/>
    </row>
    <row r="186" spans="3:25" ht="18.75" customHeight="1">
      <c r="C186" s="151"/>
      <c r="D186" s="151"/>
      <c r="E186" s="151"/>
      <c r="F186" s="151"/>
      <c r="G186" s="151"/>
      <c r="H186" s="151"/>
      <c r="I186" s="151"/>
      <c r="J186" s="151"/>
      <c r="K186" s="151"/>
      <c r="L186" s="151"/>
      <c r="M186" s="151"/>
      <c r="N186" s="151"/>
      <c r="O186" s="240"/>
      <c r="P186" s="151"/>
      <c r="Q186" s="151"/>
      <c r="R186" s="151"/>
      <c r="S186" s="151"/>
      <c r="T186" s="151"/>
      <c r="U186" s="151"/>
      <c r="V186" s="151"/>
      <c r="W186" s="151"/>
      <c r="X186" s="151"/>
      <c r="Y186" s="151"/>
    </row>
    <row r="187" spans="3:25" ht="18.75" customHeight="1">
      <c r="C187" s="151"/>
      <c r="D187" s="151"/>
      <c r="E187" s="151"/>
      <c r="F187" s="151"/>
      <c r="G187" s="151"/>
      <c r="H187" s="151"/>
      <c r="I187" s="151"/>
      <c r="J187" s="151"/>
      <c r="K187" s="151"/>
      <c r="L187" s="151"/>
      <c r="M187" s="151"/>
      <c r="N187" s="151"/>
      <c r="O187" s="240"/>
      <c r="P187" s="151"/>
      <c r="Q187" s="151"/>
      <c r="R187" s="151"/>
      <c r="S187" s="151"/>
      <c r="T187" s="151"/>
      <c r="U187" s="151"/>
      <c r="V187" s="151"/>
      <c r="W187" s="151"/>
      <c r="X187" s="151"/>
      <c r="Y187" s="151"/>
    </row>
    <row r="188" spans="3:25" ht="18.75" customHeight="1">
      <c r="C188" s="151"/>
      <c r="D188" s="151"/>
      <c r="E188" s="151"/>
      <c r="F188" s="151"/>
      <c r="G188" s="151"/>
      <c r="H188" s="151"/>
      <c r="I188" s="151"/>
      <c r="J188" s="151"/>
      <c r="K188" s="151"/>
      <c r="L188" s="151"/>
      <c r="M188" s="151"/>
      <c r="N188" s="151"/>
      <c r="O188" s="240"/>
      <c r="P188" s="151"/>
      <c r="Q188" s="151"/>
      <c r="R188" s="151"/>
      <c r="S188" s="151"/>
      <c r="T188" s="151"/>
      <c r="U188" s="151"/>
      <c r="V188" s="151"/>
      <c r="W188" s="151"/>
      <c r="X188" s="151"/>
      <c r="Y188" s="151"/>
    </row>
    <row r="189" spans="3:25" ht="18.75" customHeight="1">
      <c r="C189" s="151"/>
      <c r="D189" s="151"/>
      <c r="E189" s="151"/>
      <c r="F189" s="151"/>
      <c r="G189" s="151"/>
      <c r="H189" s="151"/>
      <c r="I189" s="151"/>
      <c r="J189" s="151"/>
      <c r="K189" s="151"/>
      <c r="L189" s="151"/>
      <c r="M189" s="151"/>
      <c r="N189" s="151"/>
      <c r="O189" s="240"/>
      <c r="P189" s="151"/>
      <c r="Q189" s="151"/>
      <c r="R189" s="151"/>
      <c r="S189" s="151"/>
      <c r="T189" s="151"/>
      <c r="U189" s="151"/>
      <c r="V189" s="151"/>
      <c r="W189" s="151"/>
      <c r="X189" s="151"/>
      <c r="Y189" s="151"/>
    </row>
    <row r="190" spans="3:25" ht="18.75" customHeight="1">
      <c r="C190" s="151"/>
      <c r="D190" s="151"/>
      <c r="E190" s="151"/>
      <c r="F190" s="151"/>
      <c r="G190" s="151"/>
      <c r="H190" s="151"/>
      <c r="I190" s="151"/>
      <c r="J190" s="151"/>
      <c r="K190" s="151"/>
      <c r="L190" s="151"/>
      <c r="M190" s="151"/>
      <c r="N190" s="151"/>
      <c r="O190" s="240"/>
      <c r="P190" s="151"/>
      <c r="Q190" s="151"/>
      <c r="R190" s="151"/>
      <c r="S190" s="151"/>
      <c r="T190" s="151"/>
      <c r="U190" s="151"/>
      <c r="V190" s="151"/>
      <c r="W190" s="151"/>
      <c r="X190" s="151"/>
      <c r="Y190" s="151"/>
    </row>
    <row r="191" spans="3:25" ht="18.75" customHeight="1">
      <c r="C191" s="151"/>
      <c r="D191" s="151"/>
      <c r="E191" s="151"/>
      <c r="F191" s="151"/>
      <c r="G191" s="151"/>
      <c r="H191" s="151"/>
      <c r="I191" s="151"/>
      <c r="J191" s="151"/>
      <c r="K191" s="151"/>
      <c r="L191" s="151"/>
      <c r="M191" s="151"/>
      <c r="N191" s="151"/>
      <c r="O191" s="240"/>
      <c r="P191" s="151"/>
      <c r="Q191" s="151"/>
      <c r="R191" s="151"/>
      <c r="S191" s="151"/>
      <c r="T191" s="151"/>
      <c r="U191" s="151"/>
      <c r="V191" s="151"/>
      <c r="W191" s="151"/>
      <c r="X191" s="151"/>
      <c r="Y191" s="151"/>
    </row>
    <row r="192" spans="3:25" ht="18.75" customHeight="1">
      <c r="C192" s="151"/>
      <c r="D192" s="151"/>
      <c r="E192" s="151"/>
      <c r="F192" s="151"/>
      <c r="G192" s="151"/>
      <c r="H192" s="151"/>
      <c r="I192" s="151"/>
      <c r="J192" s="151"/>
      <c r="K192" s="151"/>
      <c r="L192" s="151"/>
      <c r="M192" s="151"/>
      <c r="N192" s="151"/>
      <c r="O192" s="240"/>
      <c r="P192" s="151"/>
      <c r="Q192" s="151"/>
      <c r="R192" s="151"/>
      <c r="S192" s="151"/>
      <c r="T192" s="151"/>
      <c r="U192" s="151"/>
      <c r="V192" s="151"/>
      <c r="W192" s="151"/>
      <c r="X192" s="151"/>
      <c r="Y192" s="151"/>
    </row>
    <row r="193" spans="3:25" ht="18.75" customHeight="1">
      <c r="C193" s="151"/>
      <c r="D193" s="151"/>
      <c r="E193" s="151"/>
      <c r="F193" s="151"/>
      <c r="G193" s="151"/>
      <c r="H193" s="151"/>
      <c r="I193" s="151"/>
      <c r="J193" s="151"/>
      <c r="K193" s="151"/>
      <c r="L193" s="151"/>
      <c r="M193" s="151"/>
      <c r="N193" s="151"/>
      <c r="O193" s="240"/>
      <c r="P193" s="151"/>
      <c r="Q193" s="151"/>
      <c r="R193" s="151"/>
      <c r="S193" s="151"/>
      <c r="T193" s="151"/>
      <c r="U193" s="151"/>
      <c r="V193" s="151"/>
      <c r="W193" s="151"/>
      <c r="X193" s="151"/>
      <c r="Y193" s="151"/>
    </row>
    <row r="194" spans="3:25" ht="18.75" customHeight="1">
      <c r="C194" s="151"/>
      <c r="D194" s="151"/>
      <c r="E194" s="151"/>
      <c r="F194" s="151"/>
      <c r="G194" s="151"/>
      <c r="H194" s="151"/>
      <c r="I194" s="151"/>
      <c r="J194" s="151"/>
      <c r="K194" s="151"/>
      <c r="L194" s="151"/>
      <c r="M194" s="151"/>
      <c r="N194" s="151"/>
      <c r="O194" s="240"/>
      <c r="P194" s="151"/>
      <c r="Q194" s="151"/>
      <c r="R194" s="151"/>
      <c r="S194" s="151"/>
      <c r="T194" s="151"/>
      <c r="U194" s="151"/>
      <c r="V194" s="151"/>
      <c r="W194" s="151"/>
      <c r="X194" s="151"/>
      <c r="Y194" s="151"/>
    </row>
    <row r="195" spans="3:25" ht="18.75" customHeight="1">
      <c r="C195" s="151"/>
      <c r="D195" s="151"/>
      <c r="E195" s="151"/>
      <c r="F195" s="151"/>
      <c r="G195" s="151"/>
      <c r="H195" s="151"/>
      <c r="I195" s="151"/>
      <c r="J195" s="151"/>
      <c r="K195" s="151"/>
      <c r="L195" s="151"/>
      <c r="M195" s="151"/>
      <c r="N195" s="151"/>
      <c r="O195" s="240"/>
      <c r="P195" s="151"/>
      <c r="Q195" s="151"/>
      <c r="R195" s="151"/>
      <c r="S195" s="151"/>
      <c r="T195" s="151"/>
      <c r="U195" s="151"/>
      <c r="V195" s="151"/>
      <c r="W195" s="151"/>
      <c r="X195" s="151"/>
      <c r="Y195" s="151"/>
    </row>
    <row r="196" spans="3:25" ht="18.75" customHeight="1">
      <c r="C196" s="151"/>
      <c r="D196" s="151"/>
      <c r="E196" s="151"/>
      <c r="F196" s="151"/>
      <c r="G196" s="151"/>
      <c r="H196" s="151"/>
      <c r="I196" s="151"/>
      <c r="J196" s="151"/>
      <c r="K196" s="151"/>
      <c r="L196" s="151"/>
      <c r="M196" s="151"/>
      <c r="N196" s="151"/>
      <c r="O196" s="240"/>
      <c r="P196" s="151"/>
      <c r="Q196" s="151"/>
      <c r="R196" s="151"/>
      <c r="S196" s="151"/>
      <c r="T196" s="151"/>
      <c r="U196" s="151"/>
      <c r="V196" s="151"/>
      <c r="W196" s="151"/>
      <c r="X196" s="151"/>
      <c r="Y196" s="151"/>
    </row>
    <row r="197" spans="3:25" ht="18.75" customHeight="1">
      <c r="C197" s="151"/>
      <c r="D197" s="151"/>
      <c r="E197" s="151"/>
      <c r="F197" s="151"/>
      <c r="G197" s="151"/>
      <c r="H197" s="151"/>
      <c r="I197" s="151"/>
      <c r="J197" s="151"/>
      <c r="K197" s="151"/>
      <c r="L197" s="151"/>
      <c r="M197" s="151"/>
      <c r="N197" s="151"/>
      <c r="O197" s="240"/>
      <c r="P197" s="151"/>
      <c r="Q197" s="151"/>
      <c r="R197" s="151"/>
      <c r="S197" s="151"/>
      <c r="T197" s="151"/>
      <c r="U197" s="151"/>
      <c r="V197" s="151"/>
      <c r="W197" s="151"/>
      <c r="X197" s="151"/>
      <c r="Y197" s="151"/>
    </row>
    <row r="198" spans="3:25" ht="18.75" customHeight="1">
      <c r="C198" s="151"/>
      <c r="D198" s="151"/>
      <c r="E198" s="151"/>
      <c r="F198" s="151"/>
      <c r="G198" s="151"/>
      <c r="H198" s="151"/>
      <c r="I198" s="151"/>
      <c r="J198" s="151"/>
      <c r="K198" s="151"/>
      <c r="L198" s="151"/>
      <c r="M198" s="151"/>
      <c r="N198" s="151"/>
      <c r="O198" s="240"/>
      <c r="P198" s="151"/>
      <c r="Q198" s="151"/>
      <c r="R198" s="151"/>
      <c r="S198" s="151"/>
      <c r="T198" s="151"/>
      <c r="U198" s="151"/>
      <c r="V198" s="151"/>
      <c r="W198" s="151"/>
      <c r="X198" s="151"/>
      <c r="Y198" s="151"/>
    </row>
    <row r="199" spans="3:25" ht="18.75" customHeight="1">
      <c r="C199" s="151"/>
      <c r="D199" s="151"/>
      <c r="E199" s="151"/>
      <c r="F199" s="151"/>
      <c r="G199" s="151"/>
      <c r="H199" s="151"/>
      <c r="I199" s="151"/>
      <c r="J199" s="151"/>
      <c r="K199" s="151"/>
      <c r="L199" s="151"/>
      <c r="M199" s="151"/>
      <c r="N199" s="151"/>
      <c r="O199" s="240"/>
      <c r="P199" s="151"/>
      <c r="Q199" s="151"/>
      <c r="R199" s="151"/>
      <c r="S199" s="151"/>
      <c r="T199" s="151"/>
      <c r="U199" s="151"/>
      <c r="V199" s="151"/>
      <c r="W199" s="151"/>
      <c r="X199" s="151"/>
      <c r="Y199" s="151"/>
    </row>
    <row r="200" spans="3:25" ht="18.75" customHeight="1">
      <c r="C200" s="151"/>
      <c r="D200" s="151"/>
      <c r="E200" s="151"/>
      <c r="F200" s="151"/>
      <c r="G200" s="151"/>
      <c r="H200" s="151"/>
      <c r="I200" s="151"/>
      <c r="J200" s="151"/>
      <c r="K200" s="151"/>
      <c r="L200" s="151"/>
      <c r="M200" s="151"/>
      <c r="N200" s="151"/>
      <c r="O200" s="240"/>
      <c r="P200" s="151"/>
      <c r="Q200" s="151"/>
      <c r="R200" s="151"/>
      <c r="S200" s="151"/>
      <c r="T200" s="151"/>
      <c r="U200" s="151"/>
      <c r="V200" s="151"/>
      <c r="W200" s="151"/>
      <c r="X200" s="151"/>
      <c r="Y200" s="151"/>
    </row>
  </sheetData>
  <sheetProtection/>
  <mergeCells count="21">
    <mergeCell ref="S4:Y4"/>
    <mergeCell ref="G5:N5"/>
    <mergeCell ref="D5:D6"/>
    <mergeCell ref="T5:T6"/>
    <mergeCell ref="Q5:Q6"/>
    <mergeCell ref="P5:P6"/>
    <mergeCell ref="E5:E6"/>
    <mergeCell ref="R5:R6"/>
    <mergeCell ref="O5:O6"/>
    <mergeCell ref="V5:V6"/>
    <mergeCell ref="C5:C6"/>
    <mergeCell ref="A1:B1"/>
    <mergeCell ref="F5:F6"/>
    <mergeCell ref="Y5:Y6"/>
    <mergeCell ref="B5:B6"/>
    <mergeCell ref="W5:X5"/>
    <mergeCell ref="U5:U6"/>
    <mergeCell ref="A2:Y2"/>
    <mergeCell ref="A3:Y3"/>
    <mergeCell ref="S5:S6"/>
    <mergeCell ref="A5:A6"/>
  </mergeCells>
  <printOptions/>
  <pageMargins left="0.11811023622047245" right="0.1968503937007874" top="0.5905511811023623" bottom="0.5118110236220472" header="0" footer="0"/>
  <pageSetup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sheetPr>
    <tabColor indexed="10"/>
  </sheetPr>
  <dimension ref="A1:Z185"/>
  <sheetViews>
    <sheetView view="pageBreakPreview" zoomScale="40" zoomScaleNormal="40" zoomScaleSheetLayoutView="40" zoomScalePageLayoutView="85" workbookViewId="0" topLeftCell="A40">
      <selection activeCell="C24" sqref="C24"/>
    </sheetView>
  </sheetViews>
  <sheetFormatPr defaultColWidth="9.00390625" defaultRowHeight="15.75"/>
  <cols>
    <col min="1" max="1" width="8.625" style="151" customWidth="1"/>
    <col min="2" max="2" width="49.875" style="151" customWidth="1"/>
    <col min="3" max="3" width="15.25390625" style="243" customWidth="1"/>
    <col min="4" max="4" width="17.875" style="244" customWidth="1"/>
    <col min="5" max="5" width="25.25390625" style="245" customWidth="1"/>
    <col min="6" max="6" width="24.75390625" style="245" customWidth="1"/>
    <col min="7" max="7" width="24.50390625" style="245" customWidth="1"/>
    <col min="8" max="8" width="18.625" style="245" hidden="1" customWidth="1"/>
    <col min="9" max="11" width="16.875" style="245" hidden="1" customWidth="1"/>
    <col min="12" max="13" width="25.00390625" style="245" hidden="1" customWidth="1"/>
    <col min="14" max="14" width="25.00390625" style="245" customWidth="1"/>
    <col min="15" max="15" width="54.00390625" style="246" customWidth="1"/>
    <col min="16" max="16" width="20.00390625" style="245" hidden="1" customWidth="1"/>
    <col min="17" max="19" width="20.25390625" style="245" customWidth="1"/>
    <col min="20" max="20" width="23.25390625" style="245" hidden="1" customWidth="1"/>
    <col min="21" max="24" width="15.75390625" style="245" hidden="1" customWidth="1"/>
    <col min="25" max="25" width="20.75390625" style="248" customWidth="1"/>
    <col min="26" max="26" width="14.875" style="151" bestFit="1" customWidth="1"/>
    <col min="27" max="16384" width="9.00390625" style="151" customWidth="1"/>
  </cols>
  <sheetData>
    <row r="1" spans="1:25" ht="33" customHeight="1">
      <c r="A1" s="511" t="s">
        <v>499</v>
      </c>
      <c r="B1" s="511"/>
      <c r="C1" s="352"/>
      <c r="D1" s="285"/>
      <c r="E1" s="269"/>
      <c r="F1" s="286"/>
      <c r="G1" s="286"/>
      <c r="H1" s="287"/>
      <c r="I1" s="287"/>
      <c r="J1" s="269"/>
      <c r="K1" s="269"/>
      <c r="L1" s="269"/>
      <c r="M1" s="269"/>
      <c r="N1" s="269"/>
      <c r="O1" s="288"/>
      <c r="P1" s="287"/>
      <c r="Q1" s="269"/>
      <c r="R1" s="269"/>
      <c r="S1" s="287"/>
      <c r="T1" s="269"/>
      <c r="U1" s="269"/>
      <c r="V1" s="269"/>
      <c r="W1" s="269"/>
      <c r="X1" s="269"/>
      <c r="Y1" s="269"/>
    </row>
    <row r="2" spans="1:25" ht="43.5" customHeight="1">
      <c r="A2" s="515" t="s">
        <v>671</v>
      </c>
      <c r="B2" s="515"/>
      <c r="C2" s="515"/>
      <c r="D2" s="515"/>
      <c r="E2" s="515"/>
      <c r="F2" s="515"/>
      <c r="G2" s="515"/>
      <c r="H2" s="515"/>
      <c r="I2" s="515"/>
      <c r="J2" s="515"/>
      <c r="K2" s="515"/>
      <c r="L2" s="515"/>
      <c r="M2" s="515"/>
      <c r="N2" s="515"/>
      <c r="O2" s="515"/>
      <c r="P2" s="515"/>
      <c r="Q2" s="515"/>
      <c r="R2" s="515"/>
      <c r="S2" s="515"/>
      <c r="T2" s="515"/>
      <c r="U2" s="515"/>
      <c r="V2" s="515"/>
      <c r="W2" s="515"/>
      <c r="X2" s="515"/>
      <c r="Y2" s="515"/>
    </row>
    <row r="3" spans="1:25" ht="33" customHeight="1">
      <c r="A3" s="516" t="str">
        <f>+'TỔNG HỢP'!A3:N3</f>
        <v>(Kèm theo Báo cáo số              /BC-UBND ngày     tháng 6 năm 2024 của UBND huyện Tủa Chùa)</v>
      </c>
      <c r="B3" s="516"/>
      <c r="C3" s="516"/>
      <c r="D3" s="516"/>
      <c r="E3" s="516"/>
      <c r="F3" s="516"/>
      <c r="G3" s="516"/>
      <c r="H3" s="516"/>
      <c r="I3" s="516"/>
      <c r="J3" s="516"/>
      <c r="K3" s="516"/>
      <c r="L3" s="516"/>
      <c r="M3" s="516"/>
      <c r="N3" s="516"/>
      <c r="O3" s="516"/>
      <c r="P3" s="516"/>
      <c r="Q3" s="516"/>
      <c r="R3" s="516"/>
      <c r="S3" s="516"/>
      <c r="T3" s="516"/>
      <c r="U3" s="516"/>
      <c r="V3" s="516"/>
      <c r="W3" s="516"/>
      <c r="X3" s="516"/>
      <c r="Y3" s="516"/>
    </row>
    <row r="4" spans="1:25" ht="25.5" customHeight="1">
      <c r="A4" s="198"/>
      <c r="B4" s="199"/>
      <c r="C4" s="289"/>
      <c r="D4" s="200"/>
      <c r="E4" s="199"/>
      <c r="F4" s="199"/>
      <c r="G4" s="201"/>
      <c r="H4" s="290"/>
      <c r="I4" s="290"/>
      <c r="J4" s="290"/>
      <c r="K4" s="290"/>
      <c r="L4" s="290"/>
      <c r="M4" s="290"/>
      <c r="N4" s="290"/>
      <c r="O4" s="291"/>
      <c r="P4" s="290"/>
      <c r="Q4" s="270"/>
      <c r="R4" s="270"/>
      <c r="S4" s="518" t="s">
        <v>211</v>
      </c>
      <c r="T4" s="518"/>
      <c r="U4" s="518"/>
      <c r="V4" s="518"/>
      <c r="W4" s="518"/>
      <c r="X4" s="518"/>
      <c r="Y4" s="518"/>
    </row>
    <row r="5" spans="1:25" ht="27.75" customHeight="1">
      <c r="A5" s="517" t="s">
        <v>5</v>
      </c>
      <c r="B5" s="513" t="s">
        <v>7</v>
      </c>
      <c r="C5" s="514" t="s">
        <v>8</v>
      </c>
      <c r="D5" s="512" t="s">
        <v>9</v>
      </c>
      <c r="E5" s="512" t="s">
        <v>10</v>
      </c>
      <c r="F5" s="512" t="s">
        <v>171</v>
      </c>
      <c r="G5" s="519" t="s">
        <v>11</v>
      </c>
      <c r="H5" s="520"/>
      <c r="I5" s="520"/>
      <c r="J5" s="520"/>
      <c r="K5" s="520"/>
      <c r="L5" s="520"/>
      <c r="M5" s="520"/>
      <c r="N5" s="521"/>
      <c r="O5" s="512" t="s">
        <v>12</v>
      </c>
      <c r="P5" s="512" t="s">
        <v>276</v>
      </c>
      <c r="Q5" s="512" t="str">
        <f>+'VỐN NSTW'!Q5:Q6</f>
        <v>Giải ngân KHV năm 2024 đến 30/5/2024</v>
      </c>
      <c r="R5" s="512" t="str">
        <f>+'VỐN NSTW'!R5:R6</f>
        <v>Lũy kế giải ngân đến 30/5/2024</v>
      </c>
      <c r="S5" s="512" t="str">
        <f>+'VỐN NSTW'!S5:S6</f>
        <v>Tỷ lệ giải ngân năm 2024 đến 30/5/2024 (%)</v>
      </c>
      <c r="T5" s="512" t="s">
        <v>188</v>
      </c>
      <c r="U5" s="514" t="s">
        <v>258</v>
      </c>
      <c r="V5" s="514" t="s">
        <v>264</v>
      </c>
      <c r="W5" s="514" t="s">
        <v>265</v>
      </c>
      <c r="X5" s="514"/>
      <c r="Y5" s="513" t="s">
        <v>13</v>
      </c>
    </row>
    <row r="6" spans="1:25" ht="106.5" customHeight="1">
      <c r="A6" s="517"/>
      <c r="B6" s="513"/>
      <c r="C6" s="514"/>
      <c r="D6" s="512"/>
      <c r="E6" s="512"/>
      <c r="F6" s="512"/>
      <c r="G6" s="350" t="s">
        <v>126</v>
      </c>
      <c r="H6" s="350" t="s">
        <v>212</v>
      </c>
      <c r="I6" s="350" t="s">
        <v>227</v>
      </c>
      <c r="J6" s="350" t="s">
        <v>226</v>
      </c>
      <c r="K6" s="350" t="s">
        <v>274</v>
      </c>
      <c r="L6" s="350" t="s">
        <v>275</v>
      </c>
      <c r="M6" s="463" t="s">
        <v>582</v>
      </c>
      <c r="N6" s="463" t="s">
        <v>581</v>
      </c>
      <c r="O6" s="512"/>
      <c r="P6" s="512"/>
      <c r="Q6" s="512"/>
      <c r="R6" s="512"/>
      <c r="S6" s="512"/>
      <c r="T6" s="512"/>
      <c r="U6" s="514"/>
      <c r="V6" s="514"/>
      <c r="W6" s="351" t="s">
        <v>266</v>
      </c>
      <c r="X6" s="351" t="s">
        <v>267</v>
      </c>
      <c r="Y6" s="513"/>
    </row>
    <row r="7" spans="1:26" s="169" customFormat="1" ht="39.75" customHeight="1">
      <c r="A7" s="173"/>
      <c r="B7" s="180" t="s">
        <v>14</v>
      </c>
      <c r="C7" s="293"/>
      <c r="D7" s="174"/>
      <c r="E7" s="175">
        <f>+E8</f>
        <v>125443</v>
      </c>
      <c r="F7" s="175">
        <f aca="true" t="shared" si="0" ref="F7:N7">+F8</f>
        <v>119803</v>
      </c>
      <c r="G7" s="175">
        <f t="shared" si="0"/>
        <v>95288</v>
      </c>
      <c r="H7" s="175">
        <f t="shared" si="0"/>
        <v>0</v>
      </c>
      <c r="I7" s="175">
        <f t="shared" si="0"/>
        <v>0</v>
      </c>
      <c r="J7" s="175">
        <f t="shared" si="0"/>
        <v>14000</v>
      </c>
      <c r="K7" s="175">
        <f t="shared" si="0"/>
        <v>0</v>
      </c>
      <c r="L7" s="175">
        <f t="shared" si="0"/>
        <v>28223</v>
      </c>
      <c r="M7" s="175">
        <f t="shared" si="0"/>
        <v>0</v>
      </c>
      <c r="N7" s="175">
        <f t="shared" si="0"/>
        <v>53065</v>
      </c>
      <c r="O7" s="175"/>
      <c r="P7" s="175" t="e">
        <f>+#REF!</f>
        <v>#REF!</v>
      </c>
      <c r="Q7" s="177">
        <f>+Q8</f>
        <v>13035.759000000002</v>
      </c>
      <c r="R7" s="177">
        <f>+R8</f>
        <v>55258.759</v>
      </c>
      <c r="S7" s="262">
        <f>+Q7/N7</f>
        <v>0.2456564402148309</v>
      </c>
      <c r="T7" s="175">
        <f>+T8</f>
        <v>0</v>
      </c>
      <c r="U7" s="175" t="e">
        <f>+#REF!+#REF!+#REF!</f>
        <v>#REF!</v>
      </c>
      <c r="V7" s="176"/>
      <c r="W7" s="176"/>
      <c r="X7" s="176"/>
      <c r="Y7" s="294"/>
      <c r="Z7" s="295"/>
    </row>
    <row r="8" spans="1:25" ht="88.5" customHeight="1">
      <c r="A8" s="351" t="s">
        <v>0</v>
      </c>
      <c r="B8" s="298" t="s">
        <v>454</v>
      </c>
      <c r="C8" s="173"/>
      <c r="D8" s="174"/>
      <c r="E8" s="175">
        <f>+E9+E14+E23+E30</f>
        <v>125443</v>
      </c>
      <c r="F8" s="175">
        <f>+F9+F14+F23+F30</f>
        <v>119803</v>
      </c>
      <c r="G8" s="175">
        <f>+G9+G14+G23+G30</f>
        <v>95288</v>
      </c>
      <c r="H8" s="175">
        <f aca="true" t="shared" si="1" ref="H8:M8">+H9+H14</f>
        <v>0</v>
      </c>
      <c r="I8" s="175">
        <f t="shared" si="1"/>
        <v>0</v>
      </c>
      <c r="J8" s="175">
        <f>+J9+J14+J23+J30</f>
        <v>14000</v>
      </c>
      <c r="K8" s="175">
        <f t="shared" si="1"/>
        <v>0</v>
      </c>
      <c r="L8" s="175">
        <f>+L9+L14+L23+L30</f>
        <v>28223</v>
      </c>
      <c r="M8" s="175">
        <f t="shared" si="1"/>
        <v>0</v>
      </c>
      <c r="N8" s="175">
        <f>+N9+N14+N23+N30</f>
        <v>53065</v>
      </c>
      <c r="O8" s="176"/>
      <c r="P8" s="175">
        <f>+P9+P14</f>
        <v>31495</v>
      </c>
      <c r="Q8" s="177">
        <f>+Q9+Q14+Q23+Q30</f>
        <v>13035.759000000002</v>
      </c>
      <c r="R8" s="177">
        <f>+R9+R14+R23+R30</f>
        <v>55258.759</v>
      </c>
      <c r="S8" s="262">
        <f>+Q8/N8</f>
        <v>0.2456564402148309</v>
      </c>
      <c r="T8" s="175">
        <f>+T9+T14</f>
        <v>0</v>
      </c>
      <c r="U8" s="176" t="e">
        <f>+U9+#REF!</f>
        <v>#REF!</v>
      </c>
      <c r="V8" s="177"/>
      <c r="W8" s="176"/>
      <c r="X8" s="178"/>
      <c r="Y8" s="179"/>
    </row>
    <row r="9" spans="1:25" ht="42" customHeight="1">
      <c r="A9" s="471" t="s">
        <v>366</v>
      </c>
      <c r="B9" s="298" t="s">
        <v>584</v>
      </c>
      <c r="C9" s="173"/>
      <c r="D9" s="174"/>
      <c r="E9" s="175">
        <f>+E12+E13</f>
        <v>26053</v>
      </c>
      <c r="F9" s="175">
        <f aca="true" t="shared" si="2" ref="F9:N9">+F12+F13</f>
        <v>26053</v>
      </c>
      <c r="G9" s="175">
        <f t="shared" si="2"/>
        <v>25944</v>
      </c>
      <c r="H9" s="175">
        <f t="shared" si="2"/>
        <v>0</v>
      </c>
      <c r="I9" s="175">
        <f t="shared" si="2"/>
        <v>0</v>
      </c>
      <c r="J9" s="175">
        <f t="shared" si="2"/>
        <v>14000</v>
      </c>
      <c r="K9" s="175">
        <f t="shared" si="2"/>
        <v>0</v>
      </c>
      <c r="L9" s="175">
        <f t="shared" si="2"/>
        <v>11832</v>
      </c>
      <c r="M9" s="175">
        <f t="shared" si="2"/>
        <v>0</v>
      </c>
      <c r="N9" s="175">
        <f t="shared" si="2"/>
        <v>112</v>
      </c>
      <c r="O9" s="268"/>
      <c r="P9" s="175">
        <f>SUM(P10:P13)</f>
        <v>31495</v>
      </c>
      <c r="Q9" s="175">
        <f>+Q12+Q13</f>
        <v>0</v>
      </c>
      <c r="R9" s="175">
        <f>+R12+R13</f>
        <v>25832</v>
      </c>
      <c r="S9" s="489">
        <f>+Q9/N9</f>
        <v>0</v>
      </c>
      <c r="T9" s="175">
        <f>SUM(T10:T13)</f>
        <v>0</v>
      </c>
      <c r="U9" s="176" t="e">
        <f>+U10+U11</f>
        <v>#REF!</v>
      </c>
      <c r="V9" s="176"/>
      <c r="W9" s="176"/>
      <c r="X9" s="176"/>
      <c r="Y9" s="179"/>
    </row>
    <row r="10" spans="1:25" ht="76.5" customHeight="1" hidden="1">
      <c r="A10" s="162">
        <v>1</v>
      </c>
      <c r="B10" s="265" t="s">
        <v>238</v>
      </c>
      <c r="C10" s="154" t="s">
        <v>228</v>
      </c>
      <c r="D10" s="155" t="s">
        <v>242</v>
      </c>
      <c r="E10" s="156">
        <v>14990</v>
      </c>
      <c r="F10" s="156">
        <v>14990</v>
      </c>
      <c r="G10" s="157">
        <f>SUM(H10:N10)</f>
        <v>14990</v>
      </c>
      <c r="H10" s="181"/>
      <c r="I10" s="181"/>
      <c r="J10" s="156">
        <v>7495</v>
      </c>
      <c r="K10" s="156"/>
      <c r="L10" s="156">
        <v>7495</v>
      </c>
      <c r="M10" s="156"/>
      <c r="N10" s="156"/>
      <c r="O10" s="353" t="s">
        <v>492</v>
      </c>
      <c r="P10" s="182">
        <v>7495</v>
      </c>
      <c r="Q10" s="185">
        <v>1480.543</v>
      </c>
      <c r="R10" s="185">
        <f>J10+Q10</f>
        <v>8975.543</v>
      </c>
      <c r="S10" s="274">
        <f>+Q10/L10</f>
        <v>0.19753742494996662</v>
      </c>
      <c r="T10" s="156">
        <f>+E10-G10</f>
        <v>0</v>
      </c>
      <c r="U10" s="156" t="e">
        <f>+Q10-#REF!</f>
        <v>#REF!</v>
      </c>
      <c r="V10" s="156" t="s">
        <v>270</v>
      </c>
      <c r="W10" s="156"/>
      <c r="X10" s="160"/>
      <c r="Y10" s="179"/>
    </row>
    <row r="11" spans="1:25" ht="105" customHeight="1" hidden="1">
      <c r="A11" s="162">
        <v>2</v>
      </c>
      <c r="B11" s="265" t="s">
        <v>239</v>
      </c>
      <c r="C11" s="154" t="s">
        <v>228</v>
      </c>
      <c r="D11" s="155" t="s">
        <v>243</v>
      </c>
      <c r="E11" s="156">
        <v>20000</v>
      </c>
      <c r="F11" s="156">
        <v>20000</v>
      </c>
      <c r="G11" s="157">
        <f>SUM(H11:N11)</f>
        <v>20000</v>
      </c>
      <c r="H11" s="181"/>
      <c r="I11" s="181"/>
      <c r="J11" s="156">
        <v>10000</v>
      </c>
      <c r="K11" s="156"/>
      <c r="L11" s="156">
        <v>10000</v>
      </c>
      <c r="M11" s="156"/>
      <c r="N11" s="156"/>
      <c r="O11" s="353" t="s">
        <v>341</v>
      </c>
      <c r="P11" s="182">
        <v>10000</v>
      </c>
      <c r="Q11" s="185">
        <v>4893.945</v>
      </c>
      <c r="R11" s="185">
        <f>10000+Q11</f>
        <v>14893.945</v>
      </c>
      <c r="S11" s="274">
        <f>+Q11/L11</f>
        <v>0.48939449999999995</v>
      </c>
      <c r="T11" s="156">
        <f>+E11-G11</f>
        <v>0</v>
      </c>
      <c r="U11" s="156" t="e">
        <f>+Q11-#REF!</f>
        <v>#REF!</v>
      </c>
      <c r="V11" s="156" t="s">
        <v>270</v>
      </c>
      <c r="W11" s="156"/>
      <c r="X11" s="160"/>
      <c r="Y11" s="179"/>
    </row>
    <row r="12" spans="1:25" ht="65.25" customHeight="1">
      <c r="A12" s="162">
        <v>1</v>
      </c>
      <c r="B12" s="265" t="s">
        <v>240</v>
      </c>
      <c r="C12" s="154" t="s">
        <v>228</v>
      </c>
      <c r="D12" s="155" t="s">
        <v>244</v>
      </c>
      <c r="E12" s="156">
        <v>12853</v>
      </c>
      <c r="F12" s="156">
        <v>12853</v>
      </c>
      <c r="G12" s="157">
        <f>SUM(H12:N12)</f>
        <v>12795</v>
      </c>
      <c r="H12" s="179"/>
      <c r="I12" s="179"/>
      <c r="J12" s="172">
        <v>7000</v>
      </c>
      <c r="K12" s="172"/>
      <c r="L12" s="172">
        <v>5739</v>
      </c>
      <c r="M12" s="172"/>
      <c r="N12" s="172">
        <v>56</v>
      </c>
      <c r="O12" s="353" t="s">
        <v>491</v>
      </c>
      <c r="P12" s="182">
        <v>7000</v>
      </c>
      <c r="Q12" s="185"/>
      <c r="R12" s="182">
        <f>+J12+L12+Q12</f>
        <v>12739</v>
      </c>
      <c r="S12" s="490">
        <f>+Q12/N12</f>
        <v>0</v>
      </c>
      <c r="T12" s="156"/>
      <c r="U12" s="156" t="e">
        <f>+Q12-#REF!</f>
        <v>#REF!</v>
      </c>
      <c r="V12" s="156" t="s">
        <v>270</v>
      </c>
      <c r="W12" s="156"/>
      <c r="X12" s="160"/>
      <c r="Y12" s="179"/>
    </row>
    <row r="13" spans="1:25" ht="65.25" customHeight="1">
      <c r="A13" s="162">
        <v>2</v>
      </c>
      <c r="B13" s="265" t="s">
        <v>241</v>
      </c>
      <c r="C13" s="154" t="s">
        <v>228</v>
      </c>
      <c r="D13" s="155" t="s">
        <v>244</v>
      </c>
      <c r="E13" s="156">
        <v>13200</v>
      </c>
      <c r="F13" s="156">
        <v>13200</v>
      </c>
      <c r="G13" s="157">
        <f>SUM(H13:N13)</f>
        <v>13149</v>
      </c>
      <c r="H13" s="179"/>
      <c r="I13" s="179"/>
      <c r="J13" s="172">
        <v>7000</v>
      </c>
      <c r="K13" s="172"/>
      <c r="L13" s="172">
        <v>6093</v>
      </c>
      <c r="M13" s="172"/>
      <c r="N13" s="172">
        <v>56</v>
      </c>
      <c r="O13" s="468" t="s">
        <v>491</v>
      </c>
      <c r="P13" s="182">
        <v>7000</v>
      </c>
      <c r="Q13" s="185"/>
      <c r="R13" s="182">
        <f>+J13+L13+Q13</f>
        <v>13093</v>
      </c>
      <c r="S13" s="490">
        <f>+Q13/N13</f>
        <v>0</v>
      </c>
      <c r="T13" s="156"/>
      <c r="U13" s="156" t="e">
        <f>+Q13-#REF!</f>
        <v>#REF!</v>
      </c>
      <c r="V13" s="156" t="s">
        <v>270</v>
      </c>
      <c r="W13" s="156"/>
      <c r="X13" s="160"/>
      <c r="Y13" s="179"/>
    </row>
    <row r="14" spans="1:25" s="169" customFormat="1" ht="65.25" customHeight="1">
      <c r="A14" s="470" t="s">
        <v>367</v>
      </c>
      <c r="B14" s="298" t="s">
        <v>278</v>
      </c>
      <c r="C14" s="168"/>
      <c r="D14" s="170"/>
      <c r="E14" s="158">
        <f>SUM(E17:E22)</f>
        <v>16478</v>
      </c>
      <c r="F14" s="158">
        <f aca="true" t="shared" si="3" ref="F14:R14">SUM(F17:F22)</f>
        <v>16478</v>
      </c>
      <c r="G14" s="158">
        <f t="shared" si="3"/>
        <v>24829</v>
      </c>
      <c r="H14" s="158">
        <f t="shared" si="3"/>
        <v>0</v>
      </c>
      <c r="I14" s="158">
        <f t="shared" si="3"/>
        <v>0</v>
      </c>
      <c r="J14" s="158">
        <f t="shared" si="3"/>
        <v>0</v>
      </c>
      <c r="K14" s="158">
        <f t="shared" si="3"/>
        <v>0</v>
      </c>
      <c r="L14" s="158">
        <f t="shared" si="3"/>
        <v>15741</v>
      </c>
      <c r="M14" s="158">
        <f t="shared" si="3"/>
        <v>0</v>
      </c>
      <c r="N14" s="158">
        <f t="shared" si="3"/>
        <v>9088</v>
      </c>
      <c r="O14" s="158"/>
      <c r="P14" s="158">
        <f t="shared" si="3"/>
        <v>0</v>
      </c>
      <c r="Q14" s="271">
        <f t="shared" si="3"/>
        <v>3725.068</v>
      </c>
      <c r="R14" s="271">
        <f t="shared" si="3"/>
        <v>19466.068</v>
      </c>
      <c r="S14" s="262">
        <f>+Q14/N14</f>
        <v>0.4098886443661972</v>
      </c>
      <c r="T14" s="158">
        <f>SUM(T15:T16)</f>
        <v>0</v>
      </c>
      <c r="U14" s="158"/>
      <c r="V14" s="158"/>
      <c r="W14" s="158"/>
      <c r="X14" s="259"/>
      <c r="Y14" s="179"/>
    </row>
    <row r="15" spans="1:25" s="169" customFormat="1" ht="65.25" customHeight="1" hidden="1">
      <c r="A15" s="153">
        <v>1</v>
      </c>
      <c r="B15" s="265" t="s">
        <v>279</v>
      </c>
      <c r="C15" s="154" t="s">
        <v>281</v>
      </c>
      <c r="D15" s="154" t="s">
        <v>280</v>
      </c>
      <c r="E15" s="183">
        <v>2600</v>
      </c>
      <c r="F15" s="183">
        <f>+E15</f>
        <v>2600</v>
      </c>
      <c r="G15" s="157">
        <f aca="true" t="shared" si="4" ref="G15:G46">SUM(H15:N15)</f>
        <v>2600</v>
      </c>
      <c r="H15" s="179"/>
      <c r="I15" s="179"/>
      <c r="J15" s="159"/>
      <c r="K15" s="159"/>
      <c r="L15" s="172">
        <v>2600</v>
      </c>
      <c r="M15" s="172"/>
      <c r="N15" s="172"/>
      <c r="O15" s="386" t="s">
        <v>443</v>
      </c>
      <c r="P15" s="179"/>
      <c r="Q15" s="278">
        <v>2328.789</v>
      </c>
      <c r="R15" s="278">
        <f>+G15-L15+Q15</f>
        <v>2328.789</v>
      </c>
      <c r="S15" s="274">
        <f>+Q15/L15</f>
        <v>0.8956880769230771</v>
      </c>
      <c r="T15" s="156"/>
      <c r="U15" s="158"/>
      <c r="V15" s="158"/>
      <c r="W15" s="158"/>
      <c r="X15" s="259"/>
      <c r="Y15" s="179"/>
    </row>
    <row r="16" spans="1:25" s="169" customFormat="1" ht="65.25" customHeight="1" hidden="1">
      <c r="A16" s="153">
        <v>2</v>
      </c>
      <c r="B16" s="265" t="s">
        <v>283</v>
      </c>
      <c r="C16" s="154" t="s">
        <v>281</v>
      </c>
      <c r="D16" s="154" t="s">
        <v>284</v>
      </c>
      <c r="E16" s="183">
        <v>10500</v>
      </c>
      <c r="F16" s="183">
        <v>2600</v>
      </c>
      <c r="G16" s="157">
        <f t="shared" si="4"/>
        <v>2600</v>
      </c>
      <c r="H16" s="179"/>
      <c r="I16" s="179"/>
      <c r="J16" s="159"/>
      <c r="K16" s="159"/>
      <c r="L16" s="172">
        <v>2600</v>
      </c>
      <c r="M16" s="172"/>
      <c r="N16" s="172"/>
      <c r="O16" s="353" t="s">
        <v>493</v>
      </c>
      <c r="P16" s="179"/>
      <c r="Q16" s="278">
        <v>2271.011231</v>
      </c>
      <c r="R16" s="278">
        <f>+G16-L16+Q16</f>
        <v>2271.011231</v>
      </c>
      <c r="S16" s="272">
        <f>+Q16/L16</f>
        <v>0.873465858076923</v>
      </c>
      <c r="T16" s="158"/>
      <c r="U16" s="158"/>
      <c r="V16" s="158"/>
      <c r="W16" s="158"/>
      <c r="X16" s="259"/>
      <c r="Y16" s="179"/>
    </row>
    <row r="17" spans="1:25" ht="40.5">
      <c r="A17" s="153">
        <v>1</v>
      </c>
      <c r="B17" s="265" t="s">
        <v>476</v>
      </c>
      <c r="C17" s="154" t="s">
        <v>281</v>
      </c>
      <c r="D17" s="154" t="s">
        <v>482</v>
      </c>
      <c r="E17" s="190">
        <f aca="true" t="shared" si="5" ref="E17:E22">+F17</f>
        <v>4000</v>
      </c>
      <c r="F17" s="190">
        <v>4000</v>
      </c>
      <c r="G17" s="157">
        <f t="shared" si="4"/>
        <v>4000</v>
      </c>
      <c r="H17" s="387"/>
      <c r="I17" s="387"/>
      <c r="J17" s="387"/>
      <c r="K17" s="387"/>
      <c r="L17" s="190">
        <v>2996</v>
      </c>
      <c r="M17" s="190"/>
      <c r="N17" s="190">
        <v>1004</v>
      </c>
      <c r="O17" s="468" t="s">
        <v>658</v>
      </c>
      <c r="P17" s="222"/>
      <c r="Q17" s="232"/>
      <c r="R17" s="182">
        <f>+J17+L17+Q17</f>
        <v>2996</v>
      </c>
      <c r="S17" s="490">
        <f>+Q17/N17</f>
        <v>0</v>
      </c>
      <c r="T17" s="222"/>
      <c r="U17" s="222"/>
      <c r="V17" s="222"/>
      <c r="W17" s="222"/>
      <c r="X17" s="222"/>
      <c r="Y17" s="222"/>
    </row>
    <row r="18" spans="1:25" ht="40.5">
      <c r="A18" s="153">
        <v>2</v>
      </c>
      <c r="B18" s="265" t="s">
        <v>477</v>
      </c>
      <c r="C18" s="154" t="s">
        <v>281</v>
      </c>
      <c r="D18" s="154" t="s">
        <v>483</v>
      </c>
      <c r="E18" s="190">
        <f t="shared" si="5"/>
        <v>3823</v>
      </c>
      <c r="F18" s="190">
        <v>3823</v>
      </c>
      <c r="G18" s="157">
        <f t="shared" si="4"/>
        <v>3823</v>
      </c>
      <c r="H18" s="387"/>
      <c r="I18" s="387"/>
      <c r="J18" s="387"/>
      <c r="K18" s="387"/>
      <c r="L18" s="190">
        <v>2110</v>
      </c>
      <c r="M18" s="190"/>
      <c r="N18" s="190">
        <v>1713</v>
      </c>
      <c r="O18" s="468" t="s">
        <v>659</v>
      </c>
      <c r="P18" s="222"/>
      <c r="Q18" s="232">
        <v>1320.119</v>
      </c>
      <c r="R18" s="182">
        <f>+J18+L18+Q18</f>
        <v>3430.1189999999997</v>
      </c>
      <c r="S18" s="272">
        <f aca="true" t="shared" si="6" ref="S18:S23">+Q18/N18</f>
        <v>0.7706474022183304</v>
      </c>
      <c r="T18" s="222"/>
      <c r="U18" s="222"/>
      <c r="V18" s="222"/>
      <c r="W18" s="222"/>
      <c r="X18" s="222"/>
      <c r="Y18" s="222"/>
    </row>
    <row r="19" spans="1:25" ht="60.75">
      <c r="A19" s="153">
        <v>3</v>
      </c>
      <c r="B19" s="265" t="s">
        <v>478</v>
      </c>
      <c r="C19" s="154" t="s">
        <v>281</v>
      </c>
      <c r="D19" s="154" t="s">
        <v>484</v>
      </c>
      <c r="E19" s="190">
        <f t="shared" si="5"/>
        <v>4335</v>
      </c>
      <c r="F19" s="190">
        <v>4335</v>
      </c>
      <c r="G19" s="157">
        <f t="shared" si="4"/>
        <v>4335</v>
      </c>
      <c r="H19" s="387"/>
      <c r="I19" s="387"/>
      <c r="J19" s="387"/>
      <c r="K19" s="387"/>
      <c r="L19" s="190">
        <v>2535</v>
      </c>
      <c r="M19" s="190"/>
      <c r="N19" s="190">
        <v>1800</v>
      </c>
      <c r="O19" s="387"/>
      <c r="P19" s="222"/>
      <c r="Q19" s="222">
        <v>1325.14</v>
      </c>
      <c r="R19" s="182">
        <f>+J19+L19+Q19</f>
        <v>3860.1400000000003</v>
      </c>
      <c r="S19" s="490">
        <f t="shared" si="6"/>
        <v>0.7361888888888889</v>
      </c>
      <c r="T19" s="222"/>
      <c r="U19" s="222"/>
      <c r="V19" s="222"/>
      <c r="W19" s="222"/>
      <c r="X19" s="222"/>
      <c r="Y19" s="222"/>
    </row>
    <row r="20" spans="1:25" ht="40.5">
      <c r="A20" s="153">
        <v>4</v>
      </c>
      <c r="B20" s="265" t="s">
        <v>479</v>
      </c>
      <c r="C20" s="154" t="s">
        <v>281</v>
      </c>
      <c r="D20" s="154" t="s">
        <v>485</v>
      </c>
      <c r="E20" s="190" t="str">
        <f t="shared" si="5"/>
        <v>4.000</v>
      </c>
      <c r="F20" s="190" t="s">
        <v>488</v>
      </c>
      <c r="G20" s="157">
        <f t="shared" si="4"/>
        <v>3950</v>
      </c>
      <c r="H20" s="387"/>
      <c r="I20" s="387"/>
      <c r="J20" s="387"/>
      <c r="K20" s="387"/>
      <c r="L20" s="190">
        <v>3000</v>
      </c>
      <c r="M20" s="190"/>
      <c r="N20" s="190">
        <v>950</v>
      </c>
      <c r="O20" s="387"/>
      <c r="P20" s="222"/>
      <c r="Q20" s="222"/>
      <c r="R20" s="182">
        <f>+J20+L20+Q20</f>
        <v>3000</v>
      </c>
      <c r="S20" s="490">
        <f t="shared" si="6"/>
        <v>0</v>
      </c>
      <c r="T20" s="222"/>
      <c r="U20" s="222"/>
      <c r="V20" s="222"/>
      <c r="W20" s="222"/>
      <c r="X20" s="222"/>
      <c r="Y20" s="222"/>
    </row>
    <row r="21" spans="1:25" ht="40.5">
      <c r="A21" s="153">
        <v>5</v>
      </c>
      <c r="B21" s="265" t="s">
        <v>480</v>
      </c>
      <c r="C21" s="154" t="s">
        <v>281</v>
      </c>
      <c r="D21" s="154" t="s">
        <v>486</v>
      </c>
      <c r="E21" s="190">
        <f t="shared" si="5"/>
        <v>4320</v>
      </c>
      <c r="F21" s="190">
        <v>4320</v>
      </c>
      <c r="G21" s="157">
        <f t="shared" si="4"/>
        <v>4244</v>
      </c>
      <c r="H21" s="387"/>
      <c r="I21" s="387"/>
      <c r="J21" s="387"/>
      <c r="K21" s="387"/>
      <c r="L21" s="190">
        <v>2500</v>
      </c>
      <c r="M21" s="190"/>
      <c r="N21" s="190">
        <v>1744</v>
      </c>
      <c r="O21" s="468" t="s">
        <v>661</v>
      </c>
      <c r="P21" s="222"/>
      <c r="Q21" s="172">
        <v>1000</v>
      </c>
      <c r="R21" s="182">
        <f aca="true" t="shared" si="7" ref="R21:R45">+J21+L21+Q21</f>
        <v>3500</v>
      </c>
      <c r="S21" s="272">
        <f t="shared" si="6"/>
        <v>0.573394495412844</v>
      </c>
      <c r="T21" s="222"/>
      <c r="U21" s="222"/>
      <c r="V21" s="222"/>
      <c r="W21" s="222"/>
      <c r="X21" s="222"/>
      <c r="Y21" s="222"/>
    </row>
    <row r="22" spans="1:25" ht="40.5">
      <c r="A22" s="153">
        <v>6</v>
      </c>
      <c r="B22" s="265" t="s">
        <v>481</v>
      </c>
      <c r="C22" s="154" t="s">
        <v>281</v>
      </c>
      <c r="D22" s="154" t="s">
        <v>487</v>
      </c>
      <c r="E22" s="190" t="str">
        <f t="shared" si="5"/>
        <v>4.525</v>
      </c>
      <c r="F22" s="190" t="s">
        <v>489</v>
      </c>
      <c r="G22" s="157">
        <f t="shared" si="4"/>
        <v>4477</v>
      </c>
      <c r="H22" s="387"/>
      <c r="I22" s="387"/>
      <c r="J22" s="387"/>
      <c r="K22" s="387"/>
      <c r="L22" s="190">
        <v>2600</v>
      </c>
      <c r="M22" s="190"/>
      <c r="N22" s="190">
        <v>1877</v>
      </c>
      <c r="O22" s="468" t="s">
        <v>660</v>
      </c>
      <c r="P22" s="222"/>
      <c r="Q22" s="222">
        <v>79.80899999999997</v>
      </c>
      <c r="R22" s="182">
        <f t="shared" si="7"/>
        <v>2679.809</v>
      </c>
      <c r="S22" s="490">
        <f t="shared" si="6"/>
        <v>0.042519445924347345</v>
      </c>
      <c r="T22" s="222"/>
      <c r="U22" s="222"/>
      <c r="V22" s="222"/>
      <c r="W22" s="222"/>
      <c r="X22" s="222"/>
      <c r="Y22" s="222"/>
    </row>
    <row r="23" spans="1:25" s="359" customFormat="1" ht="40.5">
      <c r="A23" s="354" t="s">
        <v>368</v>
      </c>
      <c r="B23" s="388" t="s">
        <v>585</v>
      </c>
      <c r="C23" s="472"/>
      <c r="D23" s="473"/>
      <c r="E23" s="175">
        <f>SUM(E24:E29)</f>
        <v>45540</v>
      </c>
      <c r="F23" s="175">
        <f aca="true" t="shared" si="8" ref="F23:R23">SUM(F24:F29)</f>
        <v>39900</v>
      </c>
      <c r="G23" s="175">
        <f t="shared" si="8"/>
        <v>21950</v>
      </c>
      <c r="H23" s="175">
        <f t="shared" si="8"/>
        <v>0</v>
      </c>
      <c r="I23" s="175">
        <f t="shared" si="8"/>
        <v>0</v>
      </c>
      <c r="J23" s="175">
        <f t="shared" si="8"/>
        <v>0</v>
      </c>
      <c r="K23" s="175">
        <f t="shared" si="8"/>
        <v>0</v>
      </c>
      <c r="L23" s="175">
        <f t="shared" si="8"/>
        <v>650</v>
      </c>
      <c r="M23" s="175">
        <f t="shared" si="8"/>
        <v>0</v>
      </c>
      <c r="N23" s="175">
        <f t="shared" si="8"/>
        <v>21300</v>
      </c>
      <c r="O23" s="474"/>
      <c r="P23" s="474">
        <f t="shared" si="8"/>
        <v>0</v>
      </c>
      <c r="Q23" s="177">
        <f t="shared" si="8"/>
        <v>523.52</v>
      </c>
      <c r="R23" s="177">
        <f t="shared" si="8"/>
        <v>1173.52</v>
      </c>
      <c r="S23" s="262">
        <f t="shared" si="6"/>
        <v>0.024578403755868544</v>
      </c>
      <c r="T23" s="474"/>
      <c r="U23" s="474"/>
      <c r="V23" s="474"/>
      <c r="W23" s="474"/>
      <c r="X23" s="474"/>
      <c r="Y23" s="475"/>
    </row>
    <row r="24" spans="1:25" ht="40.5">
      <c r="A24" s="153" t="s">
        <v>556</v>
      </c>
      <c r="B24" s="265" t="s">
        <v>586</v>
      </c>
      <c r="C24" s="154" t="s">
        <v>282</v>
      </c>
      <c r="D24" s="154" t="s">
        <v>565</v>
      </c>
      <c r="E24" s="387">
        <v>25662</v>
      </c>
      <c r="F24" s="387">
        <v>20022</v>
      </c>
      <c r="G24" s="157">
        <f t="shared" si="4"/>
        <v>10650</v>
      </c>
      <c r="H24" s="387"/>
      <c r="I24" s="387"/>
      <c r="J24" s="387"/>
      <c r="K24" s="387"/>
      <c r="L24" s="190">
        <v>650</v>
      </c>
      <c r="M24" s="387"/>
      <c r="N24" s="190">
        <v>10000</v>
      </c>
      <c r="O24" s="387"/>
      <c r="P24" s="387"/>
      <c r="Q24" s="387"/>
      <c r="R24" s="182">
        <f t="shared" si="7"/>
        <v>650</v>
      </c>
      <c r="S24" s="387"/>
      <c r="T24" s="387"/>
      <c r="U24" s="387"/>
      <c r="V24" s="387"/>
      <c r="W24" s="387"/>
      <c r="X24" s="387"/>
      <c r="Y24" s="196"/>
    </row>
    <row r="25" spans="1:25" ht="40.5">
      <c r="A25" s="153" t="s">
        <v>559</v>
      </c>
      <c r="B25" s="265" t="s">
        <v>587</v>
      </c>
      <c r="C25" s="154" t="s">
        <v>281</v>
      </c>
      <c r="D25" s="154" t="s">
        <v>621</v>
      </c>
      <c r="E25" s="387">
        <v>9373</v>
      </c>
      <c r="F25" s="387">
        <v>9373</v>
      </c>
      <c r="G25" s="157">
        <f t="shared" si="4"/>
        <v>3000</v>
      </c>
      <c r="H25" s="387"/>
      <c r="I25" s="387"/>
      <c r="J25" s="387"/>
      <c r="K25" s="387"/>
      <c r="L25" s="387"/>
      <c r="M25" s="387"/>
      <c r="N25" s="190">
        <v>3000</v>
      </c>
      <c r="O25" s="387"/>
      <c r="P25" s="387"/>
      <c r="Q25" s="279">
        <v>233.721</v>
      </c>
      <c r="R25" s="260">
        <f t="shared" si="7"/>
        <v>233.721</v>
      </c>
      <c r="S25" s="272">
        <f>+Q25/N25</f>
        <v>0.077907</v>
      </c>
      <c r="T25" s="387"/>
      <c r="U25" s="387"/>
      <c r="V25" s="387"/>
      <c r="W25" s="387"/>
      <c r="X25" s="387"/>
      <c r="Y25" s="196"/>
    </row>
    <row r="26" spans="1:25" ht="40.5">
      <c r="A26" s="153" t="s">
        <v>561</v>
      </c>
      <c r="B26" s="265" t="s">
        <v>588</v>
      </c>
      <c r="C26" s="154" t="s">
        <v>281</v>
      </c>
      <c r="D26" s="154" t="s">
        <v>622</v>
      </c>
      <c r="E26" s="222">
        <v>2335</v>
      </c>
      <c r="F26" s="222">
        <v>2335</v>
      </c>
      <c r="G26" s="157">
        <f t="shared" si="4"/>
        <v>2300</v>
      </c>
      <c r="H26" s="387"/>
      <c r="I26" s="387"/>
      <c r="J26" s="387"/>
      <c r="K26" s="387"/>
      <c r="L26" s="387"/>
      <c r="M26" s="387"/>
      <c r="N26" s="190">
        <v>2300</v>
      </c>
      <c r="O26" s="387"/>
      <c r="P26" s="387"/>
      <c r="Q26" s="222"/>
      <c r="R26" s="182">
        <f t="shared" si="7"/>
        <v>0</v>
      </c>
      <c r="S26" s="222"/>
      <c r="T26" s="222"/>
      <c r="U26" s="222"/>
      <c r="V26" s="222"/>
      <c r="W26" s="222"/>
      <c r="X26" s="222"/>
      <c r="Y26" s="222"/>
    </row>
    <row r="27" spans="1:25" ht="40.5">
      <c r="A27" s="153" t="s">
        <v>589</v>
      </c>
      <c r="B27" s="265" t="s">
        <v>590</v>
      </c>
      <c r="C27" s="154" t="s">
        <v>281</v>
      </c>
      <c r="D27" s="154" t="s">
        <v>623</v>
      </c>
      <c r="E27" s="222">
        <v>1830</v>
      </c>
      <c r="F27" s="222">
        <v>1830</v>
      </c>
      <c r="G27" s="157">
        <f t="shared" si="4"/>
        <v>1800</v>
      </c>
      <c r="H27" s="387"/>
      <c r="I27" s="387"/>
      <c r="J27" s="387"/>
      <c r="K27" s="387"/>
      <c r="L27" s="387"/>
      <c r="M27" s="387"/>
      <c r="N27" s="190">
        <v>1800</v>
      </c>
      <c r="O27" s="387"/>
      <c r="P27" s="387"/>
      <c r="Q27" s="222">
        <v>82.857</v>
      </c>
      <c r="R27" s="260">
        <f t="shared" si="7"/>
        <v>82.857</v>
      </c>
      <c r="S27" s="272">
        <f>+Q27/N27</f>
        <v>0.046031666666666665</v>
      </c>
      <c r="T27" s="222"/>
      <c r="U27" s="222"/>
      <c r="V27" s="222"/>
      <c r="W27" s="222"/>
      <c r="X27" s="222"/>
      <c r="Y27" s="222"/>
    </row>
    <row r="28" spans="1:25" ht="40.5">
      <c r="A28" s="153" t="s">
        <v>591</v>
      </c>
      <c r="B28" s="265" t="s">
        <v>592</v>
      </c>
      <c r="C28" s="154" t="s">
        <v>281</v>
      </c>
      <c r="D28" s="154" t="s">
        <v>624</v>
      </c>
      <c r="E28" s="222">
        <v>4060</v>
      </c>
      <c r="F28" s="222">
        <v>4060</v>
      </c>
      <c r="G28" s="157">
        <f t="shared" si="4"/>
        <v>2000</v>
      </c>
      <c r="H28" s="387"/>
      <c r="I28" s="387"/>
      <c r="J28" s="387"/>
      <c r="K28" s="387"/>
      <c r="L28" s="387"/>
      <c r="M28" s="387"/>
      <c r="N28" s="190">
        <v>2000</v>
      </c>
      <c r="O28" s="387"/>
      <c r="P28" s="387"/>
      <c r="Q28" s="222">
        <v>206.942</v>
      </c>
      <c r="R28" s="260">
        <f t="shared" si="7"/>
        <v>206.942</v>
      </c>
      <c r="S28" s="272">
        <f>+Q28/N28</f>
        <v>0.10347100000000001</v>
      </c>
      <c r="T28" s="222"/>
      <c r="U28" s="222"/>
      <c r="V28" s="222"/>
      <c r="W28" s="222"/>
      <c r="X28" s="222"/>
      <c r="Y28" s="222"/>
    </row>
    <row r="29" spans="1:25" ht="40.5">
      <c r="A29" s="153" t="s">
        <v>593</v>
      </c>
      <c r="B29" s="265" t="s">
        <v>594</v>
      </c>
      <c r="C29" s="154" t="s">
        <v>281</v>
      </c>
      <c r="D29" s="154" t="s">
        <v>625</v>
      </c>
      <c r="E29" s="222">
        <v>2280</v>
      </c>
      <c r="F29" s="222">
        <v>2280</v>
      </c>
      <c r="G29" s="157">
        <f t="shared" si="4"/>
        <v>2200</v>
      </c>
      <c r="H29" s="387"/>
      <c r="I29" s="387"/>
      <c r="J29" s="387"/>
      <c r="K29" s="387"/>
      <c r="L29" s="387"/>
      <c r="M29" s="387"/>
      <c r="N29" s="190">
        <v>2200</v>
      </c>
      <c r="O29" s="387"/>
      <c r="P29" s="387"/>
      <c r="Q29" s="222"/>
      <c r="R29" s="182">
        <f t="shared" si="7"/>
        <v>0</v>
      </c>
      <c r="S29" s="222"/>
      <c r="T29" s="222"/>
      <c r="U29" s="222"/>
      <c r="V29" s="222"/>
      <c r="W29" s="222"/>
      <c r="X29" s="222"/>
      <c r="Y29" s="222"/>
    </row>
    <row r="30" spans="1:25" s="359" customFormat="1" ht="39.75" customHeight="1">
      <c r="A30" s="354" t="s">
        <v>369</v>
      </c>
      <c r="B30" s="388" t="s">
        <v>567</v>
      </c>
      <c r="C30" s="263"/>
      <c r="D30" s="263"/>
      <c r="E30" s="175">
        <f>SUM(E31:E46)</f>
        <v>37372</v>
      </c>
      <c r="F30" s="175">
        <f aca="true" t="shared" si="9" ref="F30:N30">SUM(F31:F46)</f>
        <v>37372</v>
      </c>
      <c r="G30" s="175">
        <f t="shared" si="9"/>
        <v>22565</v>
      </c>
      <c r="H30" s="175">
        <f t="shared" si="9"/>
        <v>0</v>
      </c>
      <c r="I30" s="175">
        <f t="shared" si="9"/>
        <v>0</v>
      </c>
      <c r="J30" s="175">
        <f t="shared" si="9"/>
        <v>0</v>
      </c>
      <c r="K30" s="175">
        <f t="shared" si="9"/>
        <v>0</v>
      </c>
      <c r="L30" s="175">
        <f t="shared" si="9"/>
        <v>0</v>
      </c>
      <c r="M30" s="175">
        <f t="shared" si="9"/>
        <v>0</v>
      </c>
      <c r="N30" s="175">
        <f t="shared" si="9"/>
        <v>22565</v>
      </c>
      <c r="O30" s="474"/>
      <c r="P30" s="474"/>
      <c r="Q30" s="177">
        <f>SUM(Q31:Q46)</f>
        <v>8787.171000000002</v>
      </c>
      <c r="R30" s="177">
        <f>SUM(R31:R46)</f>
        <v>8787.171000000002</v>
      </c>
      <c r="S30" s="262">
        <f>+Q30/N30</f>
        <v>0.3894159539109241</v>
      </c>
      <c r="T30" s="390"/>
      <c r="U30" s="390"/>
      <c r="V30" s="390"/>
      <c r="W30" s="390"/>
      <c r="X30" s="390"/>
      <c r="Y30" s="390"/>
    </row>
    <row r="31" spans="1:25" ht="60.75">
      <c r="A31" s="153" t="s">
        <v>556</v>
      </c>
      <c r="B31" s="265" t="s">
        <v>595</v>
      </c>
      <c r="C31" s="154" t="s">
        <v>569</v>
      </c>
      <c r="D31" s="154" t="s">
        <v>626</v>
      </c>
      <c r="E31" s="222">
        <v>2500</v>
      </c>
      <c r="F31" s="222">
        <v>2500</v>
      </c>
      <c r="G31" s="157">
        <f t="shared" si="4"/>
        <v>1500</v>
      </c>
      <c r="H31" s="387"/>
      <c r="I31" s="387"/>
      <c r="J31" s="387"/>
      <c r="K31" s="387"/>
      <c r="L31" s="387"/>
      <c r="M31" s="387"/>
      <c r="N31" s="190">
        <v>1500</v>
      </c>
      <c r="O31" s="387"/>
      <c r="P31" s="387"/>
      <c r="Q31" s="222">
        <v>652.966</v>
      </c>
      <c r="R31" s="260">
        <f t="shared" si="7"/>
        <v>652.966</v>
      </c>
      <c r="S31" s="272">
        <f aca="true" t="shared" si="10" ref="S31:S45">+Q31/N31</f>
        <v>0.4353106666666667</v>
      </c>
      <c r="T31" s="222"/>
      <c r="U31" s="222"/>
      <c r="V31" s="222"/>
      <c r="W31" s="222"/>
      <c r="X31" s="222"/>
      <c r="Y31" s="222"/>
    </row>
    <row r="32" spans="1:25" ht="40.5">
      <c r="A32" s="153" t="s">
        <v>559</v>
      </c>
      <c r="B32" s="265" t="s">
        <v>596</v>
      </c>
      <c r="C32" s="154" t="s">
        <v>569</v>
      </c>
      <c r="D32" s="154" t="s">
        <v>627</v>
      </c>
      <c r="E32" s="222">
        <v>2500</v>
      </c>
      <c r="F32" s="222">
        <v>2500</v>
      </c>
      <c r="G32" s="157">
        <f t="shared" si="4"/>
        <v>1500</v>
      </c>
      <c r="H32" s="387"/>
      <c r="I32" s="387"/>
      <c r="J32" s="387"/>
      <c r="K32" s="387"/>
      <c r="L32" s="387"/>
      <c r="M32" s="387"/>
      <c r="N32" s="190">
        <v>1500</v>
      </c>
      <c r="O32" s="387"/>
      <c r="P32" s="387"/>
      <c r="Q32" s="222">
        <v>710.403</v>
      </c>
      <c r="R32" s="260">
        <f t="shared" si="7"/>
        <v>710.403</v>
      </c>
      <c r="S32" s="272">
        <f t="shared" si="10"/>
        <v>0.473602</v>
      </c>
      <c r="T32" s="222"/>
      <c r="U32" s="222"/>
      <c r="V32" s="222"/>
      <c r="W32" s="222"/>
      <c r="X32" s="222"/>
      <c r="Y32" s="222"/>
    </row>
    <row r="33" spans="1:25" ht="60.75">
      <c r="A33" s="153" t="s">
        <v>561</v>
      </c>
      <c r="B33" s="265" t="s">
        <v>597</v>
      </c>
      <c r="C33" s="154" t="s">
        <v>569</v>
      </c>
      <c r="D33" s="154" t="s">
        <v>628</v>
      </c>
      <c r="E33" s="222">
        <v>1000</v>
      </c>
      <c r="F33" s="222">
        <v>1000</v>
      </c>
      <c r="G33" s="157">
        <f t="shared" si="4"/>
        <v>1000</v>
      </c>
      <c r="H33" s="387"/>
      <c r="I33" s="387"/>
      <c r="J33" s="387"/>
      <c r="K33" s="387"/>
      <c r="L33" s="387"/>
      <c r="M33" s="387"/>
      <c r="N33" s="190">
        <v>1000</v>
      </c>
      <c r="O33" s="387"/>
      <c r="P33" s="387"/>
      <c r="Q33" s="222">
        <v>38.004</v>
      </c>
      <c r="R33" s="260">
        <f t="shared" si="7"/>
        <v>38.004</v>
      </c>
      <c r="S33" s="272">
        <f t="shared" si="10"/>
        <v>0.038003999999999996</v>
      </c>
      <c r="T33" s="222"/>
      <c r="U33" s="222"/>
      <c r="V33" s="222"/>
      <c r="W33" s="222"/>
      <c r="X33" s="222"/>
      <c r="Y33" s="222"/>
    </row>
    <row r="34" spans="1:25" ht="40.5">
      <c r="A34" s="153" t="s">
        <v>589</v>
      </c>
      <c r="B34" s="265" t="s">
        <v>598</v>
      </c>
      <c r="C34" s="154" t="s">
        <v>569</v>
      </c>
      <c r="D34" s="154" t="s">
        <v>629</v>
      </c>
      <c r="E34" s="222">
        <v>3500</v>
      </c>
      <c r="F34" s="222">
        <v>3500</v>
      </c>
      <c r="G34" s="157">
        <f t="shared" si="4"/>
        <v>1500</v>
      </c>
      <c r="H34" s="387"/>
      <c r="I34" s="387"/>
      <c r="J34" s="387"/>
      <c r="K34" s="387"/>
      <c r="L34" s="387"/>
      <c r="M34" s="387"/>
      <c r="N34" s="190">
        <v>1500</v>
      </c>
      <c r="O34" s="387"/>
      <c r="P34" s="387"/>
      <c r="Q34" s="222">
        <v>217.078</v>
      </c>
      <c r="R34" s="260">
        <f t="shared" si="7"/>
        <v>217.078</v>
      </c>
      <c r="S34" s="272">
        <f t="shared" si="10"/>
        <v>0.14471866666666666</v>
      </c>
      <c r="T34" s="222"/>
      <c r="U34" s="222"/>
      <c r="V34" s="222"/>
      <c r="W34" s="222"/>
      <c r="X34" s="222"/>
      <c r="Y34" s="222"/>
    </row>
    <row r="35" spans="1:25" ht="40.5">
      <c r="A35" s="153" t="s">
        <v>591</v>
      </c>
      <c r="B35" s="265" t="s">
        <v>599</v>
      </c>
      <c r="C35" s="154" t="s">
        <v>569</v>
      </c>
      <c r="D35" s="154" t="s">
        <v>630</v>
      </c>
      <c r="E35" s="222">
        <v>1700</v>
      </c>
      <c r="F35" s="222">
        <v>1700</v>
      </c>
      <c r="G35" s="157">
        <f t="shared" si="4"/>
        <v>1650</v>
      </c>
      <c r="H35" s="387"/>
      <c r="I35" s="387"/>
      <c r="J35" s="387"/>
      <c r="K35" s="387"/>
      <c r="L35" s="387"/>
      <c r="M35" s="387"/>
      <c r="N35" s="190">
        <v>1650</v>
      </c>
      <c r="O35" s="387"/>
      <c r="P35" s="387"/>
      <c r="Q35" s="222">
        <v>553.755</v>
      </c>
      <c r="R35" s="260">
        <f t="shared" si="7"/>
        <v>553.755</v>
      </c>
      <c r="S35" s="272">
        <f t="shared" si="10"/>
        <v>0.3356090909090909</v>
      </c>
      <c r="T35" s="222"/>
      <c r="U35" s="222"/>
      <c r="V35" s="222"/>
      <c r="W35" s="222"/>
      <c r="X35" s="222"/>
      <c r="Y35" s="222"/>
    </row>
    <row r="36" spans="1:25" ht="40.5">
      <c r="A36" s="153" t="s">
        <v>593</v>
      </c>
      <c r="B36" s="265" t="s">
        <v>600</v>
      </c>
      <c r="C36" s="154" t="s">
        <v>569</v>
      </c>
      <c r="D36" s="154" t="s">
        <v>631</v>
      </c>
      <c r="E36" s="222">
        <v>1700</v>
      </c>
      <c r="F36" s="222">
        <v>1700</v>
      </c>
      <c r="G36" s="157">
        <f t="shared" si="4"/>
        <v>1650</v>
      </c>
      <c r="H36" s="387"/>
      <c r="I36" s="387"/>
      <c r="J36" s="387"/>
      <c r="K36" s="387"/>
      <c r="L36" s="387"/>
      <c r="M36" s="387"/>
      <c r="N36" s="190">
        <v>1650</v>
      </c>
      <c r="O36" s="387"/>
      <c r="P36" s="387"/>
      <c r="Q36" s="222">
        <v>555.337</v>
      </c>
      <c r="R36" s="260">
        <f t="shared" si="7"/>
        <v>555.337</v>
      </c>
      <c r="S36" s="272">
        <f t="shared" si="10"/>
        <v>0.3365678787878788</v>
      </c>
      <c r="T36" s="222"/>
      <c r="U36" s="222"/>
      <c r="V36" s="222"/>
      <c r="W36" s="222"/>
      <c r="X36" s="222"/>
      <c r="Y36" s="222"/>
    </row>
    <row r="37" spans="1:25" ht="60.75">
      <c r="A37" s="153" t="s">
        <v>601</v>
      </c>
      <c r="B37" s="265" t="s">
        <v>602</v>
      </c>
      <c r="C37" s="154" t="s">
        <v>569</v>
      </c>
      <c r="D37" s="154" t="s">
        <v>632</v>
      </c>
      <c r="E37" s="222">
        <v>3000</v>
      </c>
      <c r="F37" s="222">
        <v>3000</v>
      </c>
      <c r="G37" s="157">
        <f t="shared" si="4"/>
        <v>1000</v>
      </c>
      <c r="H37" s="387"/>
      <c r="I37" s="387"/>
      <c r="J37" s="387"/>
      <c r="K37" s="387"/>
      <c r="L37" s="387"/>
      <c r="M37" s="387"/>
      <c r="N37" s="190">
        <v>1000</v>
      </c>
      <c r="O37" s="387"/>
      <c r="P37" s="387"/>
      <c r="Q37" s="222">
        <v>912.508</v>
      </c>
      <c r="R37" s="260">
        <f t="shared" si="7"/>
        <v>912.508</v>
      </c>
      <c r="S37" s="272">
        <f t="shared" si="10"/>
        <v>0.912508</v>
      </c>
      <c r="T37" s="222"/>
      <c r="U37" s="222"/>
      <c r="V37" s="222"/>
      <c r="W37" s="222"/>
      <c r="X37" s="222"/>
      <c r="Y37" s="222"/>
    </row>
    <row r="38" spans="1:25" ht="40.5">
      <c r="A38" s="153" t="s">
        <v>603</v>
      </c>
      <c r="B38" s="265" t="s">
        <v>604</v>
      </c>
      <c r="C38" s="154" t="s">
        <v>569</v>
      </c>
      <c r="D38" s="154" t="s">
        <v>633</v>
      </c>
      <c r="E38" s="222">
        <v>3000</v>
      </c>
      <c r="F38" s="222">
        <v>3000</v>
      </c>
      <c r="G38" s="157">
        <f t="shared" si="4"/>
        <v>1000</v>
      </c>
      <c r="H38" s="387"/>
      <c r="I38" s="387"/>
      <c r="J38" s="387"/>
      <c r="K38" s="387"/>
      <c r="L38" s="387"/>
      <c r="M38" s="387"/>
      <c r="N38" s="190">
        <v>1000</v>
      </c>
      <c r="O38" s="387"/>
      <c r="P38" s="387"/>
      <c r="Q38" s="222">
        <v>810.935</v>
      </c>
      <c r="R38" s="260">
        <f t="shared" si="7"/>
        <v>810.935</v>
      </c>
      <c r="S38" s="272">
        <f t="shared" si="10"/>
        <v>0.810935</v>
      </c>
      <c r="T38" s="222"/>
      <c r="U38" s="222"/>
      <c r="V38" s="222"/>
      <c r="W38" s="222"/>
      <c r="X38" s="222"/>
      <c r="Y38" s="222"/>
    </row>
    <row r="39" spans="1:25" ht="40.5">
      <c r="A39" s="153" t="s">
        <v>605</v>
      </c>
      <c r="B39" s="265" t="s">
        <v>606</v>
      </c>
      <c r="C39" s="154" t="s">
        <v>569</v>
      </c>
      <c r="D39" s="154" t="s">
        <v>634</v>
      </c>
      <c r="E39" s="222">
        <v>1500</v>
      </c>
      <c r="F39" s="222">
        <v>1500</v>
      </c>
      <c r="G39" s="157">
        <f t="shared" si="4"/>
        <v>1450</v>
      </c>
      <c r="H39" s="387"/>
      <c r="I39" s="387"/>
      <c r="J39" s="387"/>
      <c r="K39" s="387"/>
      <c r="L39" s="387"/>
      <c r="M39" s="387"/>
      <c r="N39" s="190">
        <v>1450</v>
      </c>
      <c r="O39" s="387"/>
      <c r="P39" s="387"/>
      <c r="Q39" s="222">
        <v>490.972</v>
      </c>
      <c r="R39" s="260">
        <f t="shared" si="7"/>
        <v>490.972</v>
      </c>
      <c r="S39" s="272">
        <f t="shared" si="10"/>
        <v>0.33860137931034484</v>
      </c>
      <c r="T39" s="222"/>
      <c r="U39" s="222"/>
      <c r="V39" s="222"/>
      <c r="W39" s="222"/>
      <c r="X39" s="222"/>
      <c r="Y39" s="222"/>
    </row>
    <row r="40" spans="1:25" ht="40.5">
      <c r="A40" s="153" t="s">
        <v>607</v>
      </c>
      <c r="B40" s="265" t="s">
        <v>608</v>
      </c>
      <c r="C40" s="154" t="s">
        <v>569</v>
      </c>
      <c r="D40" s="154" t="s">
        <v>635</v>
      </c>
      <c r="E40" s="222">
        <v>1000</v>
      </c>
      <c r="F40" s="222">
        <v>1000</v>
      </c>
      <c r="G40" s="157">
        <f t="shared" si="4"/>
        <v>1000</v>
      </c>
      <c r="H40" s="387"/>
      <c r="I40" s="387"/>
      <c r="J40" s="387"/>
      <c r="K40" s="387"/>
      <c r="L40" s="387"/>
      <c r="M40" s="387"/>
      <c r="N40" s="190">
        <v>1000</v>
      </c>
      <c r="O40" s="387"/>
      <c r="P40" s="387"/>
      <c r="Q40" s="222">
        <v>791.08</v>
      </c>
      <c r="R40" s="260">
        <f t="shared" si="7"/>
        <v>791.08</v>
      </c>
      <c r="S40" s="272">
        <f t="shared" si="10"/>
        <v>0.79108</v>
      </c>
      <c r="T40" s="222"/>
      <c r="U40" s="222"/>
      <c r="V40" s="222"/>
      <c r="W40" s="222"/>
      <c r="X40" s="222"/>
      <c r="Y40" s="222"/>
    </row>
    <row r="41" spans="1:25" ht="40.5">
      <c r="A41" s="153" t="s">
        <v>609</v>
      </c>
      <c r="B41" s="265" t="s">
        <v>610</v>
      </c>
      <c r="C41" s="154" t="s">
        <v>569</v>
      </c>
      <c r="D41" s="154" t="s">
        <v>636</v>
      </c>
      <c r="E41" s="222">
        <v>1300</v>
      </c>
      <c r="F41" s="222">
        <v>1300</v>
      </c>
      <c r="G41" s="157">
        <f t="shared" si="4"/>
        <v>1270</v>
      </c>
      <c r="H41" s="387"/>
      <c r="I41" s="387"/>
      <c r="J41" s="387"/>
      <c r="K41" s="387"/>
      <c r="L41" s="387"/>
      <c r="M41" s="387"/>
      <c r="N41" s="190">
        <v>1270</v>
      </c>
      <c r="O41" s="387"/>
      <c r="P41" s="387"/>
      <c r="Q41" s="222">
        <v>439.466</v>
      </c>
      <c r="R41" s="260">
        <f t="shared" si="7"/>
        <v>439.466</v>
      </c>
      <c r="S41" s="272">
        <f t="shared" si="10"/>
        <v>0.3460362204724409</v>
      </c>
      <c r="T41" s="222"/>
      <c r="U41" s="222"/>
      <c r="V41" s="222"/>
      <c r="W41" s="222"/>
      <c r="X41" s="222"/>
      <c r="Y41" s="222"/>
    </row>
    <row r="42" spans="1:25" ht="40.5">
      <c r="A42" s="153" t="s">
        <v>611</v>
      </c>
      <c r="B42" s="265" t="s">
        <v>612</v>
      </c>
      <c r="C42" s="154" t="s">
        <v>569</v>
      </c>
      <c r="D42" s="154" t="s">
        <v>637</v>
      </c>
      <c r="E42" s="222">
        <v>1500</v>
      </c>
      <c r="F42" s="222">
        <v>1500</v>
      </c>
      <c r="G42" s="157">
        <f t="shared" si="4"/>
        <v>1470</v>
      </c>
      <c r="H42" s="387"/>
      <c r="I42" s="387"/>
      <c r="J42" s="387"/>
      <c r="K42" s="387"/>
      <c r="L42" s="387"/>
      <c r="M42" s="387"/>
      <c r="N42" s="190">
        <v>1470</v>
      </c>
      <c r="O42" s="387"/>
      <c r="P42" s="387"/>
      <c r="Q42" s="222">
        <v>484.277</v>
      </c>
      <c r="R42" s="260">
        <f t="shared" si="7"/>
        <v>484.277</v>
      </c>
      <c r="S42" s="272">
        <f t="shared" si="10"/>
        <v>0.32944013605442174</v>
      </c>
      <c r="T42" s="222"/>
      <c r="U42" s="222"/>
      <c r="V42" s="222"/>
      <c r="W42" s="222"/>
      <c r="X42" s="222"/>
      <c r="Y42" s="222"/>
    </row>
    <row r="43" spans="1:25" ht="40.5">
      <c r="A43" s="153" t="s">
        <v>613</v>
      </c>
      <c r="B43" s="265" t="s">
        <v>614</v>
      </c>
      <c r="C43" s="154" t="s">
        <v>569</v>
      </c>
      <c r="D43" s="154" t="s">
        <v>638</v>
      </c>
      <c r="E43" s="222">
        <v>1500</v>
      </c>
      <c r="F43" s="222">
        <v>1500</v>
      </c>
      <c r="G43" s="157">
        <f t="shared" si="4"/>
        <v>1470</v>
      </c>
      <c r="H43" s="387"/>
      <c r="I43" s="387"/>
      <c r="J43" s="387"/>
      <c r="K43" s="387"/>
      <c r="L43" s="387"/>
      <c r="M43" s="387"/>
      <c r="N43" s="190">
        <v>1470</v>
      </c>
      <c r="O43" s="387"/>
      <c r="P43" s="387"/>
      <c r="Q43" s="222">
        <v>87.233</v>
      </c>
      <c r="R43" s="260">
        <f t="shared" si="7"/>
        <v>87.233</v>
      </c>
      <c r="S43" s="272">
        <f t="shared" si="10"/>
        <v>0.0593421768707483</v>
      </c>
      <c r="T43" s="222"/>
      <c r="U43" s="222"/>
      <c r="V43" s="222"/>
      <c r="W43" s="222"/>
      <c r="X43" s="222"/>
      <c r="Y43" s="222"/>
    </row>
    <row r="44" spans="1:25" ht="60.75">
      <c r="A44" s="153" t="s">
        <v>615</v>
      </c>
      <c r="B44" s="265" t="s">
        <v>616</v>
      </c>
      <c r="C44" s="154" t="s">
        <v>569</v>
      </c>
      <c r="D44" s="154" t="s">
        <v>639</v>
      </c>
      <c r="E44" s="222">
        <v>1982</v>
      </c>
      <c r="F44" s="222">
        <v>1982</v>
      </c>
      <c r="G44" s="157">
        <f t="shared" si="4"/>
        <v>1900</v>
      </c>
      <c r="H44" s="387"/>
      <c r="I44" s="387"/>
      <c r="J44" s="387"/>
      <c r="K44" s="387"/>
      <c r="L44" s="387"/>
      <c r="M44" s="387"/>
      <c r="N44" s="190">
        <v>1900</v>
      </c>
      <c r="O44" s="387"/>
      <c r="P44" s="387"/>
      <c r="Q44" s="222">
        <v>315.636</v>
      </c>
      <c r="R44" s="260">
        <f t="shared" si="7"/>
        <v>315.636</v>
      </c>
      <c r="S44" s="272">
        <f t="shared" si="10"/>
        <v>0.1661242105263158</v>
      </c>
      <c r="T44" s="222"/>
      <c r="U44" s="222"/>
      <c r="V44" s="222"/>
      <c r="W44" s="222"/>
      <c r="X44" s="222"/>
      <c r="Y44" s="222"/>
    </row>
    <row r="45" spans="1:25" ht="40.5">
      <c r="A45" s="153" t="s">
        <v>617</v>
      </c>
      <c r="B45" s="265" t="s">
        <v>618</v>
      </c>
      <c r="C45" s="154" t="s">
        <v>569</v>
      </c>
      <c r="D45" s="154" t="s">
        <v>640</v>
      </c>
      <c r="E45" s="222">
        <v>5500</v>
      </c>
      <c r="F45" s="222">
        <v>5500</v>
      </c>
      <c r="G45" s="157">
        <f t="shared" si="4"/>
        <v>2000</v>
      </c>
      <c r="H45" s="387"/>
      <c r="I45" s="387"/>
      <c r="J45" s="387"/>
      <c r="K45" s="387"/>
      <c r="L45" s="387"/>
      <c r="M45" s="387"/>
      <c r="N45" s="190">
        <v>2000</v>
      </c>
      <c r="O45" s="387"/>
      <c r="P45" s="387"/>
      <c r="Q45" s="222">
        <v>1727.521</v>
      </c>
      <c r="R45" s="260">
        <f t="shared" si="7"/>
        <v>1727.521</v>
      </c>
      <c r="S45" s="272">
        <f t="shared" si="10"/>
        <v>0.8637604999999999</v>
      </c>
      <c r="T45" s="222"/>
      <c r="U45" s="222"/>
      <c r="V45" s="222"/>
      <c r="W45" s="222"/>
      <c r="X45" s="222"/>
      <c r="Y45" s="222"/>
    </row>
    <row r="46" spans="1:25" ht="81">
      <c r="A46" s="153" t="s">
        <v>619</v>
      </c>
      <c r="B46" s="265" t="s">
        <v>620</v>
      </c>
      <c r="C46" s="222"/>
      <c r="D46" s="222"/>
      <c r="E46" s="222">
        <v>4190</v>
      </c>
      <c r="F46" s="222">
        <v>4190</v>
      </c>
      <c r="G46" s="157">
        <f t="shared" si="4"/>
        <v>1205</v>
      </c>
      <c r="H46" s="222"/>
      <c r="I46" s="222"/>
      <c r="J46" s="222"/>
      <c r="K46" s="222"/>
      <c r="L46" s="222"/>
      <c r="M46" s="222"/>
      <c r="N46" s="157">
        <v>1205</v>
      </c>
      <c r="O46" s="222"/>
      <c r="P46" s="222"/>
      <c r="Q46" s="222"/>
      <c r="R46" s="222"/>
      <c r="S46" s="222"/>
      <c r="T46" s="222"/>
      <c r="U46" s="222"/>
      <c r="V46" s="222"/>
      <c r="W46" s="222"/>
      <c r="X46" s="222"/>
      <c r="Y46" s="154" t="s">
        <v>641</v>
      </c>
    </row>
    <row r="47" spans="3:25" ht="18.75" customHeight="1">
      <c r="C47" s="151"/>
      <c r="D47" s="151"/>
      <c r="E47" s="151"/>
      <c r="F47" s="151"/>
      <c r="G47" s="151"/>
      <c r="H47" s="151"/>
      <c r="I47" s="151"/>
      <c r="J47" s="151"/>
      <c r="K47" s="151"/>
      <c r="L47" s="151"/>
      <c r="M47" s="151"/>
      <c r="N47" s="151"/>
      <c r="O47" s="240"/>
      <c r="P47" s="151"/>
      <c r="Q47" s="151"/>
      <c r="R47" s="151"/>
      <c r="S47" s="151"/>
      <c r="T47" s="151"/>
      <c r="U47" s="151"/>
      <c r="V47" s="151"/>
      <c r="W47" s="151"/>
      <c r="X47" s="151"/>
      <c r="Y47" s="151"/>
    </row>
    <row r="48" spans="3:25" ht="18.75" customHeight="1">
      <c r="C48" s="151"/>
      <c r="D48" s="151"/>
      <c r="E48" s="151"/>
      <c r="F48" s="151"/>
      <c r="G48" s="151"/>
      <c r="H48" s="151"/>
      <c r="I48" s="151"/>
      <c r="J48" s="151"/>
      <c r="K48" s="151"/>
      <c r="L48" s="151"/>
      <c r="M48" s="151"/>
      <c r="N48" s="151"/>
      <c r="O48" s="240"/>
      <c r="P48" s="151"/>
      <c r="Q48" s="151"/>
      <c r="R48" s="151"/>
      <c r="S48" s="151"/>
      <c r="T48" s="151"/>
      <c r="U48" s="151"/>
      <c r="V48" s="151"/>
      <c r="W48" s="151"/>
      <c r="X48" s="151"/>
      <c r="Y48" s="151"/>
    </row>
    <row r="49" spans="3:25" ht="18.75" customHeight="1">
      <c r="C49" s="151"/>
      <c r="D49" s="151"/>
      <c r="E49" s="151"/>
      <c r="F49" s="151"/>
      <c r="G49" s="151"/>
      <c r="H49" s="151"/>
      <c r="I49" s="151"/>
      <c r="J49" s="151"/>
      <c r="K49" s="151"/>
      <c r="L49" s="151"/>
      <c r="M49" s="151"/>
      <c r="N49" s="151"/>
      <c r="O49" s="240"/>
      <c r="P49" s="151"/>
      <c r="Q49" s="151"/>
      <c r="R49" s="151"/>
      <c r="S49" s="151"/>
      <c r="T49" s="151"/>
      <c r="U49" s="151"/>
      <c r="V49" s="151"/>
      <c r="W49" s="151"/>
      <c r="X49" s="151"/>
      <c r="Y49" s="151"/>
    </row>
    <row r="50" spans="3:25" ht="18.75" customHeight="1">
      <c r="C50" s="151"/>
      <c r="D50" s="151"/>
      <c r="E50" s="151"/>
      <c r="F50" s="151"/>
      <c r="G50" s="151"/>
      <c r="H50" s="151"/>
      <c r="I50" s="151"/>
      <c r="J50" s="151"/>
      <c r="K50" s="151"/>
      <c r="L50" s="151"/>
      <c r="M50" s="151"/>
      <c r="N50" s="151"/>
      <c r="O50" s="240"/>
      <c r="P50" s="151"/>
      <c r="Q50" s="151"/>
      <c r="R50" s="151"/>
      <c r="S50" s="151"/>
      <c r="T50" s="151"/>
      <c r="U50" s="151"/>
      <c r="V50" s="151"/>
      <c r="W50" s="151"/>
      <c r="X50" s="151"/>
      <c r="Y50" s="151"/>
    </row>
    <row r="51" spans="3:25" ht="18.75" customHeight="1">
      <c r="C51" s="151"/>
      <c r="D51" s="151"/>
      <c r="E51" s="151"/>
      <c r="F51" s="151"/>
      <c r="G51" s="151"/>
      <c r="H51" s="151"/>
      <c r="I51" s="151"/>
      <c r="J51" s="151"/>
      <c r="K51" s="151"/>
      <c r="L51" s="151"/>
      <c r="M51" s="151"/>
      <c r="N51" s="151"/>
      <c r="O51" s="240"/>
      <c r="P51" s="151"/>
      <c r="Q51" s="151"/>
      <c r="R51" s="151"/>
      <c r="S51" s="151"/>
      <c r="T51" s="151"/>
      <c r="U51" s="151"/>
      <c r="V51" s="151"/>
      <c r="W51" s="151"/>
      <c r="X51" s="151"/>
      <c r="Y51" s="151"/>
    </row>
    <row r="52" spans="3:25" ht="18.75" customHeight="1">
      <c r="C52" s="151"/>
      <c r="D52" s="151"/>
      <c r="E52" s="151"/>
      <c r="F52" s="151"/>
      <c r="G52" s="151"/>
      <c r="H52" s="151"/>
      <c r="I52" s="151"/>
      <c r="J52" s="151"/>
      <c r="K52" s="151"/>
      <c r="L52" s="151"/>
      <c r="M52" s="151"/>
      <c r="N52" s="151"/>
      <c r="O52" s="240"/>
      <c r="P52" s="151"/>
      <c r="Q52" s="151"/>
      <c r="R52" s="151"/>
      <c r="S52" s="151"/>
      <c r="T52" s="151"/>
      <c r="U52" s="151"/>
      <c r="V52" s="151"/>
      <c r="W52" s="151"/>
      <c r="X52" s="151"/>
      <c r="Y52" s="151"/>
    </row>
    <row r="53" spans="3:25" ht="18.75" customHeight="1">
      <c r="C53" s="151"/>
      <c r="D53" s="151"/>
      <c r="E53" s="151"/>
      <c r="F53" s="151"/>
      <c r="G53" s="151"/>
      <c r="H53" s="151"/>
      <c r="I53" s="151"/>
      <c r="J53" s="151"/>
      <c r="K53" s="151"/>
      <c r="L53" s="151"/>
      <c r="M53" s="151"/>
      <c r="N53" s="151"/>
      <c r="O53" s="240"/>
      <c r="P53" s="151"/>
      <c r="Q53" s="151"/>
      <c r="R53" s="151"/>
      <c r="S53" s="151"/>
      <c r="T53" s="151"/>
      <c r="U53" s="151"/>
      <c r="V53" s="151"/>
      <c r="W53" s="151"/>
      <c r="X53" s="151"/>
      <c r="Y53" s="151"/>
    </row>
    <row r="54" spans="3:25" ht="18.75" customHeight="1">
      <c r="C54" s="151"/>
      <c r="D54" s="151"/>
      <c r="E54" s="151"/>
      <c r="F54" s="151"/>
      <c r="G54" s="151"/>
      <c r="H54" s="151"/>
      <c r="I54" s="151"/>
      <c r="J54" s="151"/>
      <c r="K54" s="151"/>
      <c r="L54" s="151"/>
      <c r="M54" s="151"/>
      <c r="N54" s="151"/>
      <c r="O54" s="240"/>
      <c r="P54" s="151"/>
      <c r="Q54" s="151"/>
      <c r="R54" s="151"/>
      <c r="S54" s="151"/>
      <c r="T54" s="151"/>
      <c r="U54" s="151"/>
      <c r="V54" s="151"/>
      <c r="W54" s="151"/>
      <c r="X54" s="151"/>
      <c r="Y54" s="151"/>
    </row>
    <row r="55" spans="3:25" ht="18.75" customHeight="1">
      <c r="C55" s="151"/>
      <c r="D55" s="151"/>
      <c r="E55" s="151"/>
      <c r="F55" s="151"/>
      <c r="G55" s="151"/>
      <c r="H55" s="151"/>
      <c r="I55" s="151"/>
      <c r="J55" s="151"/>
      <c r="K55" s="151"/>
      <c r="L55" s="151"/>
      <c r="M55" s="151"/>
      <c r="N55" s="151"/>
      <c r="O55" s="240"/>
      <c r="P55" s="151"/>
      <c r="Q55" s="151"/>
      <c r="R55" s="151"/>
      <c r="S55" s="151"/>
      <c r="T55" s="151"/>
      <c r="U55" s="151"/>
      <c r="V55" s="151"/>
      <c r="W55" s="151"/>
      <c r="X55" s="151"/>
      <c r="Y55" s="151"/>
    </row>
    <row r="56" spans="3:25" ht="18.75" customHeight="1">
      <c r="C56" s="151"/>
      <c r="D56" s="151"/>
      <c r="E56" s="151"/>
      <c r="F56" s="151"/>
      <c r="G56" s="151"/>
      <c r="H56" s="151"/>
      <c r="I56" s="151"/>
      <c r="J56" s="151"/>
      <c r="K56" s="151"/>
      <c r="L56" s="151"/>
      <c r="M56" s="151"/>
      <c r="N56" s="151"/>
      <c r="O56" s="240"/>
      <c r="P56" s="151"/>
      <c r="Q56" s="151"/>
      <c r="R56" s="151"/>
      <c r="S56" s="151"/>
      <c r="T56" s="151"/>
      <c r="U56" s="151"/>
      <c r="V56" s="151"/>
      <c r="W56" s="151"/>
      <c r="X56" s="151"/>
      <c r="Y56" s="151"/>
    </row>
    <row r="57" spans="3:25" ht="18.75" customHeight="1">
      <c r="C57" s="151"/>
      <c r="D57" s="151"/>
      <c r="E57" s="151"/>
      <c r="F57" s="151"/>
      <c r="G57" s="151"/>
      <c r="H57" s="151"/>
      <c r="I57" s="151"/>
      <c r="J57" s="151"/>
      <c r="K57" s="151"/>
      <c r="L57" s="151"/>
      <c r="M57" s="151"/>
      <c r="N57" s="151"/>
      <c r="O57" s="240"/>
      <c r="P57" s="151"/>
      <c r="Q57" s="151"/>
      <c r="R57" s="151"/>
      <c r="S57" s="151"/>
      <c r="T57" s="151"/>
      <c r="U57" s="151"/>
      <c r="V57" s="151"/>
      <c r="W57" s="151"/>
      <c r="X57" s="151"/>
      <c r="Y57" s="151"/>
    </row>
    <row r="58" spans="3:25" ht="18.75" customHeight="1">
      <c r="C58" s="151"/>
      <c r="D58" s="151"/>
      <c r="E58" s="151"/>
      <c r="F58" s="151"/>
      <c r="G58" s="151"/>
      <c r="H58" s="151"/>
      <c r="I58" s="151"/>
      <c r="J58" s="151"/>
      <c r="K58" s="151"/>
      <c r="L58" s="151"/>
      <c r="M58" s="151"/>
      <c r="N58" s="151"/>
      <c r="O58" s="240"/>
      <c r="P58" s="151"/>
      <c r="Q58" s="151"/>
      <c r="R58" s="151"/>
      <c r="S58" s="151"/>
      <c r="T58" s="151"/>
      <c r="U58" s="151"/>
      <c r="V58" s="151"/>
      <c r="W58" s="151"/>
      <c r="X58" s="151"/>
      <c r="Y58" s="151"/>
    </row>
    <row r="59" spans="3:25" ht="18.75" customHeight="1">
      <c r="C59" s="151"/>
      <c r="D59" s="151"/>
      <c r="E59" s="151"/>
      <c r="F59" s="151"/>
      <c r="G59" s="151"/>
      <c r="H59" s="151"/>
      <c r="I59" s="151"/>
      <c r="J59" s="151"/>
      <c r="K59" s="151"/>
      <c r="L59" s="151"/>
      <c r="M59" s="151"/>
      <c r="N59" s="151"/>
      <c r="O59" s="240"/>
      <c r="P59" s="151"/>
      <c r="Q59" s="151"/>
      <c r="R59" s="151"/>
      <c r="S59" s="151"/>
      <c r="T59" s="151"/>
      <c r="U59" s="151"/>
      <c r="V59" s="151"/>
      <c r="W59" s="151"/>
      <c r="X59" s="151"/>
      <c r="Y59" s="151"/>
    </row>
    <row r="60" spans="3:25" ht="18.75" customHeight="1">
      <c r="C60" s="151"/>
      <c r="D60" s="151"/>
      <c r="E60" s="151"/>
      <c r="F60" s="151"/>
      <c r="G60" s="151"/>
      <c r="H60" s="151"/>
      <c r="I60" s="151"/>
      <c r="J60" s="151"/>
      <c r="K60" s="151"/>
      <c r="L60" s="151"/>
      <c r="M60" s="151"/>
      <c r="N60" s="151"/>
      <c r="O60" s="240"/>
      <c r="P60" s="151"/>
      <c r="Q60" s="151"/>
      <c r="R60" s="151"/>
      <c r="S60" s="151"/>
      <c r="T60" s="151"/>
      <c r="U60" s="151"/>
      <c r="V60" s="151"/>
      <c r="W60" s="151"/>
      <c r="X60" s="151"/>
      <c r="Y60" s="151"/>
    </row>
    <row r="61" spans="3:25" ht="18.75" customHeight="1">
      <c r="C61" s="151"/>
      <c r="D61" s="151"/>
      <c r="E61" s="151"/>
      <c r="F61" s="151"/>
      <c r="G61" s="151"/>
      <c r="H61" s="151"/>
      <c r="I61" s="151"/>
      <c r="J61" s="151"/>
      <c r="K61" s="151"/>
      <c r="L61" s="151"/>
      <c r="M61" s="151"/>
      <c r="N61" s="151"/>
      <c r="O61" s="240"/>
      <c r="P61" s="151"/>
      <c r="Q61" s="151"/>
      <c r="R61" s="151"/>
      <c r="S61" s="151"/>
      <c r="T61" s="151"/>
      <c r="U61" s="151"/>
      <c r="V61" s="151"/>
      <c r="W61" s="151"/>
      <c r="X61" s="151"/>
      <c r="Y61" s="151"/>
    </row>
    <row r="62" spans="3:25" ht="18.75" customHeight="1">
      <c r="C62" s="151"/>
      <c r="D62" s="151"/>
      <c r="E62" s="151"/>
      <c r="F62" s="151"/>
      <c r="G62" s="151"/>
      <c r="H62" s="151"/>
      <c r="I62" s="151"/>
      <c r="J62" s="151"/>
      <c r="K62" s="151"/>
      <c r="L62" s="151"/>
      <c r="M62" s="151"/>
      <c r="N62" s="151"/>
      <c r="O62" s="240"/>
      <c r="P62" s="151"/>
      <c r="Q62" s="151"/>
      <c r="R62" s="151"/>
      <c r="S62" s="151"/>
      <c r="T62" s="151"/>
      <c r="U62" s="151"/>
      <c r="V62" s="151"/>
      <c r="W62" s="151"/>
      <c r="X62" s="151"/>
      <c r="Y62" s="151"/>
    </row>
    <row r="63" spans="3:25" ht="18.75" customHeight="1">
      <c r="C63" s="151"/>
      <c r="D63" s="151"/>
      <c r="E63" s="151"/>
      <c r="F63" s="151"/>
      <c r="G63" s="151"/>
      <c r="H63" s="151"/>
      <c r="I63" s="151"/>
      <c r="J63" s="151"/>
      <c r="K63" s="151"/>
      <c r="L63" s="151"/>
      <c r="M63" s="151"/>
      <c r="N63" s="151"/>
      <c r="O63" s="240"/>
      <c r="P63" s="151"/>
      <c r="Q63" s="151"/>
      <c r="R63" s="151"/>
      <c r="S63" s="151"/>
      <c r="T63" s="151"/>
      <c r="U63" s="151"/>
      <c r="V63" s="151"/>
      <c r="W63" s="151"/>
      <c r="X63" s="151"/>
      <c r="Y63" s="151"/>
    </row>
    <row r="64" spans="3:25" ht="18.75" customHeight="1">
      <c r="C64" s="151"/>
      <c r="D64" s="151"/>
      <c r="E64" s="151"/>
      <c r="F64" s="151"/>
      <c r="G64" s="151"/>
      <c r="H64" s="151"/>
      <c r="I64" s="151"/>
      <c r="J64" s="151"/>
      <c r="K64" s="151"/>
      <c r="L64" s="151"/>
      <c r="M64" s="151"/>
      <c r="N64" s="151"/>
      <c r="O64" s="240"/>
      <c r="P64" s="151"/>
      <c r="Q64" s="151"/>
      <c r="R64" s="151"/>
      <c r="S64" s="151"/>
      <c r="T64" s="151"/>
      <c r="U64" s="151"/>
      <c r="V64" s="151"/>
      <c r="W64" s="151"/>
      <c r="X64" s="151"/>
      <c r="Y64" s="151"/>
    </row>
    <row r="65" spans="3:25" ht="18.75" customHeight="1">
      <c r="C65" s="151"/>
      <c r="D65" s="151"/>
      <c r="E65" s="151"/>
      <c r="F65" s="151"/>
      <c r="G65" s="151"/>
      <c r="H65" s="151"/>
      <c r="I65" s="151"/>
      <c r="J65" s="151"/>
      <c r="K65" s="151"/>
      <c r="L65" s="151"/>
      <c r="M65" s="151"/>
      <c r="N65" s="151"/>
      <c r="O65" s="240"/>
      <c r="P65" s="151"/>
      <c r="Q65" s="151"/>
      <c r="R65" s="151"/>
      <c r="S65" s="151"/>
      <c r="T65" s="151"/>
      <c r="U65" s="151"/>
      <c r="V65" s="151"/>
      <c r="W65" s="151"/>
      <c r="X65" s="151"/>
      <c r="Y65" s="151"/>
    </row>
    <row r="66" spans="3:25" ht="18.75" customHeight="1">
      <c r="C66" s="151"/>
      <c r="D66" s="151"/>
      <c r="E66" s="151"/>
      <c r="F66" s="151"/>
      <c r="G66" s="151"/>
      <c r="H66" s="151"/>
      <c r="I66" s="151"/>
      <c r="J66" s="151"/>
      <c r="K66" s="151"/>
      <c r="L66" s="151"/>
      <c r="M66" s="151"/>
      <c r="N66" s="151"/>
      <c r="O66" s="240"/>
      <c r="P66" s="151"/>
      <c r="Q66" s="151"/>
      <c r="R66" s="151"/>
      <c r="S66" s="151"/>
      <c r="T66" s="151"/>
      <c r="U66" s="151"/>
      <c r="V66" s="151"/>
      <c r="W66" s="151"/>
      <c r="X66" s="151"/>
      <c r="Y66" s="151"/>
    </row>
    <row r="67" spans="3:25" ht="18.75" customHeight="1">
      <c r="C67" s="151"/>
      <c r="D67" s="151"/>
      <c r="E67" s="151"/>
      <c r="F67" s="151"/>
      <c r="G67" s="151"/>
      <c r="H67" s="151"/>
      <c r="I67" s="151"/>
      <c r="J67" s="151"/>
      <c r="K67" s="151"/>
      <c r="L67" s="151"/>
      <c r="M67" s="151"/>
      <c r="N67" s="151"/>
      <c r="O67" s="240"/>
      <c r="P67" s="151"/>
      <c r="Q67" s="151"/>
      <c r="R67" s="151"/>
      <c r="S67" s="151"/>
      <c r="T67" s="151"/>
      <c r="U67" s="151"/>
      <c r="V67" s="151"/>
      <c r="W67" s="151"/>
      <c r="X67" s="151"/>
      <c r="Y67" s="151"/>
    </row>
    <row r="68" spans="3:25" ht="18.75" customHeight="1">
      <c r="C68" s="151"/>
      <c r="D68" s="151"/>
      <c r="E68" s="151"/>
      <c r="F68" s="151"/>
      <c r="G68" s="151"/>
      <c r="H68" s="151"/>
      <c r="I68" s="151"/>
      <c r="J68" s="151"/>
      <c r="K68" s="151"/>
      <c r="L68" s="151"/>
      <c r="M68" s="151"/>
      <c r="N68" s="151"/>
      <c r="O68" s="240"/>
      <c r="P68" s="151"/>
      <c r="Q68" s="151"/>
      <c r="R68" s="151"/>
      <c r="S68" s="151"/>
      <c r="T68" s="151"/>
      <c r="U68" s="151"/>
      <c r="V68" s="151"/>
      <c r="W68" s="151"/>
      <c r="X68" s="151"/>
      <c r="Y68" s="151"/>
    </row>
    <row r="69" spans="3:25" ht="18.75" customHeight="1">
      <c r="C69" s="151"/>
      <c r="D69" s="151"/>
      <c r="E69" s="151"/>
      <c r="F69" s="151"/>
      <c r="G69" s="151"/>
      <c r="H69" s="151"/>
      <c r="I69" s="151"/>
      <c r="J69" s="151"/>
      <c r="K69" s="151"/>
      <c r="L69" s="151"/>
      <c r="M69" s="151"/>
      <c r="N69" s="151"/>
      <c r="O69" s="240"/>
      <c r="P69" s="151"/>
      <c r="Q69" s="151"/>
      <c r="R69" s="151"/>
      <c r="S69" s="151"/>
      <c r="T69" s="151"/>
      <c r="U69" s="151"/>
      <c r="V69" s="151"/>
      <c r="W69" s="151"/>
      <c r="X69" s="151"/>
      <c r="Y69" s="151"/>
    </row>
    <row r="70" spans="3:25" ht="18.75" customHeight="1">
      <c r="C70" s="151"/>
      <c r="D70" s="151"/>
      <c r="E70" s="151"/>
      <c r="F70" s="151"/>
      <c r="G70" s="151"/>
      <c r="H70" s="151"/>
      <c r="I70" s="151"/>
      <c r="J70" s="151"/>
      <c r="K70" s="151"/>
      <c r="L70" s="151"/>
      <c r="M70" s="151"/>
      <c r="N70" s="151"/>
      <c r="O70" s="240"/>
      <c r="P70" s="151"/>
      <c r="Q70" s="151"/>
      <c r="R70" s="151"/>
      <c r="S70" s="151"/>
      <c r="T70" s="151"/>
      <c r="U70" s="151"/>
      <c r="V70" s="151"/>
      <c r="W70" s="151"/>
      <c r="X70" s="151"/>
      <c r="Y70" s="151"/>
    </row>
    <row r="71" spans="3:25" ht="18.75" customHeight="1">
      <c r="C71" s="151"/>
      <c r="D71" s="151"/>
      <c r="E71" s="151"/>
      <c r="F71" s="151"/>
      <c r="G71" s="151"/>
      <c r="H71" s="151"/>
      <c r="I71" s="151"/>
      <c r="J71" s="151"/>
      <c r="K71" s="151"/>
      <c r="L71" s="151"/>
      <c r="M71" s="151"/>
      <c r="N71" s="151"/>
      <c r="O71" s="240"/>
      <c r="P71" s="151"/>
      <c r="Q71" s="151"/>
      <c r="R71" s="151"/>
      <c r="S71" s="151"/>
      <c r="T71" s="151"/>
      <c r="U71" s="151"/>
      <c r="V71" s="151"/>
      <c r="W71" s="151"/>
      <c r="X71" s="151"/>
      <c r="Y71" s="151"/>
    </row>
    <row r="72" spans="3:25" ht="18.75" customHeight="1">
      <c r="C72" s="151"/>
      <c r="D72" s="151"/>
      <c r="E72" s="151"/>
      <c r="F72" s="151"/>
      <c r="G72" s="151"/>
      <c r="H72" s="151"/>
      <c r="I72" s="151"/>
      <c r="J72" s="151"/>
      <c r="K72" s="151"/>
      <c r="L72" s="151"/>
      <c r="M72" s="151"/>
      <c r="N72" s="151"/>
      <c r="O72" s="240"/>
      <c r="P72" s="151"/>
      <c r="Q72" s="151"/>
      <c r="R72" s="151"/>
      <c r="S72" s="151"/>
      <c r="T72" s="151"/>
      <c r="U72" s="151"/>
      <c r="V72" s="151"/>
      <c r="W72" s="151"/>
      <c r="X72" s="151"/>
      <c r="Y72" s="151"/>
    </row>
    <row r="73" spans="3:25" ht="18.75" customHeight="1">
      <c r="C73" s="151"/>
      <c r="D73" s="151"/>
      <c r="E73" s="151"/>
      <c r="F73" s="151"/>
      <c r="G73" s="151"/>
      <c r="H73" s="151"/>
      <c r="I73" s="151"/>
      <c r="J73" s="151"/>
      <c r="K73" s="151"/>
      <c r="L73" s="151"/>
      <c r="M73" s="151"/>
      <c r="N73" s="151"/>
      <c r="O73" s="240"/>
      <c r="P73" s="151"/>
      <c r="Q73" s="151"/>
      <c r="R73" s="151"/>
      <c r="S73" s="151"/>
      <c r="T73" s="151"/>
      <c r="U73" s="151"/>
      <c r="V73" s="151"/>
      <c r="W73" s="151"/>
      <c r="X73" s="151"/>
      <c r="Y73" s="151"/>
    </row>
    <row r="74" spans="3:25" ht="18.75" customHeight="1">
      <c r="C74" s="151"/>
      <c r="D74" s="151"/>
      <c r="E74" s="151"/>
      <c r="F74" s="151"/>
      <c r="G74" s="151"/>
      <c r="H74" s="151"/>
      <c r="I74" s="151"/>
      <c r="J74" s="151"/>
      <c r="K74" s="151"/>
      <c r="L74" s="151"/>
      <c r="M74" s="151"/>
      <c r="N74" s="151"/>
      <c r="O74" s="240"/>
      <c r="P74" s="151"/>
      <c r="Q74" s="151"/>
      <c r="R74" s="151"/>
      <c r="S74" s="151"/>
      <c r="T74" s="151"/>
      <c r="U74" s="151"/>
      <c r="V74" s="151"/>
      <c r="W74" s="151"/>
      <c r="X74" s="151"/>
      <c r="Y74" s="151"/>
    </row>
    <row r="75" spans="3:25" ht="18.75" customHeight="1">
      <c r="C75" s="151"/>
      <c r="D75" s="151"/>
      <c r="E75" s="151"/>
      <c r="F75" s="151"/>
      <c r="G75" s="151"/>
      <c r="H75" s="151"/>
      <c r="I75" s="151"/>
      <c r="J75" s="151"/>
      <c r="K75" s="151"/>
      <c r="L75" s="151"/>
      <c r="M75" s="151"/>
      <c r="N75" s="151"/>
      <c r="O75" s="240"/>
      <c r="P75" s="151"/>
      <c r="Q75" s="151"/>
      <c r="R75" s="151"/>
      <c r="S75" s="151"/>
      <c r="T75" s="151"/>
      <c r="U75" s="151"/>
      <c r="V75" s="151"/>
      <c r="W75" s="151"/>
      <c r="X75" s="151"/>
      <c r="Y75" s="151"/>
    </row>
    <row r="76" spans="3:25" ht="18.75" customHeight="1">
      <c r="C76" s="151"/>
      <c r="D76" s="151"/>
      <c r="E76" s="151"/>
      <c r="F76" s="151"/>
      <c r="G76" s="151"/>
      <c r="H76" s="151"/>
      <c r="I76" s="151"/>
      <c r="J76" s="151"/>
      <c r="K76" s="151"/>
      <c r="L76" s="151"/>
      <c r="M76" s="151"/>
      <c r="N76" s="151"/>
      <c r="O76" s="240"/>
      <c r="P76" s="151"/>
      <c r="Q76" s="151"/>
      <c r="R76" s="151"/>
      <c r="S76" s="151"/>
      <c r="T76" s="151"/>
      <c r="U76" s="151"/>
      <c r="V76" s="151"/>
      <c r="W76" s="151"/>
      <c r="X76" s="151"/>
      <c r="Y76" s="151"/>
    </row>
    <row r="77" spans="3:25" ht="18.75" customHeight="1">
      <c r="C77" s="151"/>
      <c r="D77" s="151"/>
      <c r="E77" s="151"/>
      <c r="F77" s="151"/>
      <c r="G77" s="151"/>
      <c r="H77" s="151"/>
      <c r="I77" s="151"/>
      <c r="J77" s="151"/>
      <c r="K77" s="151"/>
      <c r="L77" s="151"/>
      <c r="M77" s="151"/>
      <c r="N77" s="151"/>
      <c r="O77" s="240"/>
      <c r="P77" s="151"/>
      <c r="Q77" s="151"/>
      <c r="R77" s="151"/>
      <c r="S77" s="151"/>
      <c r="T77" s="151"/>
      <c r="U77" s="151"/>
      <c r="V77" s="151"/>
      <c r="W77" s="151"/>
      <c r="X77" s="151"/>
      <c r="Y77" s="151"/>
    </row>
    <row r="78" spans="3:25" ht="18.75" customHeight="1">
      <c r="C78" s="151"/>
      <c r="D78" s="151"/>
      <c r="E78" s="151"/>
      <c r="F78" s="151"/>
      <c r="G78" s="151"/>
      <c r="H78" s="151"/>
      <c r="I78" s="151"/>
      <c r="J78" s="151"/>
      <c r="K78" s="151"/>
      <c r="L78" s="151"/>
      <c r="M78" s="151"/>
      <c r="N78" s="151"/>
      <c r="O78" s="240"/>
      <c r="P78" s="151"/>
      <c r="Q78" s="151"/>
      <c r="R78" s="151"/>
      <c r="S78" s="151"/>
      <c r="T78" s="151"/>
      <c r="U78" s="151"/>
      <c r="V78" s="151"/>
      <c r="W78" s="151"/>
      <c r="X78" s="151"/>
      <c r="Y78" s="151"/>
    </row>
    <row r="79" spans="3:25" ht="18.75" customHeight="1">
      <c r="C79" s="151"/>
      <c r="D79" s="151"/>
      <c r="E79" s="151"/>
      <c r="F79" s="151"/>
      <c r="G79" s="151"/>
      <c r="H79" s="151"/>
      <c r="I79" s="151"/>
      <c r="J79" s="151"/>
      <c r="K79" s="151"/>
      <c r="L79" s="151"/>
      <c r="M79" s="151"/>
      <c r="N79" s="151"/>
      <c r="O79" s="240"/>
      <c r="P79" s="151"/>
      <c r="Q79" s="151"/>
      <c r="R79" s="151"/>
      <c r="S79" s="151"/>
      <c r="T79" s="151"/>
      <c r="U79" s="151"/>
      <c r="V79" s="151"/>
      <c r="W79" s="151"/>
      <c r="X79" s="151"/>
      <c r="Y79" s="151"/>
    </row>
    <row r="80" spans="3:25" ht="18.75" customHeight="1">
      <c r="C80" s="151"/>
      <c r="D80" s="151"/>
      <c r="E80" s="151"/>
      <c r="F80" s="151"/>
      <c r="G80" s="151"/>
      <c r="H80" s="151"/>
      <c r="I80" s="151"/>
      <c r="J80" s="151"/>
      <c r="K80" s="151"/>
      <c r="L80" s="151"/>
      <c r="M80" s="151"/>
      <c r="N80" s="151"/>
      <c r="O80" s="240"/>
      <c r="P80" s="151"/>
      <c r="Q80" s="151"/>
      <c r="R80" s="151"/>
      <c r="S80" s="151"/>
      <c r="T80" s="151"/>
      <c r="U80" s="151"/>
      <c r="V80" s="151"/>
      <c r="W80" s="151"/>
      <c r="X80" s="151"/>
      <c r="Y80" s="151"/>
    </row>
    <row r="81" spans="3:25" ht="18.75" customHeight="1">
      <c r="C81" s="151"/>
      <c r="D81" s="151"/>
      <c r="E81" s="151"/>
      <c r="F81" s="151"/>
      <c r="G81" s="151"/>
      <c r="H81" s="151"/>
      <c r="I81" s="151"/>
      <c r="J81" s="151"/>
      <c r="K81" s="151"/>
      <c r="L81" s="151"/>
      <c r="M81" s="151"/>
      <c r="N81" s="151"/>
      <c r="O81" s="240"/>
      <c r="P81" s="151"/>
      <c r="Q81" s="151"/>
      <c r="R81" s="151"/>
      <c r="S81" s="151"/>
      <c r="T81" s="151"/>
      <c r="U81" s="151"/>
      <c r="V81" s="151"/>
      <c r="W81" s="151"/>
      <c r="X81" s="151"/>
      <c r="Y81" s="151"/>
    </row>
    <row r="82" spans="3:25" ht="18.75" customHeight="1">
      <c r="C82" s="151"/>
      <c r="D82" s="151"/>
      <c r="E82" s="151"/>
      <c r="F82" s="151"/>
      <c r="G82" s="151"/>
      <c r="H82" s="151"/>
      <c r="I82" s="151"/>
      <c r="J82" s="151"/>
      <c r="K82" s="151"/>
      <c r="L82" s="151"/>
      <c r="M82" s="151"/>
      <c r="N82" s="151"/>
      <c r="O82" s="240"/>
      <c r="P82" s="151"/>
      <c r="Q82" s="151"/>
      <c r="R82" s="151"/>
      <c r="S82" s="151"/>
      <c r="T82" s="151"/>
      <c r="U82" s="151"/>
      <c r="V82" s="151"/>
      <c r="W82" s="151"/>
      <c r="X82" s="151"/>
      <c r="Y82" s="151"/>
    </row>
    <row r="83" spans="3:25" ht="18.75" customHeight="1">
      <c r="C83" s="151"/>
      <c r="D83" s="151"/>
      <c r="E83" s="151"/>
      <c r="F83" s="151"/>
      <c r="G83" s="151"/>
      <c r="H83" s="151"/>
      <c r="I83" s="151"/>
      <c r="J83" s="151"/>
      <c r="K83" s="151"/>
      <c r="L83" s="151"/>
      <c r="M83" s="151"/>
      <c r="N83" s="151"/>
      <c r="O83" s="240"/>
      <c r="P83" s="151"/>
      <c r="Q83" s="151"/>
      <c r="R83" s="151"/>
      <c r="S83" s="151"/>
      <c r="T83" s="151"/>
      <c r="U83" s="151"/>
      <c r="V83" s="151"/>
      <c r="W83" s="151"/>
      <c r="X83" s="151"/>
      <c r="Y83" s="151"/>
    </row>
    <row r="84" spans="3:25" ht="18.75" customHeight="1">
      <c r="C84" s="151"/>
      <c r="D84" s="151"/>
      <c r="E84" s="151"/>
      <c r="F84" s="151"/>
      <c r="G84" s="151"/>
      <c r="H84" s="151"/>
      <c r="I84" s="151"/>
      <c r="J84" s="151"/>
      <c r="K84" s="151"/>
      <c r="L84" s="151"/>
      <c r="M84" s="151"/>
      <c r="N84" s="151"/>
      <c r="O84" s="240"/>
      <c r="P84" s="151"/>
      <c r="Q84" s="151"/>
      <c r="R84" s="151"/>
      <c r="S84" s="151"/>
      <c r="T84" s="151"/>
      <c r="U84" s="151"/>
      <c r="V84" s="151"/>
      <c r="W84" s="151"/>
      <c r="X84" s="151"/>
      <c r="Y84" s="151"/>
    </row>
    <row r="85" spans="3:25" ht="18.75" customHeight="1">
      <c r="C85" s="151"/>
      <c r="D85" s="151"/>
      <c r="E85" s="151"/>
      <c r="F85" s="151"/>
      <c r="G85" s="151"/>
      <c r="H85" s="151"/>
      <c r="I85" s="151"/>
      <c r="J85" s="151"/>
      <c r="K85" s="151"/>
      <c r="L85" s="151"/>
      <c r="M85" s="151"/>
      <c r="N85" s="151"/>
      <c r="O85" s="240"/>
      <c r="P85" s="151"/>
      <c r="Q85" s="151"/>
      <c r="R85" s="151"/>
      <c r="S85" s="151"/>
      <c r="T85" s="151"/>
      <c r="U85" s="151"/>
      <c r="V85" s="151"/>
      <c r="W85" s="151"/>
      <c r="X85" s="151"/>
      <c r="Y85" s="151"/>
    </row>
    <row r="86" spans="3:25" ht="18.75" customHeight="1">
      <c r="C86" s="151"/>
      <c r="D86" s="151"/>
      <c r="E86" s="151"/>
      <c r="F86" s="151"/>
      <c r="G86" s="151"/>
      <c r="H86" s="151"/>
      <c r="I86" s="151"/>
      <c r="J86" s="151"/>
      <c r="K86" s="151"/>
      <c r="L86" s="151"/>
      <c r="M86" s="151"/>
      <c r="N86" s="151"/>
      <c r="O86" s="240"/>
      <c r="P86" s="151"/>
      <c r="Q86" s="151"/>
      <c r="R86" s="151"/>
      <c r="S86" s="151"/>
      <c r="T86" s="151"/>
      <c r="U86" s="151"/>
      <c r="V86" s="151"/>
      <c r="W86" s="151"/>
      <c r="X86" s="151"/>
      <c r="Y86" s="151"/>
    </row>
    <row r="87" spans="3:25" ht="18.75" customHeight="1">
      <c r="C87" s="151"/>
      <c r="D87" s="151"/>
      <c r="E87" s="151"/>
      <c r="F87" s="151"/>
      <c r="G87" s="151"/>
      <c r="H87" s="151"/>
      <c r="I87" s="151"/>
      <c r="J87" s="151"/>
      <c r="K87" s="151"/>
      <c r="L87" s="151"/>
      <c r="M87" s="151"/>
      <c r="N87" s="151"/>
      <c r="O87" s="240"/>
      <c r="P87" s="151"/>
      <c r="Q87" s="151"/>
      <c r="R87" s="151"/>
      <c r="S87" s="151"/>
      <c r="T87" s="151"/>
      <c r="U87" s="151"/>
      <c r="V87" s="151"/>
      <c r="W87" s="151"/>
      <c r="X87" s="151"/>
      <c r="Y87" s="151"/>
    </row>
    <row r="88" spans="3:25" ht="18.75" customHeight="1">
      <c r="C88" s="151"/>
      <c r="D88" s="151"/>
      <c r="E88" s="151"/>
      <c r="F88" s="151"/>
      <c r="G88" s="151"/>
      <c r="H88" s="151"/>
      <c r="I88" s="151"/>
      <c r="J88" s="151"/>
      <c r="K88" s="151"/>
      <c r="L88" s="151"/>
      <c r="M88" s="151"/>
      <c r="N88" s="151"/>
      <c r="O88" s="240"/>
      <c r="P88" s="151"/>
      <c r="Q88" s="151"/>
      <c r="R88" s="151"/>
      <c r="S88" s="151"/>
      <c r="T88" s="151"/>
      <c r="U88" s="151"/>
      <c r="V88" s="151"/>
      <c r="W88" s="151"/>
      <c r="X88" s="151"/>
      <c r="Y88" s="151"/>
    </row>
    <row r="89" spans="3:25" ht="18.75" customHeight="1">
      <c r="C89" s="151"/>
      <c r="D89" s="151"/>
      <c r="E89" s="151"/>
      <c r="F89" s="151"/>
      <c r="G89" s="151"/>
      <c r="H89" s="151"/>
      <c r="I89" s="151"/>
      <c r="J89" s="151"/>
      <c r="K89" s="151"/>
      <c r="L89" s="151"/>
      <c r="M89" s="151"/>
      <c r="N89" s="151"/>
      <c r="O89" s="240"/>
      <c r="P89" s="151"/>
      <c r="Q89" s="151"/>
      <c r="R89" s="151"/>
      <c r="S89" s="151"/>
      <c r="T89" s="151"/>
      <c r="U89" s="151"/>
      <c r="V89" s="151"/>
      <c r="W89" s="151"/>
      <c r="X89" s="151"/>
      <c r="Y89" s="151"/>
    </row>
    <row r="90" spans="3:25" ht="18.75" customHeight="1">
      <c r="C90" s="151"/>
      <c r="D90" s="151"/>
      <c r="E90" s="151"/>
      <c r="F90" s="151"/>
      <c r="G90" s="151"/>
      <c r="H90" s="151"/>
      <c r="I90" s="151"/>
      <c r="J90" s="151"/>
      <c r="K90" s="151"/>
      <c r="L90" s="151"/>
      <c r="M90" s="151"/>
      <c r="N90" s="151"/>
      <c r="O90" s="240"/>
      <c r="P90" s="151"/>
      <c r="Q90" s="151"/>
      <c r="R90" s="151"/>
      <c r="S90" s="151"/>
      <c r="T90" s="151"/>
      <c r="U90" s="151"/>
      <c r="V90" s="151"/>
      <c r="W90" s="151"/>
      <c r="X90" s="151"/>
      <c r="Y90" s="151"/>
    </row>
    <row r="91" spans="3:25" ht="18.75" customHeight="1">
      <c r="C91" s="151"/>
      <c r="D91" s="151"/>
      <c r="E91" s="151"/>
      <c r="F91" s="151"/>
      <c r="G91" s="151"/>
      <c r="H91" s="151"/>
      <c r="I91" s="151"/>
      <c r="J91" s="151"/>
      <c r="K91" s="151"/>
      <c r="L91" s="151"/>
      <c r="M91" s="151"/>
      <c r="N91" s="151"/>
      <c r="O91" s="240"/>
      <c r="P91" s="151"/>
      <c r="Q91" s="151"/>
      <c r="R91" s="151"/>
      <c r="S91" s="151"/>
      <c r="T91" s="151"/>
      <c r="U91" s="151"/>
      <c r="V91" s="151"/>
      <c r="W91" s="151"/>
      <c r="X91" s="151"/>
      <c r="Y91" s="151"/>
    </row>
    <row r="92" spans="3:25" ht="18.75" customHeight="1">
      <c r="C92" s="151"/>
      <c r="D92" s="151"/>
      <c r="E92" s="151"/>
      <c r="F92" s="151"/>
      <c r="G92" s="151"/>
      <c r="H92" s="151"/>
      <c r="I92" s="151"/>
      <c r="J92" s="151"/>
      <c r="K92" s="151"/>
      <c r="L92" s="151"/>
      <c r="M92" s="151"/>
      <c r="N92" s="151"/>
      <c r="O92" s="240"/>
      <c r="P92" s="151"/>
      <c r="Q92" s="151"/>
      <c r="R92" s="151"/>
      <c r="S92" s="151"/>
      <c r="T92" s="151"/>
      <c r="U92" s="151"/>
      <c r="V92" s="151"/>
      <c r="W92" s="151"/>
      <c r="X92" s="151"/>
      <c r="Y92" s="151"/>
    </row>
    <row r="93" spans="3:25" ht="18.75" customHeight="1">
      <c r="C93" s="151"/>
      <c r="D93" s="151"/>
      <c r="E93" s="151"/>
      <c r="F93" s="151"/>
      <c r="G93" s="151"/>
      <c r="H93" s="151"/>
      <c r="I93" s="151"/>
      <c r="J93" s="151"/>
      <c r="K93" s="151"/>
      <c r="L93" s="151"/>
      <c r="M93" s="151"/>
      <c r="N93" s="151"/>
      <c r="O93" s="240"/>
      <c r="P93" s="151"/>
      <c r="Q93" s="151"/>
      <c r="R93" s="151"/>
      <c r="S93" s="151"/>
      <c r="T93" s="151"/>
      <c r="U93" s="151"/>
      <c r="V93" s="151"/>
      <c r="W93" s="151"/>
      <c r="X93" s="151"/>
      <c r="Y93" s="151"/>
    </row>
    <row r="94" spans="3:25" ht="18.75" customHeight="1">
      <c r="C94" s="151"/>
      <c r="D94" s="151"/>
      <c r="E94" s="151"/>
      <c r="F94" s="151"/>
      <c r="G94" s="151"/>
      <c r="H94" s="151"/>
      <c r="I94" s="151"/>
      <c r="J94" s="151"/>
      <c r="K94" s="151"/>
      <c r="L94" s="151"/>
      <c r="M94" s="151"/>
      <c r="N94" s="151"/>
      <c r="O94" s="240"/>
      <c r="P94" s="151"/>
      <c r="Q94" s="151"/>
      <c r="R94" s="151"/>
      <c r="S94" s="151"/>
      <c r="T94" s="151"/>
      <c r="U94" s="151"/>
      <c r="V94" s="151"/>
      <c r="W94" s="151"/>
      <c r="X94" s="151"/>
      <c r="Y94" s="151"/>
    </row>
    <row r="95" spans="3:25" ht="18.75" customHeight="1">
      <c r="C95" s="151"/>
      <c r="D95" s="151"/>
      <c r="E95" s="151"/>
      <c r="F95" s="151"/>
      <c r="G95" s="151"/>
      <c r="H95" s="151"/>
      <c r="I95" s="151"/>
      <c r="J95" s="151"/>
      <c r="K95" s="151"/>
      <c r="L95" s="151"/>
      <c r="M95" s="151"/>
      <c r="N95" s="151"/>
      <c r="O95" s="240"/>
      <c r="P95" s="151"/>
      <c r="Q95" s="151"/>
      <c r="R95" s="151"/>
      <c r="S95" s="151"/>
      <c r="T95" s="151"/>
      <c r="U95" s="151"/>
      <c r="V95" s="151"/>
      <c r="W95" s="151"/>
      <c r="X95" s="151"/>
      <c r="Y95" s="151"/>
    </row>
    <row r="96" spans="3:25" ht="18.75" customHeight="1">
      <c r="C96" s="151"/>
      <c r="D96" s="151"/>
      <c r="E96" s="151"/>
      <c r="F96" s="151"/>
      <c r="G96" s="151"/>
      <c r="H96" s="151"/>
      <c r="I96" s="151"/>
      <c r="J96" s="151"/>
      <c r="K96" s="151"/>
      <c r="L96" s="151"/>
      <c r="M96" s="151"/>
      <c r="N96" s="151"/>
      <c r="O96" s="240"/>
      <c r="P96" s="151"/>
      <c r="Q96" s="151"/>
      <c r="R96" s="151"/>
      <c r="S96" s="151"/>
      <c r="T96" s="151"/>
      <c r="U96" s="151"/>
      <c r="V96" s="151"/>
      <c r="W96" s="151"/>
      <c r="X96" s="151"/>
      <c r="Y96" s="151"/>
    </row>
    <row r="97" spans="3:25" ht="18.75" customHeight="1">
      <c r="C97" s="151"/>
      <c r="D97" s="151"/>
      <c r="E97" s="151"/>
      <c r="F97" s="151"/>
      <c r="G97" s="151"/>
      <c r="H97" s="151"/>
      <c r="I97" s="151"/>
      <c r="J97" s="151"/>
      <c r="K97" s="151"/>
      <c r="L97" s="151"/>
      <c r="M97" s="151"/>
      <c r="N97" s="151"/>
      <c r="O97" s="240"/>
      <c r="P97" s="151"/>
      <c r="Q97" s="151"/>
      <c r="R97" s="151"/>
      <c r="S97" s="151"/>
      <c r="T97" s="151"/>
      <c r="U97" s="151"/>
      <c r="V97" s="151"/>
      <c r="W97" s="151"/>
      <c r="X97" s="151"/>
      <c r="Y97" s="151"/>
    </row>
    <row r="98" spans="3:25" ht="18.75" customHeight="1">
      <c r="C98" s="151"/>
      <c r="D98" s="151"/>
      <c r="E98" s="151"/>
      <c r="F98" s="151"/>
      <c r="G98" s="151"/>
      <c r="H98" s="151"/>
      <c r="I98" s="151"/>
      <c r="J98" s="151"/>
      <c r="K98" s="151"/>
      <c r="L98" s="151"/>
      <c r="M98" s="151"/>
      <c r="N98" s="151"/>
      <c r="O98" s="240"/>
      <c r="P98" s="151"/>
      <c r="Q98" s="151"/>
      <c r="R98" s="151"/>
      <c r="S98" s="151"/>
      <c r="T98" s="151"/>
      <c r="U98" s="151"/>
      <c r="V98" s="151"/>
      <c r="W98" s="151"/>
      <c r="X98" s="151"/>
      <c r="Y98" s="151"/>
    </row>
    <row r="99" spans="3:25" ht="18.75" customHeight="1">
      <c r="C99" s="151"/>
      <c r="D99" s="151"/>
      <c r="E99" s="151"/>
      <c r="F99" s="151"/>
      <c r="G99" s="151"/>
      <c r="H99" s="151"/>
      <c r="I99" s="151"/>
      <c r="J99" s="151"/>
      <c r="K99" s="151"/>
      <c r="L99" s="151"/>
      <c r="M99" s="151"/>
      <c r="N99" s="151"/>
      <c r="O99" s="240"/>
      <c r="P99" s="151"/>
      <c r="Q99" s="151"/>
      <c r="R99" s="151"/>
      <c r="S99" s="151"/>
      <c r="T99" s="151"/>
      <c r="U99" s="151"/>
      <c r="V99" s="151"/>
      <c r="W99" s="151"/>
      <c r="X99" s="151"/>
      <c r="Y99" s="151"/>
    </row>
    <row r="100" spans="3:25" ht="18.75" customHeight="1">
      <c r="C100" s="151"/>
      <c r="D100" s="151"/>
      <c r="E100" s="151"/>
      <c r="F100" s="151"/>
      <c r="G100" s="151"/>
      <c r="H100" s="151"/>
      <c r="I100" s="151"/>
      <c r="J100" s="151"/>
      <c r="K100" s="151"/>
      <c r="L100" s="151"/>
      <c r="M100" s="151"/>
      <c r="N100" s="151"/>
      <c r="O100" s="240"/>
      <c r="P100" s="151"/>
      <c r="Q100" s="151"/>
      <c r="R100" s="151"/>
      <c r="S100" s="151"/>
      <c r="T100" s="151"/>
      <c r="U100" s="151"/>
      <c r="V100" s="151"/>
      <c r="W100" s="151"/>
      <c r="X100" s="151"/>
      <c r="Y100" s="151"/>
    </row>
    <row r="101" spans="3:25" ht="18.75" customHeight="1">
      <c r="C101" s="151"/>
      <c r="D101" s="151"/>
      <c r="E101" s="151"/>
      <c r="F101" s="151"/>
      <c r="G101" s="151"/>
      <c r="H101" s="151"/>
      <c r="I101" s="151"/>
      <c r="J101" s="151"/>
      <c r="K101" s="151"/>
      <c r="L101" s="151"/>
      <c r="M101" s="151"/>
      <c r="N101" s="151"/>
      <c r="O101" s="240"/>
      <c r="P101" s="151"/>
      <c r="Q101" s="151"/>
      <c r="R101" s="151"/>
      <c r="S101" s="151"/>
      <c r="T101" s="151"/>
      <c r="U101" s="151"/>
      <c r="V101" s="151"/>
      <c r="W101" s="151"/>
      <c r="X101" s="151"/>
      <c r="Y101" s="151"/>
    </row>
    <row r="102" spans="3:25" ht="18.75" customHeight="1">
      <c r="C102" s="151"/>
      <c r="D102" s="151"/>
      <c r="E102" s="151"/>
      <c r="F102" s="151"/>
      <c r="G102" s="151"/>
      <c r="H102" s="151"/>
      <c r="I102" s="151"/>
      <c r="J102" s="151"/>
      <c r="K102" s="151"/>
      <c r="L102" s="151"/>
      <c r="M102" s="151"/>
      <c r="N102" s="151"/>
      <c r="O102" s="240"/>
      <c r="P102" s="151"/>
      <c r="Q102" s="151"/>
      <c r="R102" s="151"/>
      <c r="S102" s="151"/>
      <c r="T102" s="151"/>
      <c r="U102" s="151"/>
      <c r="V102" s="151"/>
      <c r="W102" s="151"/>
      <c r="X102" s="151"/>
      <c r="Y102" s="151"/>
    </row>
    <row r="103" spans="3:25" ht="18.75" customHeight="1">
      <c r="C103" s="151"/>
      <c r="D103" s="151"/>
      <c r="E103" s="151"/>
      <c r="F103" s="151"/>
      <c r="G103" s="151"/>
      <c r="H103" s="151"/>
      <c r="I103" s="151"/>
      <c r="J103" s="151"/>
      <c r="K103" s="151"/>
      <c r="L103" s="151"/>
      <c r="M103" s="151"/>
      <c r="N103" s="151"/>
      <c r="O103" s="240"/>
      <c r="P103" s="151"/>
      <c r="Q103" s="151"/>
      <c r="R103" s="151"/>
      <c r="S103" s="151"/>
      <c r="T103" s="151"/>
      <c r="U103" s="151"/>
      <c r="V103" s="151"/>
      <c r="W103" s="151"/>
      <c r="X103" s="151"/>
      <c r="Y103" s="151"/>
    </row>
    <row r="104" spans="3:25" ht="18.75" customHeight="1">
      <c r="C104" s="151"/>
      <c r="D104" s="151"/>
      <c r="E104" s="151"/>
      <c r="F104" s="151"/>
      <c r="G104" s="151"/>
      <c r="H104" s="151"/>
      <c r="I104" s="151"/>
      <c r="J104" s="151"/>
      <c r="K104" s="151"/>
      <c r="L104" s="151"/>
      <c r="M104" s="151"/>
      <c r="N104" s="151"/>
      <c r="O104" s="240"/>
      <c r="P104" s="151"/>
      <c r="Q104" s="151"/>
      <c r="R104" s="151"/>
      <c r="S104" s="151"/>
      <c r="T104" s="151"/>
      <c r="U104" s="151"/>
      <c r="V104" s="151"/>
      <c r="W104" s="151"/>
      <c r="X104" s="151"/>
      <c r="Y104" s="151"/>
    </row>
    <row r="105" spans="3:25" ht="18.75" customHeight="1">
      <c r="C105" s="151"/>
      <c r="D105" s="151"/>
      <c r="E105" s="151"/>
      <c r="F105" s="151"/>
      <c r="G105" s="151"/>
      <c r="H105" s="151"/>
      <c r="I105" s="151"/>
      <c r="J105" s="151"/>
      <c r="K105" s="151"/>
      <c r="L105" s="151"/>
      <c r="M105" s="151"/>
      <c r="N105" s="151"/>
      <c r="O105" s="240"/>
      <c r="P105" s="151"/>
      <c r="Q105" s="151"/>
      <c r="R105" s="151"/>
      <c r="S105" s="151"/>
      <c r="T105" s="151"/>
      <c r="U105" s="151"/>
      <c r="V105" s="151"/>
      <c r="W105" s="151"/>
      <c r="X105" s="151"/>
      <c r="Y105" s="151"/>
    </row>
    <row r="106" spans="3:25" ht="18.75" customHeight="1">
      <c r="C106" s="151"/>
      <c r="D106" s="151"/>
      <c r="E106" s="151"/>
      <c r="F106" s="151"/>
      <c r="G106" s="151"/>
      <c r="H106" s="151"/>
      <c r="I106" s="151"/>
      <c r="J106" s="151"/>
      <c r="K106" s="151"/>
      <c r="L106" s="151"/>
      <c r="M106" s="151"/>
      <c r="N106" s="151"/>
      <c r="O106" s="240"/>
      <c r="P106" s="151"/>
      <c r="Q106" s="151"/>
      <c r="R106" s="151"/>
      <c r="S106" s="151"/>
      <c r="T106" s="151"/>
      <c r="U106" s="151"/>
      <c r="V106" s="151"/>
      <c r="W106" s="151"/>
      <c r="X106" s="151"/>
      <c r="Y106" s="151"/>
    </row>
    <row r="107" spans="3:25" ht="18.75" customHeight="1">
      <c r="C107" s="151"/>
      <c r="D107" s="151"/>
      <c r="E107" s="151"/>
      <c r="F107" s="151"/>
      <c r="G107" s="151"/>
      <c r="H107" s="151"/>
      <c r="I107" s="151"/>
      <c r="J107" s="151"/>
      <c r="K107" s="151"/>
      <c r="L107" s="151"/>
      <c r="M107" s="151"/>
      <c r="N107" s="151"/>
      <c r="O107" s="240"/>
      <c r="P107" s="151"/>
      <c r="Q107" s="151"/>
      <c r="R107" s="151"/>
      <c r="S107" s="151"/>
      <c r="T107" s="151"/>
      <c r="U107" s="151"/>
      <c r="V107" s="151"/>
      <c r="W107" s="151"/>
      <c r="X107" s="151"/>
      <c r="Y107" s="151"/>
    </row>
    <row r="108" spans="3:25" ht="18.75" customHeight="1">
      <c r="C108" s="151"/>
      <c r="D108" s="151"/>
      <c r="E108" s="151"/>
      <c r="F108" s="151"/>
      <c r="G108" s="151"/>
      <c r="H108" s="151"/>
      <c r="I108" s="151"/>
      <c r="J108" s="151"/>
      <c r="K108" s="151"/>
      <c r="L108" s="151"/>
      <c r="M108" s="151"/>
      <c r="N108" s="151"/>
      <c r="O108" s="240"/>
      <c r="P108" s="151"/>
      <c r="Q108" s="151"/>
      <c r="R108" s="151"/>
      <c r="S108" s="151"/>
      <c r="T108" s="151"/>
      <c r="U108" s="151"/>
      <c r="V108" s="151"/>
      <c r="W108" s="151"/>
      <c r="X108" s="151"/>
      <c r="Y108" s="151"/>
    </row>
    <row r="109" spans="3:25" ht="18.75" customHeight="1">
      <c r="C109" s="151"/>
      <c r="D109" s="151"/>
      <c r="E109" s="151"/>
      <c r="F109" s="151"/>
      <c r="G109" s="151"/>
      <c r="H109" s="151"/>
      <c r="I109" s="151"/>
      <c r="J109" s="151"/>
      <c r="K109" s="151"/>
      <c r="L109" s="151"/>
      <c r="M109" s="151"/>
      <c r="N109" s="151"/>
      <c r="O109" s="240"/>
      <c r="P109" s="151"/>
      <c r="Q109" s="151"/>
      <c r="R109" s="151"/>
      <c r="S109" s="151"/>
      <c r="T109" s="151"/>
      <c r="U109" s="151"/>
      <c r="V109" s="151"/>
      <c r="W109" s="151"/>
      <c r="X109" s="151"/>
      <c r="Y109" s="151"/>
    </row>
    <row r="110" spans="3:25" ht="18.75" customHeight="1">
      <c r="C110" s="151"/>
      <c r="D110" s="151"/>
      <c r="E110" s="151"/>
      <c r="F110" s="151"/>
      <c r="G110" s="151"/>
      <c r="H110" s="151"/>
      <c r="I110" s="151"/>
      <c r="J110" s="151"/>
      <c r="K110" s="151"/>
      <c r="L110" s="151"/>
      <c r="M110" s="151"/>
      <c r="N110" s="151"/>
      <c r="O110" s="240"/>
      <c r="P110" s="151"/>
      <c r="Q110" s="151"/>
      <c r="R110" s="151"/>
      <c r="S110" s="151"/>
      <c r="T110" s="151"/>
      <c r="U110" s="151"/>
      <c r="V110" s="151"/>
      <c r="W110" s="151"/>
      <c r="X110" s="151"/>
      <c r="Y110" s="151"/>
    </row>
    <row r="111" spans="3:25" ht="18.75" customHeight="1">
      <c r="C111" s="151"/>
      <c r="D111" s="151"/>
      <c r="E111" s="151"/>
      <c r="F111" s="151"/>
      <c r="G111" s="151"/>
      <c r="H111" s="151"/>
      <c r="I111" s="151"/>
      <c r="J111" s="151"/>
      <c r="K111" s="151"/>
      <c r="L111" s="151"/>
      <c r="M111" s="151"/>
      <c r="N111" s="151"/>
      <c r="O111" s="240"/>
      <c r="P111" s="151"/>
      <c r="Q111" s="151"/>
      <c r="R111" s="151"/>
      <c r="S111" s="151"/>
      <c r="T111" s="151"/>
      <c r="U111" s="151"/>
      <c r="V111" s="151"/>
      <c r="W111" s="151"/>
      <c r="X111" s="151"/>
      <c r="Y111" s="151"/>
    </row>
    <row r="112" spans="3:25" ht="18.75" customHeight="1">
      <c r="C112" s="151"/>
      <c r="D112" s="151"/>
      <c r="E112" s="151"/>
      <c r="F112" s="151"/>
      <c r="G112" s="151"/>
      <c r="H112" s="151"/>
      <c r="I112" s="151"/>
      <c r="J112" s="151"/>
      <c r="K112" s="151"/>
      <c r="L112" s="151"/>
      <c r="M112" s="151"/>
      <c r="N112" s="151"/>
      <c r="O112" s="240"/>
      <c r="P112" s="151"/>
      <c r="Q112" s="151"/>
      <c r="R112" s="151"/>
      <c r="S112" s="151"/>
      <c r="T112" s="151"/>
      <c r="U112" s="151"/>
      <c r="V112" s="151"/>
      <c r="W112" s="151"/>
      <c r="X112" s="151"/>
      <c r="Y112" s="151"/>
    </row>
    <row r="113" spans="3:25" ht="18.75" customHeight="1">
      <c r="C113" s="151"/>
      <c r="D113" s="151"/>
      <c r="E113" s="151"/>
      <c r="F113" s="151"/>
      <c r="G113" s="151"/>
      <c r="H113" s="151"/>
      <c r="I113" s="151"/>
      <c r="J113" s="151"/>
      <c r="K113" s="151"/>
      <c r="L113" s="151"/>
      <c r="M113" s="151"/>
      <c r="N113" s="151"/>
      <c r="O113" s="240"/>
      <c r="P113" s="151"/>
      <c r="Q113" s="151"/>
      <c r="R113" s="151"/>
      <c r="S113" s="151"/>
      <c r="T113" s="151"/>
      <c r="U113" s="151"/>
      <c r="V113" s="151"/>
      <c r="W113" s="151"/>
      <c r="X113" s="151"/>
      <c r="Y113" s="151"/>
    </row>
    <row r="114" spans="3:25" ht="18.75" customHeight="1">
      <c r="C114" s="151"/>
      <c r="D114" s="151"/>
      <c r="E114" s="151"/>
      <c r="F114" s="151"/>
      <c r="G114" s="151"/>
      <c r="H114" s="151"/>
      <c r="I114" s="151"/>
      <c r="J114" s="151"/>
      <c r="K114" s="151"/>
      <c r="L114" s="151"/>
      <c r="M114" s="151"/>
      <c r="N114" s="151"/>
      <c r="O114" s="240"/>
      <c r="P114" s="151"/>
      <c r="Q114" s="151"/>
      <c r="R114" s="151"/>
      <c r="S114" s="151"/>
      <c r="T114" s="151"/>
      <c r="U114" s="151"/>
      <c r="V114" s="151"/>
      <c r="W114" s="151"/>
      <c r="X114" s="151"/>
      <c r="Y114" s="151"/>
    </row>
    <row r="115" spans="3:25" ht="18.75" customHeight="1">
      <c r="C115" s="151"/>
      <c r="D115" s="151"/>
      <c r="E115" s="151"/>
      <c r="F115" s="151"/>
      <c r="G115" s="151"/>
      <c r="H115" s="151"/>
      <c r="I115" s="151"/>
      <c r="J115" s="151"/>
      <c r="K115" s="151"/>
      <c r="L115" s="151"/>
      <c r="M115" s="151"/>
      <c r="N115" s="151"/>
      <c r="O115" s="240"/>
      <c r="P115" s="151"/>
      <c r="Q115" s="151"/>
      <c r="R115" s="151"/>
      <c r="S115" s="151"/>
      <c r="T115" s="151"/>
      <c r="U115" s="151"/>
      <c r="V115" s="151"/>
      <c r="W115" s="151"/>
      <c r="X115" s="151"/>
      <c r="Y115" s="151"/>
    </row>
    <row r="116" spans="3:25" ht="18.75" customHeight="1">
      <c r="C116" s="151"/>
      <c r="D116" s="151"/>
      <c r="E116" s="151"/>
      <c r="F116" s="151"/>
      <c r="G116" s="151"/>
      <c r="H116" s="151"/>
      <c r="I116" s="151"/>
      <c r="J116" s="151"/>
      <c r="K116" s="151"/>
      <c r="L116" s="151"/>
      <c r="M116" s="151"/>
      <c r="N116" s="151"/>
      <c r="O116" s="240"/>
      <c r="P116" s="151"/>
      <c r="Q116" s="151"/>
      <c r="R116" s="151"/>
      <c r="S116" s="151"/>
      <c r="T116" s="151"/>
      <c r="U116" s="151"/>
      <c r="V116" s="151"/>
      <c r="W116" s="151"/>
      <c r="X116" s="151"/>
      <c r="Y116" s="151"/>
    </row>
    <row r="117" spans="3:25" ht="18.75" customHeight="1">
      <c r="C117" s="151"/>
      <c r="D117" s="151"/>
      <c r="E117" s="151"/>
      <c r="F117" s="151"/>
      <c r="G117" s="151"/>
      <c r="H117" s="151"/>
      <c r="I117" s="151"/>
      <c r="J117" s="151"/>
      <c r="K117" s="151"/>
      <c r="L117" s="151"/>
      <c r="M117" s="151"/>
      <c r="N117" s="151"/>
      <c r="O117" s="240"/>
      <c r="P117" s="151"/>
      <c r="Q117" s="151"/>
      <c r="R117" s="151"/>
      <c r="S117" s="151"/>
      <c r="T117" s="151"/>
      <c r="U117" s="151"/>
      <c r="V117" s="151"/>
      <c r="W117" s="151"/>
      <c r="X117" s="151"/>
      <c r="Y117" s="151"/>
    </row>
    <row r="118" spans="3:25" ht="18.75" customHeight="1">
      <c r="C118" s="151"/>
      <c r="D118" s="151"/>
      <c r="E118" s="151"/>
      <c r="F118" s="151"/>
      <c r="G118" s="151"/>
      <c r="H118" s="151"/>
      <c r="I118" s="151"/>
      <c r="J118" s="151"/>
      <c r="K118" s="151"/>
      <c r="L118" s="151"/>
      <c r="M118" s="151"/>
      <c r="N118" s="151"/>
      <c r="O118" s="240"/>
      <c r="P118" s="151"/>
      <c r="Q118" s="151"/>
      <c r="R118" s="151"/>
      <c r="S118" s="151"/>
      <c r="T118" s="151"/>
      <c r="U118" s="151"/>
      <c r="V118" s="151"/>
      <c r="W118" s="151"/>
      <c r="X118" s="151"/>
      <c r="Y118" s="151"/>
    </row>
    <row r="119" spans="3:25" ht="18.75" customHeight="1">
      <c r="C119" s="151"/>
      <c r="D119" s="151"/>
      <c r="E119" s="151"/>
      <c r="F119" s="151"/>
      <c r="G119" s="151"/>
      <c r="H119" s="151"/>
      <c r="I119" s="151"/>
      <c r="J119" s="151"/>
      <c r="K119" s="151"/>
      <c r="L119" s="151"/>
      <c r="M119" s="151"/>
      <c r="N119" s="151"/>
      <c r="O119" s="240"/>
      <c r="P119" s="151"/>
      <c r="Q119" s="151"/>
      <c r="R119" s="151"/>
      <c r="S119" s="151"/>
      <c r="T119" s="151"/>
      <c r="U119" s="151"/>
      <c r="V119" s="151"/>
      <c r="W119" s="151"/>
      <c r="X119" s="151"/>
      <c r="Y119" s="151"/>
    </row>
    <row r="120" spans="3:25" ht="18.75" customHeight="1">
      <c r="C120" s="151"/>
      <c r="D120" s="151"/>
      <c r="E120" s="151"/>
      <c r="F120" s="151"/>
      <c r="G120" s="151"/>
      <c r="H120" s="151"/>
      <c r="I120" s="151"/>
      <c r="J120" s="151"/>
      <c r="K120" s="151"/>
      <c r="L120" s="151"/>
      <c r="M120" s="151"/>
      <c r="N120" s="151"/>
      <c r="O120" s="240"/>
      <c r="P120" s="151"/>
      <c r="Q120" s="151"/>
      <c r="R120" s="151"/>
      <c r="S120" s="151"/>
      <c r="T120" s="151"/>
      <c r="U120" s="151"/>
      <c r="V120" s="151"/>
      <c r="W120" s="151"/>
      <c r="X120" s="151"/>
      <c r="Y120" s="151"/>
    </row>
    <row r="121" spans="3:25" ht="18.75" customHeight="1">
      <c r="C121" s="151"/>
      <c r="D121" s="151"/>
      <c r="E121" s="151"/>
      <c r="F121" s="151"/>
      <c r="G121" s="151"/>
      <c r="H121" s="151"/>
      <c r="I121" s="151"/>
      <c r="J121" s="151"/>
      <c r="K121" s="151"/>
      <c r="L121" s="151"/>
      <c r="M121" s="151"/>
      <c r="N121" s="151"/>
      <c r="O121" s="240"/>
      <c r="P121" s="151"/>
      <c r="Q121" s="151"/>
      <c r="R121" s="151"/>
      <c r="S121" s="151"/>
      <c r="T121" s="151"/>
      <c r="U121" s="151"/>
      <c r="V121" s="151"/>
      <c r="W121" s="151"/>
      <c r="X121" s="151"/>
      <c r="Y121" s="151"/>
    </row>
    <row r="122" spans="3:25" ht="18.75" customHeight="1">
      <c r="C122" s="151"/>
      <c r="D122" s="151"/>
      <c r="E122" s="151"/>
      <c r="F122" s="151"/>
      <c r="G122" s="151"/>
      <c r="H122" s="151"/>
      <c r="I122" s="151"/>
      <c r="J122" s="151"/>
      <c r="K122" s="151"/>
      <c r="L122" s="151"/>
      <c r="M122" s="151"/>
      <c r="N122" s="151"/>
      <c r="O122" s="240"/>
      <c r="P122" s="151"/>
      <c r="Q122" s="151"/>
      <c r="R122" s="151"/>
      <c r="S122" s="151"/>
      <c r="T122" s="151"/>
      <c r="U122" s="151"/>
      <c r="V122" s="151"/>
      <c r="W122" s="151"/>
      <c r="X122" s="151"/>
      <c r="Y122" s="151"/>
    </row>
    <row r="123" spans="3:25" ht="18.75" customHeight="1">
      <c r="C123" s="151"/>
      <c r="D123" s="151"/>
      <c r="E123" s="151"/>
      <c r="F123" s="151"/>
      <c r="G123" s="151"/>
      <c r="H123" s="151"/>
      <c r="I123" s="151"/>
      <c r="J123" s="151"/>
      <c r="K123" s="151"/>
      <c r="L123" s="151"/>
      <c r="M123" s="151"/>
      <c r="N123" s="151"/>
      <c r="O123" s="240"/>
      <c r="P123" s="151"/>
      <c r="Q123" s="151"/>
      <c r="R123" s="151"/>
      <c r="S123" s="151"/>
      <c r="T123" s="151"/>
      <c r="U123" s="151"/>
      <c r="V123" s="151"/>
      <c r="W123" s="151"/>
      <c r="X123" s="151"/>
      <c r="Y123" s="151"/>
    </row>
    <row r="124" spans="3:25" ht="18.75" customHeight="1">
      <c r="C124" s="151"/>
      <c r="D124" s="151"/>
      <c r="E124" s="151"/>
      <c r="F124" s="151"/>
      <c r="G124" s="151"/>
      <c r="H124" s="151"/>
      <c r="I124" s="151"/>
      <c r="J124" s="151"/>
      <c r="K124" s="151"/>
      <c r="L124" s="151"/>
      <c r="M124" s="151"/>
      <c r="N124" s="151"/>
      <c r="O124" s="240"/>
      <c r="P124" s="151"/>
      <c r="Q124" s="151"/>
      <c r="R124" s="151"/>
      <c r="S124" s="151"/>
      <c r="T124" s="151"/>
      <c r="U124" s="151"/>
      <c r="V124" s="151"/>
      <c r="W124" s="151"/>
      <c r="X124" s="151"/>
      <c r="Y124" s="151"/>
    </row>
    <row r="125" spans="3:25" ht="18.75" customHeight="1">
      <c r="C125" s="151"/>
      <c r="D125" s="151"/>
      <c r="E125" s="151"/>
      <c r="F125" s="151"/>
      <c r="G125" s="151"/>
      <c r="H125" s="151"/>
      <c r="I125" s="151"/>
      <c r="J125" s="151"/>
      <c r="K125" s="151"/>
      <c r="L125" s="151"/>
      <c r="M125" s="151"/>
      <c r="N125" s="151"/>
      <c r="O125" s="240"/>
      <c r="P125" s="151"/>
      <c r="Q125" s="151"/>
      <c r="R125" s="151"/>
      <c r="S125" s="151"/>
      <c r="T125" s="151"/>
      <c r="U125" s="151"/>
      <c r="V125" s="151"/>
      <c r="W125" s="151"/>
      <c r="X125" s="151"/>
      <c r="Y125" s="151"/>
    </row>
    <row r="126" spans="3:25" ht="18.75" customHeight="1">
      <c r="C126" s="151"/>
      <c r="D126" s="151"/>
      <c r="E126" s="151"/>
      <c r="F126" s="151"/>
      <c r="G126" s="151"/>
      <c r="H126" s="151"/>
      <c r="I126" s="151"/>
      <c r="J126" s="151"/>
      <c r="K126" s="151"/>
      <c r="L126" s="151"/>
      <c r="M126" s="151"/>
      <c r="N126" s="151"/>
      <c r="O126" s="240"/>
      <c r="P126" s="151"/>
      <c r="Q126" s="151"/>
      <c r="R126" s="151"/>
      <c r="S126" s="151"/>
      <c r="T126" s="151"/>
      <c r="U126" s="151"/>
      <c r="V126" s="151"/>
      <c r="W126" s="151"/>
      <c r="X126" s="151"/>
      <c r="Y126" s="151"/>
    </row>
    <row r="127" spans="3:25" ht="18.75" customHeight="1">
      <c r="C127" s="151"/>
      <c r="D127" s="151"/>
      <c r="E127" s="151"/>
      <c r="F127" s="151"/>
      <c r="G127" s="151"/>
      <c r="H127" s="151"/>
      <c r="I127" s="151"/>
      <c r="J127" s="151"/>
      <c r="K127" s="151"/>
      <c r="L127" s="151"/>
      <c r="M127" s="151"/>
      <c r="N127" s="151"/>
      <c r="O127" s="240"/>
      <c r="P127" s="151"/>
      <c r="Q127" s="151"/>
      <c r="R127" s="151"/>
      <c r="S127" s="151"/>
      <c r="T127" s="151"/>
      <c r="U127" s="151"/>
      <c r="V127" s="151"/>
      <c r="W127" s="151"/>
      <c r="X127" s="151"/>
      <c r="Y127" s="151"/>
    </row>
    <row r="128" spans="3:25" ht="18.75" customHeight="1">
      <c r="C128" s="151"/>
      <c r="D128" s="151"/>
      <c r="E128" s="151"/>
      <c r="F128" s="151"/>
      <c r="G128" s="151"/>
      <c r="H128" s="151"/>
      <c r="I128" s="151"/>
      <c r="J128" s="151"/>
      <c r="K128" s="151"/>
      <c r="L128" s="151"/>
      <c r="M128" s="151"/>
      <c r="N128" s="151"/>
      <c r="O128" s="240"/>
      <c r="P128" s="151"/>
      <c r="Q128" s="151"/>
      <c r="R128" s="151"/>
      <c r="S128" s="151"/>
      <c r="T128" s="151"/>
      <c r="U128" s="151"/>
      <c r="V128" s="151"/>
      <c r="W128" s="151"/>
      <c r="X128" s="151"/>
      <c r="Y128" s="151"/>
    </row>
    <row r="129" spans="3:25" ht="18.75" customHeight="1">
      <c r="C129" s="151"/>
      <c r="D129" s="151"/>
      <c r="E129" s="151"/>
      <c r="F129" s="151"/>
      <c r="G129" s="151"/>
      <c r="H129" s="151"/>
      <c r="I129" s="151"/>
      <c r="J129" s="151"/>
      <c r="K129" s="151"/>
      <c r="L129" s="151"/>
      <c r="M129" s="151"/>
      <c r="N129" s="151"/>
      <c r="O129" s="240"/>
      <c r="P129" s="151"/>
      <c r="Q129" s="151"/>
      <c r="R129" s="151"/>
      <c r="S129" s="151"/>
      <c r="T129" s="151"/>
      <c r="U129" s="151"/>
      <c r="V129" s="151"/>
      <c r="W129" s="151"/>
      <c r="X129" s="151"/>
      <c r="Y129" s="151"/>
    </row>
    <row r="130" spans="3:25" ht="18.75" customHeight="1">
      <c r="C130" s="151"/>
      <c r="D130" s="151"/>
      <c r="E130" s="151"/>
      <c r="F130" s="151"/>
      <c r="G130" s="151"/>
      <c r="H130" s="151"/>
      <c r="I130" s="151"/>
      <c r="J130" s="151"/>
      <c r="K130" s="151"/>
      <c r="L130" s="151"/>
      <c r="M130" s="151"/>
      <c r="N130" s="151"/>
      <c r="O130" s="240"/>
      <c r="P130" s="151"/>
      <c r="Q130" s="151"/>
      <c r="R130" s="151"/>
      <c r="S130" s="151"/>
      <c r="T130" s="151"/>
      <c r="U130" s="151"/>
      <c r="V130" s="151"/>
      <c r="W130" s="151"/>
      <c r="X130" s="151"/>
      <c r="Y130" s="151"/>
    </row>
    <row r="131" spans="3:25" ht="18.75" customHeight="1">
      <c r="C131" s="151"/>
      <c r="D131" s="151"/>
      <c r="E131" s="151"/>
      <c r="F131" s="151"/>
      <c r="G131" s="151"/>
      <c r="H131" s="151"/>
      <c r="I131" s="151"/>
      <c r="J131" s="151"/>
      <c r="K131" s="151"/>
      <c r="L131" s="151"/>
      <c r="M131" s="151"/>
      <c r="N131" s="151"/>
      <c r="O131" s="240"/>
      <c r="P131" s="151"/>
      <c r="Q131" s="151"/>
      <c r="R131" s="151"/>
      <c r="S131" s="151"/>
      <c r="T131" s="151"/>
      <c r="U131" s="151"/>
      <c r="V131" s="151"/>
      <c r="W131" s="151"/>
      <c r="X131" s="151"/>
      <c r="Y131" s="151"/>
    </row>
    <row r="132" spans="3:25" ht="18.75" customHeight="1">
      <c r="C132" s="151"/>
      <c r="D132" s="151"/>
      <c r="E132" s="151"/>
      <c r="F132" s="151"/>
      <c r="G132" s="151"/>
      <c r="H132" s="151"/>
      <c r="I132" s="151"/>
      <c r="J132" s="151"/>
      <c r="K132" s="151"/>
      <c r="L132" s="151"/>
      <c r="M132" s="151"/>
      <c r="N132" s="151"/>
      <c r="O132" s="240"/>
      <c r="P132" s="151"/>
      <c r="Q132" s="151"/>
      <c r="R132" s="151"/>
      <c r="S132" s="151"/>
      <c r="T132" s="151"/>
      <c r="U132" s="151"/>
      <c r="V132" s="151"/>
      <c r="W132" s="151"/>
      <c r="X132" s="151"/>
      <c r="Y132" s="151"/>
    </row>
    <row r="133" spans="3:25" ht="18.75" customHeight="1">
      <c r="C133" s="151"/>
      <c r="D133" s="151"/>
      <c r="E133" s="151"/>
      <c r="F133" s="151"/>
      <c r="G133" s="151"/>
      <c r="H133" s="151"/>
      <c r="I133" s="151"/>
      <c r="J133" s="151"/>
      <c r="K133" s="151"/>
      <c r="L133" s="151"/>
      <c r="M133" s="151"/>
      <c r="N133" s="151"/>
      <c r="O133" s="240"/>
      <c r="P133" s="151"/>
      <c r="Q133" s="151"/>
      <c r="R133" s="151"/>
      <c r="S133" s="151"/>
      <c r="T133" s="151"/>
      <c r="U133" s="151"/>
      <c r="V133" s="151"/>
      <c r="W133" s="151"/>
      <c r="X133" s="151"/>
      <c r="Y133" s="151"/>
    </row>
    <row r="134" spans="3:25" ht="18.75" customHeight="1">
      <c r="C134" s="151"/>
      <c r="D134" s="151"/>
      <c r="E134" s="151"/>
      <c r="F134" s="151"/>
      <c r="G134" s="151"/>
      <c r="H134" s="151"/>
      <c r="I134" s="151"/>
      <c r="J134" s="151"/>
      <c r="K134" s="151"/>
      <c r="L134" s="151"/>
      <c r="M134" s="151"/>
      <c r="N134" s="151"/>
      <c r="O134" s="240"/>
      <c r="P134" s="151"/>
      <c r="Q134" s="151"/>
      <c r="R134" s="151"/>
      <c r="S134" s="151"/>
      <c r="T134" s="151"/>
      <c r="U134" s="151"/>
      <c r="V134" s="151"/>
      <c r="W134" s="151"/>
      <c r="X134" s="151"/>
      <c r="Y134" s="151"/>
    </row>
    <row r="135" spans="3:25" ht="18.75" customHeight="1">
      <c r="C135" s="151"/>
      <c r="D135" s="151"/>
      <c r="E135" s="151"/>
      <c r="F135" s="151"/>
      <c r="G135" s="151"/>
      <c r="H135" s="151"/>
      <c r="I135" s="151"/>
      <c r="J135" s="151"/>
      <c r="K135" s="151"/>
      <c r="L135" s="151"/>
      <c r="M135" s="151"/>
      <c r="N135" s="151"/>
      <c r="O135" s="240"/>
      <c r="P135" s="151"/>
      <c r="Q135" s="151"/>
      <c r="R135" s="151"/>
      <c r="S135" s="151"/>
      <c r="T135" s="151"/>
      <c r="U135" s="151"/>
      <c r="V135" s="151"/>
      <c r="W135" s="151"/>
      <c r="X135" s="151"/>
      <c r="Y135" s="151"/>
    </row>
    <row r="136" spans="3:25" ht="18.75" customHeight="1">
      <c r="C136" s="151"/>
      <c r="D136" s="151"/>
      <c r="E136" s="151"/>
      <c r="F136" s="151"/>
      <c r="G136" s="151"/>
      <c r="H136" s="151"/>
      <c r="I136" s="151"/>
      <c r="J136" s="151"/>
      <c r="K136" s="151"/>
      <c r="L136" s="151"/>
      <c r="M136" s="151"/>
      <c r="N136" s="151"/>
      <c r="O136" s="240"/>
      <c r="P136" s="151"/>
      <c r="Q136" s="151"/>
      <c r="R136" s="151"/>
      <c r="S136" s="151"/>
      <c r="T136" s="151"/>
      <c r="U136" s="151"/>
      <c r="V136" s="151"/>
      <c r="W136" s="151"/>
      <c r="X136" s="151"/>
      <c r="Y136" s="151"/>
    </row>
    <row r="137" spans="3:25" ht="18.75" customHeight="1">
      <c r="C137" s="151"/>
      <c r="D137" s="151"/>
      <c r="E137" s="151"/>
      <c r="F137" s="151"/>
      <c r="G137" s="151"/>
      <c r="H137" s="151"/>
      <c r="I137" s="151"/>
      <c r="J137" s="151"/>
      <c r="K137" s="151"/>
      <c r="L137" s="151"/>
      <c r="M137" s="151"/>
      <c r="N137" s="151"/>
      <c r="O137" s="240"/>
      <c r="P137" s="151"/>
      <c r="Q137" s="151"/>
      <c r="R137" s="151"/>
      <c r="S137" s="151"/>
      <c r="T137" s="151"/>
      <c r="U137" s="151"/>
      <c r="V137" s="151"/>
      <c r="W137" s="151"/>
      <c r="X137" s="151"/>
      <c r="Y137" s="151"/>
    </row>
    <row r="138" spans="3:25" ht="18.75" customHeight="1">
      <c r="C138" s="151"/>
      <c r="D138" s="151"/>
      <c r="E138" s="151"/>
      <c r="F138" s="151"/>
      <c r="G138" s="151"/>
      <c r="H138" s="151"/>
      <c r="I138" s="151"/>
      <c r="J138" s="151"/>
      <c r="K138" s="151"/>
      <c r="L138" s="151"/>
      <c r="M138" s="151"/>
      <c r="N138" s="151"/>
      <c r="O138" s="240"/>
      <c r="P138" s="151"/>
      <c r="Q138" s="151"/>
      <c r="R138" s="151"/>
      <c r="S138" s="151"/>
      <c r="T138" s="151"/>
      <c r="U138" s="151"/>
      <c r="V138" s="151"/>
      <c r="W138" s="151"/>
      <c r="X138" s="151"/>
      <c r="Y138" s="151"/>
    </row>
    <row r="139" spans="3:25" ht="18.75" customHeight="1">
      <c r="C139" s="151"/>
      <c r="D139" s="151"/>
      <c r="E139" s="151"/>
      <c r="F139" s="151"/>
      <c r="G139" s="151"/>
      <c r="H139" s="151"/>
      <c r="I139" s="151"/>
      <c r="J139" s="151"/>
      <c r="K139" s="151"/>
      <c r="L139" s="151"/>
      <c r="M139" s="151"/>
      <c r="N139" s="151"/>
      <c r="O139" s="240"/>
      <c r="P139" s="151"/>
      <c r="Q139" s="151"/>
      <c r="R139" s="151"/>
      <c r="S139" s="151"/>
      <c r="T139" s="151"/>
      <c r="U139" s="151"/>
      <c r="V139" s="151"/>
      <c r="W139" s="151"/>
      <c r="X139" s="151"/>
      <c r="Y139" s="151"/>
    </row>
    <row r="140" spans="3:25" ht="18.75" customHeight="1">
      <c r="C140" s="151"/>
      <c r="D140" s="151"/>
      <c r="E140" s="151"/>
      <c r="F140" s="151"/>
      <c r="G140" s="151"/>
      <c r="H140" s="151"/>
      <c r="I140" s="151"/>
      <c r="J140" s="151"/>
      <c r="K140" s="151"/>
      <c r="L140" s="151"/>
      <c r="M140" s="151"/>
      <c r="N140" s="151"/>
      <c r="O140" s="240"/>
      <c r="P140" s="151"/>
      <c r="Q140" s="151"/>
      <c r="R140" s="151"/>
      <c r="S140" s="151"/>
      <c r="T140" s="151"/>
      <c r="U140" s="151"/>
      <c r="V140" s="151"/>
      <c r="W140" s="151"/>
      <c r="X140" s="151"/>
      <c r="Y140" s="151"/>
    </row>
    <row r="141" spans="3:25" ht="18.75" customHeight="1">
      <c r="C141" s="151"/>
      <c r="D141" s="151"/>
      <c r="E141" s="151"/>
      <c r="F141" s="151"/>
      <c r="G141" s="151"/>
      <c r="H141" s="151"/>
      <c r="I141" s="151"/>
      <c r="J141" s="151"/>
      <c r="K141" s="151"/>
      <c r="L141" s="151"/>
      <c r="M141" s="151"/>
      <c r="N141" s="151"/>
      <c r="O141" s="240"/>
      <c r="P141" s="151"/>
      <c r="Q141" s="151"/>
      <c r="R141" s="151"/>
      <c r="S141" s="151"/>
      <c r="T141" s="151"/>
      <c r="U141" s="151"/>
      <c r="V141" s="151"/>
      <c r="W141" s="151"/>
      <c r="X141" s="151"/>
      <c r="Y141" s="151"/>
    </row>
    <row r="142" spans="3:25" ht="18.75" customHeight="1">
      <c r="C142" s="151"/>
      <c r="D142" s="151"/>
      <c r="E142" s="151"/>
      <c r="F142" s="151"/>
      <c r="G142" s="151"/>
      <c r="H142" s="151"/>
      <c r="I142" s="151"/>
      <c r="J142" s="151"/>
      <c r="K142" s="151"/>
      <c r="L142" s="151"/>
      <c r="M142" s="151"/>
      <c r="N142" s="151"/>
      <c r="O142" s="240"/>
      <c r="P142" s="151"/>
      <c r="Q142" s="151"/>
      <c r="R142" s="151"/>
      <c r="S142" s="151"/>
      <c r="T142" s="151"/>
      <c r="U142" s="151"/>
      <c r="V142" s="151"/>
      <c r="W142" s="151"/>
      <c r="X142" s="151"/>
      <c r="Y142" s="151"/>
    </row>
    <row r="143" spans="3:25" ht="18.75" customHeight="1">
      <c r="C143" s="151"/>
      <c r="D143" s="151"/>
      <c r="E143" s="151"/>
      <c r="F143" s="151"/>
      <c r="G143" s="151"/>
      <c r="H143" s="151"/>
      <c r="I143" s="151"/>
      <c r="J143" s="151"/>
      <c r="K143" s="151"/>
      <c r="L143" s="151"/>
      <c r="M143" s="151"/>
      <c r="N143" s="151"/>
      <c r="O143" s="240"/>
      <c r="P143" s="151"/>
      <c r="Q143" s="151"/>
      <c r="R143" s="151"/>
      <c r="S143" s="151"/>
      <c r="T143" s="151"/>
      <c r="U143" s="151"/>
      <c r="V143" s="151"/>
      <c r="W143" s="151"/>
      <c r="X143" s="151"/>
      <c r="Y143" s="151"/>
    </row>
    <row r="144" spans="3:25" ht="18.75" customHeight="1">
      <c r="C144" s="151"/>
      <c r="D144" s="151"/>
      <c r="E144" s="151"/>
      <c r="F144" s="151"/>
      <c r="G144" s="151"/>
      <c r="H144" s="151"/>
      <c r="I144" s="151"/>
      <c r="J144" s="151"/>
      <c r="K144" s="151"/>
      <c r="L144" s="151"/>
      <c r="M144" s="151"/>
      <c r="N144" s="151"/>
      <c r="O144" s="240"/>
      <c r="P144" s="151"/>
      <c r="Q144" s="151"/>
      <c r="R144" s="151"/>
      <c r="S144" s="151"/>
      <c r="T144" s="151"/>
      <c r="U144" s="151"/>
      <c r="V144" s="151"/>
      <c r="W144" s="151"/>
      <c r="X144" s="151"/>
      <c r="Y144" s="151"/>
    </row>
    <row r="145" spans="3:25" ht="18.75" customHeight="1">
      <c r="C145" s="151"/>
      <c r="D145" s="151"/>
      <c r="E145" s="151"/>
      <c r="F145" s="151"/>
      <c r="G145" s="151"/>
      <c r="H145" s="151"/>
      <c r="I145" s="151"/>
      <c r="J145" s="151"/>
      <c r="K145" s="151"/>
      <c r="L145" s="151"/>
      <c r="M145" s="151"/>
      <c r="N145" s="151"/>
      <c r="O145" s="240"/>
      <c r="P145" s="151"/>
      <c r="Q145" s="151"/>
      <c r="R145" s="151"/>
      <c r="S145" s="151"/>
      <c r="T145" s="151"/>
      <c r="U145" s="151"/>
      <c r="V145" s="151"/>
      <c r="W145" s="151"/>
      <c r="X145" s="151"/>
      <c r="Y145" s="151"/>
    </row>
    <row r="146" spans="3:25" ht="18.75" customHeight="1">
      <c r="C146" s="151"/>
      <c r="D146" s="151"/>
      <c r="E146" s="151"/>
      <c r="F146" s="151"/>
      <c r="G146" s="151"/>
      <c r="H146" s="151"/>
      <c r="I146" s="151"/>
      <c r="J146" s="151"/>
      <c r="K146" s="151"/>
      <c r="L146" s="151"/>
      <c r="M146" s="151"/>
      <c r="N146" s="151"/>
      <c r="O146" s="240"/>
      <c r="P146" s="151"/>
      <c r="Q146" s="151"/>
      <c r="R146" s="151"/>
      <c r="S146" s="151"/>
      <c r="T146" s="151"/>
      <c r="U146" s="151"/>
      <c r="V146" s="151"/>
      <c r="W146" s="151"/>
      <c r="X146" s="151"/>
      <c r="Y146" s="151"/>
    </row>
    <row r="147" spans="3:25" ht="18.75" customHeight="1">
      <c r="C147" s="151"/>
      <c r="D147" s="151"/>
      <c r="E147" s="151"/>
      <c r="F147" s="151"/>
      <c r="G147" s="151"/>
      <c r="H147" s="151"/>
      <c r="I147" s="151"/>
      <c r="J147" s="151"/>
      <c r="K147" s="151"/>
      <c r="L147" s="151"/>
      <c r="M147" s="151"/>
      <c r="N147" s="151"/>
      <c r="O147" s="240"/>
      <c r="P147" s="151"/>
      <c r="Q147" s="151"/>
      <c r="R147" s="151"/>
      <c r="S147" s="151"/>
      <c r="T147" s="151"/>
      <c r="U147" s="151"/>
      <c r="V147" s="151"/>
      <c r="W147" s="151"/>
      <c r="X147" s="151"/>
      <c r="Y147" s="151"/>
    </row>
    <row r="148" spans="3:25" ht="18.75" customHeight="1">
      <c r="C148" s="151"/>
      <c r="D148" s="151"/>
      <c r="E148" s="151"/>
      <c r="F148" s="151"/>
      <c r="G148" s="151"/>
      <c r="H148" s="151"/>
      <c r="I148" s="151"/>
      <c r="J148" s="151"/>
      <c r="K148" s="151"/>
      <c r="L148" s="151"/>
      <c r="M148" s="151"/>
      <c r="N148" s="151"/>
      <c r="O148" s="240"/>
      <c r="P148" s="151"/>
      <c r="Q148" s="151"/>
      <c r="R148" s="151"/>
      <c r="S148" s="151"/>
      <c r="T148" s="151"/>
      <c r="U148" s="151"/>
      <c r="V148" s="151"/>
      <c r="W148" s="151"/>
      <c r="X148" s="151"/>
      <c r="Y148" s="151"/>
    </row>
    <row r="149" spans="3:25" ht="18.75" customHeight="1">
      <c r="C149" s="151"/>
      <c r="D149" s="151"/>
      <c r="E149" s="151"/>
      <c r="F149" s="151"/>
      <c r="G149" s="151"/>
      <c r="H149" s="151"/>
      <c r="I149" s="151"/>
      <c r="J149" s="151"/>
      <c r="K149" s="151"/>
      <c r="L149" s="151"/>
      <c r="M149" s="151"/>
      <c r="N149" s="151"/>
      <c r="O149" s="240"/>
      <c r="P149" s="151"/>
      <c r="Q149" s="151"/>
      <c r="R149" s="151"/>
      <c r="S149" s="151"/>
      <c r="T149" s="151"/>
      <c r="U149" s="151"/>
      <c r="V149" s="151"/>
      <c r="W149" s="151"/>
      <c r="X149" s="151"/>
      <c r="Y149" s="151"/>
    </row>
    <row r="150" spans="3:25" ht="18.75" customHeight="1">
      <c r="C150" s="151"/>
      <c r="D150" s="151"/>
      <c r="E150" s="151"/>
      <c r="F150" s="151"/>
      <c r="G150" s="151"/>
      <c r="H150" s="151"/>
      <c r="I150" s="151"/>
      <c r="J150" s="151"/>
      <c r="K150" s="151"/>
      <c r="L150" s="151"/>
      <c r="M150" s="151"/>
      <c r="N150" s="151"/>
      <c r="O150" s="240"/>
      <c r="P150" s="151"/>
      <c r="Q150" s="151"/>
      <c r="R150" s="151"/>
      <c r="S150" s="151"/>
      <c r="T150" s="151"/>
      <c r="U150" s="151"/>
      <c r="V150" s="151"/>
      <c r="W150" s="151"/>
      <c r="X150" s="151"/>
      <c r="Y150" s="151"/>
    </row>
    <row r="151" spans="3:25" ht="18.75" customHeight="1">
      <c r="C151" s="151"/>
      <c r="D151" s="151"/>
      <c r="E151" s="151"/>
      <c r="F151" s="151"/>
      <c r="G151" s="151"/>
      <c r="H151" s="151"/>
      <c r="I151" s="151"/>
      <c r="J151" s="151"/>
      <c r="K151" s="151"/>
      <c r="L151" s="151"/>
      <c r="M151" s="151"/>
      <c r="N151" s="151"/>
      <c r="O151" s="240"/>
      <c r="P151" s="151"/>
      <c r="Q151" s="151"/>
      <c r="R151" s="151"/>
      <c r="S151" s="151"/>
      <c r="T151" s="151"/>
      <c r="U151" s="151"/>
      <c r="V151" s="151"/>
      <c r="W151" s="151"/>
      <c r="X151" s="151"/>
      <c r="Y151" s="151"/>
    </row>
    <row r="152" spans="3:25" ht="18.75" customHeight="1">
      <c r="C152" s="151"/>
      <c r="D152" s="151"/>
      <c r="E152" s="151"/>
      <c r="F152" s="151"/>
      <c r="G152" s="151"/>
      <c r="H152" s="151"/>
      <c r="I152" s="151"/>
      <c r="J152" s="151"/>
      <c r="K152" s="151"/>
      <c r="L152" s="151"/>
      <c r="M152" s="151"/>
      <c r="N152" s="151"/>
      <c r="O152" s="240"/>
      <c r="P152" s="151"/>
      <c r="Q152" s="151"/>
      <c r="R152" s="151"/>
      <c r="S152" s="151"/>
      <c r="T152" s="151"/>
      <c r="U152" s="151"/>
      <c r="V152" s="151"/>
      <c r="W152" s="151"/>
      <c r="X152" s="151"/>
      <c r="Y152" s="151"/>
    </row>
    <row r="153" spans="3:25" ht="18.75" customHeight="1">
      <c r="C153" s="151"/>
      <c r="D153" s="151"/>
      <c r="E153" s="151"/>
      <c r="F153" s="151"/>
      <c r="G153" s="151"/>
      <c r="H153" s="151"/>
      <c r="I153" s="151"/>
      <c r="J153" s="151"/>
      <c r="K153" s="151"/>
      <c r="L153" s="151"/>
      <c r="M153" s="151"/>
      <c r="N153" s="151"/>
      <c r="O153" s="240"/>
      <c r="P153" s="151"/>
      <c r="Q153" s="151"/>
      <c r="R153" s="151"/>
      <c r="S153" s="151"/>
      <c r="T153" s="151"/>
      <c r="U153" s="151"/>
      <c r="V153" s="151"/>
      <c r="W153" s="151"/>
      <c r="X153" s="151"/>
      <c r="Y153" s="151"/>
    </row>
    <row r="154" spans="3:25" ht="18.75" customHeight="1">
      <c r="C154" s="151"/>
      <c r="D154" s="151"/>
      <c r="E154" s="151"/>
      <c r="F154" s="151"/>
      <c r="G154" s="151"/>
      <c r="H154" s="151"/>
      <c r="I154" s="151"/>
      <c r="J154" s="151"/>
      <c r="K154" s="151"/>
      <c r="L154" s="151"/>
      <c r="M154" s="151"/>
      <c r="N154" s="151"/>
      <c r="O154" s="240"/>
      <c r="P154" s="151"/>
      <c r="Q154" s="151"/>
      <c r="R154" s="151"/>
      <c r="S154" s="151"/>
      <c r="T154" s="151"/>
      <c r="U154" s="151"/>
      <c r="V154" s="151"/>
      <c r="W154" s="151"/>
      <c r="X154" s="151"/>
      <c r="Y154" s="151"/>
    </row>
    <row r="155" spans="3:25" ht="18.75" customHeight="1">
      <c r="C155" s="151"/>
      <c r="D155" s="151"/>
      <c r="E155" s="151"/>
      <c r="F155" s="151"/>
      <c r="G155" s="151"/>
      <c r="H155" s="151"/>
      <c r="I155" s="151"/>
      <c r="J155" s="151"/>
      <c r="K155" s="151"/>
      <c r="L155" s="151"/>
      <c r="M155" s="151"/>
      <c r="N155" s="151"/>
      <c r="O155" s="240"/>
      <c r="P155" s="151"/>
      <c r="Q155" s="151"/>
      <c r="R155" s="151"/>
      <c r="S155" s="151"/>
      <c r="T155" s="151"/>
      <c r="U155" s="151"/>
      <c r="V155" s="151"/>
      <c r="W155" s="151"/>
      <c r="X155" s="151"/>
      <c r="Y155" s="151"/>
    </row>
    <row r="156" spans="3:25" ht="18.75" customHeight="1">
      <c r="C156" s="151"/>
      <c r="D156" s="151"/>
      <c r="E156" s="151"/>
      <c r="F156" s="151"/>
      <c r="G156" s="151"/>
      <c r="H156" s="151"/>
      <c r="I156" s="151"/>
      <c r="J156" s="151"/>
      <c r="K156" s="151"/>
      <c r="L156" s="151"/>
      <c r="M156" s="151"/>
      <c r="N156" s="151"/>
      <c r="O156" s="240"/>
      <c r="P156" s="151"/>
      <c r="Q156" s="151"/>
      <c r="R156" s="151"/>
      <c r="S156" s="151"/>
      <c r="T156" s="151"/>
      <c r="U156" s="151"/>
      <c r="V156" s="151"/>
      <c r="W156" s="151"/>
      <c r="X156" s="151"/>
      <c r="Y156" s="151"/>
    </row>
    <row r="157" spans="3:25" ht="18.75" customHeight="1">
      <c r="C157" s="151"/>
      <c r="D157" s="151"/>
      <c r="E157" s="151"/>
      <c r="F157" s="151"/>
      <c r="G157" s="151"/>
      <c r="H157" s="151"/>
      <c r="I157" s="151"/>
      <c r="J157" s="151"/>
      <c r="K157" s="151"/>
      <c r="L157" s="151"/>
      <c r="M157" s="151"/>
      <c r="N157" s="151"/>
      <c r="O157" s="240"/>
      <c r="P157" s="151"/>
      <c r="Q157" s="151"/>
      <c r="R157" s="151"/>
      <c r="S157" s="151"/>
      <c r="T157" s="151"/>
      <c r="U157" s="151"/>
      <c r="V157" s="151"/>
      <c r="W157" s="151"/>
      <c r="X157" s="151"/>
      <c r="Y157" s="151"/>
    </row>
    <row r="158" spans="3:25" ht="18.75" customHeight="1">
      <c r="C158" s="151"/>
      <c r="D158" s="151"/>
      <c r="E158" s="151"/>
      <c r="F158" s="151"/>
      <c r="G158" s="151"/>
      <c r="H158" s="151"/>
      <c r="I158" s="151"/>
      <c r="J158" s="151"/>
      <c r="K158" s="151"/>
      <c r="L158" s="151"/>
      <c r="M158" s="151"/>
      <c r="N158" s="151"/>
      <c r="O158" s="240"/>
      <c r="P158" s="151"/>
      <c r="Q158" s="151"/>
      <c r="R158" s="151"/>
      <c r="S158" s="151"/>
      <c r="T158" s="151"/>
      <c r="U158" s="151"/>
      <c r="V158" s="151"/>
      <c r="W158" s="151"/>
      <c r="X158" s="151"/>
      <c r="Y158" s="151"/>
    </row>
    <row r="159" spans="3:25" ht="18.75" customHeight="1">
      <c r="C159" s="151"/>
      <c r="D159" s="151"/>
      <c r="E159" s="151"/>
      <c r="F159" s="151"/>
      <c r="G159" s="151"/>
      <c r="H159" s="151"/>
      <c r="I159" s="151"/>
      <c r="J159" s="151"/>
      <c r="K159" s="151"/>
      <c r="L159" s="151"/>
      <c r="M159" s="151"/>
      <c r="N159" s="151"/>
      <c r="O159" s="240"/>
      <c r="P159" s="151"/>
      <c r="Q159" s="151"/>
      <c r="R159" s="151"/>
      <c r="S159" s="151"/>
      <c r="T159" s="151"/>
      <c r="U159" s="151"/>
      <c r="V159" s="151"/>
      <c r="W159" s="151"/>
      <c r="X159" s="151"/>
      <c r="Y159" s="151"/>
    </row>
    <row r="160" spans="3:25" ht="18.75" customHeight="1">
      <c r="C160" s="151"/>
      <c r="D160" s="151"/>
      <c r="E160" s="151"/>
      <c r="F160" s="151"/>
      <c r="G160" s="151"/>
      <c r="H160" s="151"/>
      <c r="I160" s="151"/>
      <c r="J160" s="151"/>
      <c r="K160" s="151"/>
      <c r="L160" s="151"/>
      <c r="M160" s="151"/>
      <c r="N160" s="151"/>
      <c r="O160" s="240"/>
      <c r="P160" s="151"/>
      <c r="Q160" s="151"/>
      <c r="R160" s="151"/>
      <c r="S160" s="151"/>
      <c r="T160" s="151"/>
      <c r="U160" s="151"/>
      <c r="V160" s="151"/>
      <c r="W160" s="151"/>
      <c r="X160" s="151"/>
      <c r="Y160" s="151"/>
    </row>
    <row r="161" spans="3:25" ht="18.75" customHeight="1">
      <c r="C161" s="151"/>
      <c r="D161" s="151"/>
      <c r="E161" s="151"/>
      <c r="F161" s="151"/>
      <c r="G161" s="151"/>
      <c r="H161" s="151"/>
      <c r="I161" s="151"/>
      <c r="J161" s="151"/>
      <c r="K161" s="151"/>
      <c r="L161" s="151"/>
      <c r="M161" s="151"/>
      <c r="N161" s="151"/>
      <c r="O161" s="240"/>
      <c r="P161" s="151"/>
      <c r="Q161" s="151"/>
      <c r="R161" s="151"/>
      <c r="S161" s="151"/>
      <c r="T161" s="151"/>
      <c r="U161" s="151"/>
      <c r="V161" s="151"/>
      <c r="W161" s="151"/>
      <c r="X161" s="151"/>
      <c r="Y161" s="151"/>
    </row>
    <row r="162" spans="3:25" ht="18.75" customHeight="1">
      <c r="C162" s="151"/>
      <c r="D162" s="151"/>
      <c r="E162" s="151"/>
      <c r="F162" s="151"/>
      <c r="G162" s="151"/>
      <c r="H162" s="151"/>
      <c r="I162" s="151"/>
      <c r="J162" s="151"/>
      <c r="K162" s="151"/>
      <c r="L162" s="151"/>
      <c r="M162" s="151"/>
      <c r="N162" s="151"/>
      <c r="O162" s="240"/>
      <c r="P162" s="151"/>
      <c r="Q162" s="151"/>
      <c r="R162" s="151"/>
      <c r="S162" s="151"/>
      <c r="T162" s="151"/>
      <c r="U162" s="151"/>
      <c r="V162" s="151"/>
      <c r="W162" s="151"/>
      <c r="X162" s="151"/>
      <c r="Y162" s="151"/>
    </row>
    <row r="163" spans="3:25" ht="18.75" customHeight="1">
      <c r="C163" s="151"/>
      <c r="D163" s="151"/>
      <c r="E163" s="151"/>
      <c r="F163" s="151"/>
      <c r="G163" s="151"/>
      <c r="H163" s="151"/>
      <c r="I163" s="151"/>
      <c r="J163" s="151"/>
      <c r="K163" s="151"/>
      <c r="L163" s="151"/>
      <c r="M163" s="151"/>
      <c r="N163" s="151"/>
      <c r="O163" s="240"/>
      <c r="P163" s="151"/>
      <c r="Q163" s="151"/>
      <c r="R163" s="151"/>
      <c r="S163" s="151"/>
      <c r="T163" s="151"/>
      <c r="U163" s="151"/>
      <c r="V163" s="151"/>
      <c r="W163" s="151"/>
      <c r="X163" s="151"/>
      <c r="Y163" s="151"/>
    </row>
    <row r="164" spans="3:25" ht="18.75" customHeight="1">
      <c r="C164" s="151"/>
      <c r="D164" s="151"/>
      <c r="E164" s="151"/>
      <c r="F164" s="151"/>
      <c r="G164" s="151"/>
      <c r="H164" s="151"/>
      <c r="I164" s="151"/>
      <c r="J164" s="151"/>
      <c r="K164" s="151"/>
      <c r="L164" s="151"/>
      <c r="M164" s="151"/>
      <c r="N164" s="151"/>
      <c r="O164" s="240"/>
      <c r="P164" s="151"/>
      <c r="Q164" s="151"/>
      <c r="R164" s="151"/>
      <c r="S164" s="151"/>
      <c r="T164" s="151"/>
      <c r="U164" s="151"/>
      <c r="V164" s="151"/>
      <c r="W164" s="151"/>
      <c r="X164" s="151"/>
      <c r="Y164" s="151"/>
    </row>
    <row r="165" spans="3:25" ht="18.75" customHeight="1">
      <c r="C165" s="151"/>
      <c r="D165" s="151"/>
      <c r="E165" s="151"/>
      <c r="F165" s="151"/>
      <c r="G165" s="151"/>
      <c r="H165" s="151"/>
      <c r="I165" s="151"/>
      <c r="J165" s="151"/>
      <c r="K165" s="151"/>
      <c r="L165" s="151"/>
      <c r="M165" s="151"/>
      <c r="N165" s="151"/>
      <c r="O165" s="240"/>
      <c r="P165" s="151"/>
      <c r="Q165" s="151"/>
      <c r="R165" s="151"/>
      <c r="S165" s="151"/>
      <c r="T165" s="151"/>
      <c r="U165" s="151"/>
      <c r="V165" s="151"/>
      <c r="W165" s="151"/>
      <c r="X165" s="151"/>
      <c r="Y165" s="151"/>
    </row>
    <row r="166" spans="3:25" ht="18.75" customHeight="1">
      <c r="C166" s="151"/>
      <c r="D166" s="151"/>
      <c r="E166" s="151"/>
      <c r="F166" s="151"/>
      <c r="G166" s="151"/>
      <c r="H166" s="151"/>
      <c r="I166" s="151"/>
      <c r="J166" s="151"/>
      <c r="K166" s="151"/>
      <c r="L166" s="151"/>
      <c r="M166" s="151"/>
      <c r="N166" s="151"/>
      <c r="O166" s="240"/>
      <c r="P166" s="151"/>
      <c r="Q166" s="151"/>
      <c r="R166" s="151"/>
      <c r="S166" s="151"/>
      <c r="T166" s="151"/>
      <c r="U166" s="151"/>
      <c r="V166" s="151"/>
      <c r="W166" s="151"/>
      <c r="X166" s="151"/>
      <c r="Y166" s="151"/>
    </row>
    <row r="167" spans="3:25" ht="18.75" customHeight="1">
      <c r="C167" s="151"/>
      <c r="D167" s="151"/>
      <c r="E167" s="151"/>
      <c r="F167" s="151"/>
      <c r="G167" s="151"/>
      <c r="H167" s="151"/>
      <c r="I167" s="151"/>
      <c r="J167" s="151"/>
      <c r="K167" s="151"/>
      <c r="L167" s="151"/>
      <c r="M167" s="151"/>
      <c r="N167" s="151"/>
      <c r="O167" s="240"/>
      <c r="P167" s="151"/>
      <c r="Q167" s="151"/>
      <c r="R167" s="151"/>
      <c r="S167" s="151"/>
      <c r="T167" s="151"/>
      <c r="U167" s="151"/>
      <c r="V167" s="151"/>
      <c r="W167" s="151"/>
      <c r="X167" s="151"/>
      <c r="Y167" s="151"/>
    </row>
    <row r="168" spans="3:25" ht="18.75" customHeight="1">
      <c r="C168" s="151"/>
      <c r="D168" s="151"/>
      <c r="E168" s="151"/>
      <c r="F168" s="151"/>
      <c r="G168" s="151"/>
      <c r="H168" s="151"/>
      <c r="I168" s="151"/>
      <c r="J168" s="151"/>
      <c r="K168" s="151"/>
      <c r="L168" s="151"/>
      <c r="M168" s="151"/>
      <c r="N168" s="151"/>
      <c r="O168" s="240"/>
      <c r="P168" s="151"/>
      <c r="Q168" s="151"/>
      <c r="R168" s="151"/>
      <c r="S168" s="151"/>
      <c r="T168" s="151"/>
      <c r="U168" s="151"/>
      <c r="V168" s="151"/>
      <c r="W168" s="151"/>
      <c r="X168" s="151"/>
      <c r="Y168" s="151"/>
    </row>
    <row r="169" spans="3:25" ht="18.75" customHeight="1">
      <c r="C169" s="151"/>
      <c r="D169" s="151"/>
      <c r="E169" s="151"/>
      <c r="F169" s="151"/>
      <c r="G169" s="151"/>
      <c r="H169" s="151"/>
      <c r="I169" s="151"/>
      <c r="J169" s="151"/>
      <c r="K169" s="151"/>
      <c r="L169" s="151"/>
      <c r="M169" s="151"/>
      <c r="N169" s="151"/>
      <c r="O169" s="240"/>
      <c r="P169" s="151"/>
      <c r="Q169" s="151"/>
      <c r="R169" s="151"/>
      <c r="S169" s="151"/>
      <c r="T169" s="151"/>
      <c r="U169" s="151"/>
      <c r="V169" s="151"/>
      <c r="W169" s="151"/>
      <c r="X169" s="151"/>
      <c r="Y169" s="151"/>
    </row>
    <row r="170" spans="3:25" ht="18.75" customHeight="1">
      <c r="C170" s="151"/>
      <c r="D170" s="151"/>
      <c r="E170" s="151"/>
      <c r="F170" s="151"/>
      <c r="G170" s="151"/>
      <c r="H170" s="151"/>
      <c r="I170" s="151"/>
      <c r="J170" s="151"/>
      <c r="K170" s="151"/>
      <c r="L170" s="151"/>
      <c r="M170" s="151"/>
      <c r="N170" s="151"/>
      <c r="O170" s="240"/>
      <c r="P170" s="151"/>
      <c r="Q170" s="151"/>
      <c r="R170" s="151"/>
      <c r="S170" s="151"/>
      <c r="T170" s="151"/>
      <c r="U170" s="151"/>
      <c r="V170" s="151"/>
      <c r="W170" s="151"/>
      <c r="X170" s="151"/>
      <c r="Y170" s="151"/>
    </row>
    <row r="171" spans="3:25" ht="18.75" customHeight="1">
      <c r="C171" s="151"/>
      <c r="D171" s="151"/>
      <c r="E171" s="151"/>
      <c r="F171" s="151"/>
      <c r="G171" s="151"/>
      <c r="H171" s="151"/>
      <c r="I171" s="151"/>
      <c r="J171" s="151"/>
      <c r="K171" s="151"/>
      <c r="L171" s="151"/>
      <c r="M171" s="151"/>
      <c r="N171" s="151"/>
      <c r="O171" s="240"/>
      <c r="P171" s="151"/>
      <c r="Q171" s="151"/>
      <c r="R171" s="151"/>
      <c r="S171" s="151"/>
      <c r="T171" s="151"/>
      <c r="U171" s="151"/>
      <c r="V171" s="151"/>
      <c r="W171" s="151"/>
      <c r="X171" s="151"/>
      <c r="Y171" s="151"/>
    </row>
    <row r="172" spans="3:25" ht="18.75" customHeight="1">
      <c r="C172" s="151"/>
      <c r="D172" s="151"/>
      <c r="E172" s="151"/>
      <c r="F172" s="151"/>
      <c r="G172" s="151"/>
      <c r="H172" s="151"/>
      <c r="I172" s="151"/>
      <c r="J172" s="151"/>
      <c r="K172" s="151"/>
      <c r="L172" s="151"/>
      <c r="M172" s="151"/>
      <c r="N172" s="151"/>
      <c r="O172" s="240"/>
      <c r="P172" s="151"/>
      <c r="Q172" s="151"/>
      <c r="R172" s="151"/>
      <c r="S172" s="151"/>
      <c r="T172" s="151"/>
      <c r="U172" s="151"/>
      <c r="V172" s="151"/>
      <c r="W172" s="151"/>
      <c r="X172" s="151"/>
      <c r="Y172" s="151"/>
    </row>
    <row r="173" spans="3:25" ht="18.75" customHeight="1">
      <c r="C173" s="151"/>
      <c r="D173" s="151"/>
      <c r="E173" s="151"/>
      <c r="F173" s="151"/>
      <c r="G173" s="151"/>
      <c r="H173" s="151"/>
      <c r="I173" s="151"/>
      <c r="J173" s="151"/>
      <c r="K173" s="151"/>
      <c r="L173" s="151"/>
      <c r="M173" s="151"/>
      <c r="N173" s="151"/>
      <c r="O173" s="240"/>
      <c r="P173" s="151"/>
      <c r="Q173" s="151"/>
      <c r="R173" s="151"/>
      <c r="S173" s="151"/>
      <c r="T173" s="151"/>
      <c r="U173" s="151"/>
      <c r="V173" s="151"/>
      <c r="W173" s="151"/>
      <c r="X173" s="151"/>
      <c r="Y173" s="151"/>
    </row>
    <row r="174" spans="3:25" ht="18.75" customHeight="1">
      <c r="C174" s="151"/>
      <c r="D174" s="151"/>
      <c r="E174" s="151"/>
      <c r="F174" s="151"/>
      <c r="G174" s="151"/>
      <c r="H174" s="151"/>
      <c r="I174" s="151"/>
      <c r="J174" s="151"/>
      <c r="K174" s="151"/>
      <c r="L174" s="151"/>
      <c r="M174" s="151"/>
      <c r="N174" s="151"/>
      <c r="O174" s="240"/>
      <c r="P174" s="151"/>
      <c r="Q174" s="151"/>
      <c r="R174" s="151"/>
      <c r="S174" s="151"/>
      <c r="T174" s="151"/>
      <c r="U174" s="151"/>
      <c r="V174" s="151"/>
      <c r="W174" s="151"/>
      <c r="X174" s="151"/>
      <c r="Y174" s="151"/>
    </row>
    <row r="175" spans="3:25" ht="18.75" customHeight="1">
      <c r="C175" s="151"/>
      <c r="D175" s="151"/>
      <c r="E175" s="151"/>
      <c r="F175" s="151"/>
      <c r="G175" s="151"/>
      <c r="H175" s="151"/>
      <c r="I175" s="151"/>
      <c r="J175" s="151"/>
      <c r="K175" s="151"/>
      <c r="L175" s="151"/>
      <c r="M175" s="151"/>
      <c r="N175" s="151"/>
      <c r="O175" s="240"/>
      <c r="P175" s="151"/>
      <c r="Q175" s="151"/>
      <c r="R175" s="151"/>
      <c r="S175" s="151"/>
      <c r="T175" s="151"/>
      <c r="U175" s="151"/>
      <c r="V175" s="151"/>
      <c r="W175" s="151"/>
      <c r="X175" s="151"/>
      <c r="Y175" s="151"/>
    </row>
    <row r="176" spans="3:25" ht="18.75" customHeight="1">
      <c r="C176" s="151"/>
      <c r="D176" s="151"/>
      <c r="E176" s="151"/>
      <c r="F176" s="151"/>
      <c r="G176" s="151"/>
      <c r="H176" s="151"/>
      <c r="I176" s="151"/>
      <c r="J176" s="151"/>
      <c r="K176" s="151"/>
      <c r="L176" s="151"/>
      <c r="M176" s="151"/>
      <c r="N176" s="151"/>
      <c r="O176" s="240"/>
      <c r="P176" s="151"/>
      <c r="Q176" s="151"/>
      <c r="R176" s="151"/>
      <c r="S176" s="151"/>
      <c r="T176" s="151"/>
      <c r="U176" s="151"/>
      <c r="V176" s="151"/>
      <c r="W176" s="151"/>
      <c r="X176" s="151"/>
      <c r="Y176" s="151"/>
    </row>
    <row r="177" spans="3:25" ht="18.75" customHeight="1">
      <c r="C177" s="151"/>
      <c r="D177" s="151"/>
      <c r="E177" s="151"/>
      <c r="F177" s="151"/>
      <c r="G177" s="151"/>
      <c r="H177" s="151"/>
      <c r="I177" s="151"/>
      <c r="J177" s="151"/>
      <c r="K177" s="151"/>
      <c r="L177" s="151"/>
      <c r="M177" s="151"/>
      <c r="N177" s="151"/>
      <c r="O177" s="240"/>
      <c r="P177" s="151"/>
      <c r="Q177" s="151"/>
      <c r="R177" s="151"/>
      <c r="S177" s="151"/>
      <c r="T177" s="151"/>
      <c r="U177" s="151"/>
      <c r="V177" s="151"/>
      <c r="W177" s="151"/>
      <c r="X177" s="151"/>
      <c r="Y177" s="151"/>
    </row>
    <row r="178" spans="3:25" ht="18.75" customHeight="1">
      <c r="C178" s="151"/>
      <c r="D178" s="151"/>
      <c r="E178" s="151"/>
      <c r="F178" s="151"/>
      <c r="G178" s="151"/>
      <c r="H178" s="151"/>
      <c r="I178" s="151"/>
      <c r="J178" s="151"/>
      <c r="K178" s="151"/>
      <c r="L178" s="151"/>
      <c r="M178" s="151"/>
      <c r="N178" s="151"/>
      <c r="O178" s="240"/>
      <c r="P178" s="151"/>
      <c r="Q178" s="151"/>
      <c r="R178" s="151"/>
      <c r="S178" s="151"/>
      <c r="T178" s="151"/>
      <c r="U178" s="151"/>
      <c r="V178" s="151"/>
      <c r="W178" s="151"/>
      <c r="X178" s="151"/>
      <c r="Y178" s="151"/>
    </row>
    <row r="179" spans="3:25" ht="18.75" customHeight="1">
      <c r="C179" s="151"/>
      <c r="D179" s="151"/>
      <c r="E179" s="151"/>
      <c r="F179" s="151"/>
      <c r="G179" s="151"/>
      <c r="H179" s="151"/>
      <c r="I179" s="151"/>
      <c r="J179" s="151"/>
      <c r="K179" s="151"/>
      <c r="L179" s="151"/>
      <c r="M179" s="151"/>
      <c r="N179" s="151"/>
      <c r="O179" s="240"/>
      <c r="P179" s="151"/>
      <c r="Q179" s="151"/>
      <c r="R179" s="151"/>
      <c r="S179" s="151"/>
      <c r="T179" s="151"/>
      <c r="U179" s="151"/>
      <c r="V179" s="151"/>
      <c r="W179" s="151"/>
      <c r="X179" s="151"/>
      <c r="Y179" s="151"/>
    </row>
    <row r="180" spans="3:25" ht="18.75" customHeight="1">
      <c r="C180" s="151"/>
      <c r="D180" s="151"/>
      <c r="E180" s="151"/>
      <c r="F180" s="151"/>
      <c r="G180" s="151"/>
      <c r="H180" s="151"/>
      <c r="I180" s="151"/>
      <c r="J180" s="151"/>
      <c r="K180" s="151"/>
      <c r="L180" s="151"/>
      <c r="M180" s="151"/>
      <c r="N180" s="151"/>
      <c r="O180" s="240"/>
      <c r="P180" s="151"/>
      <c r="Q180" s="151"/>
      <c r="R180" s="151"/>
      <c r="S180" s="151"/>
      <c r="T180" s="151"/>
      <c r="U180" s="151"/>
      <c r="V180" s="151"/>
      <c r="W180" s="151"/>
      <c r="X180" s="151"/>
      <c r="Y180" s="151"/>
    </row>
    <row r="181" spans="3:25" ht="18.75" customHeight="1">
      <c r="C181" s="151"/>
      <c r="D181" s="151"/>
      <c r="E181" s="151"/>
      <c r="F181" s="151"/>
      <c r="G181" s="151"/>
      <c r="H181" s="151"/>
      <c r="I181" s="151"/>
      <c r="J181" s="151"/>
      <c r="K181" s="151"/>
      <c r="L181" s="151"/>
      <c r="M181" s="151"/>
      <c r="N181" s="151"/>
      <c r="O181" s="240"/>
      <c r="P181" s="151"/>
      <c r="Q181" s="151"/>
      <c r="R181" s="151"/>
      <c r="S181" s="151"/>
      <c r="T181" s="151"/>
      <c r="U181" s="151"/>
      <c r="V181" s="151"/>
      <c r="W181" s="151"/>
      <c r="X181" s="151"/>
      <c r="Y181" s="151"/>
    </row>
    <row r="182" spans="3:25" ht="18.75" customHeight="1">
      <c r="C182" s="151"/>
      <c r="D182" s="151"/>
      <c r="E182" s="151"/>
      <c r="F182" s="151"/>
      <c r="G182" s="151"/>
      <c r="H182" s="151"/>
      <c r="I182" s="151"/>
      <c r="J182" s="151"/>
      <c r="K182" s="151"/>
      <c r="L182" s="151"/>
      <c r="M182" s="151"/>
      <c r="N182" s="151"/>
      <c r="O182" s="240"/>
      <c r="P182" s="151"/>
      <c r="Q182" s="151"/>
      <c r="R182" s="151"/>
      <c r="S182" s="151"/>
      <c r="T182" s="151"/>
      <c r="U182" s="151"/>
      <c r="V182" s="151"/>
      <c r="W182" s="151"/>
      <c r="X182" s="151"/>
      <c r="Y182" s="151"/>
    </row>
    <row r="183" spans="3:25" ht="18.75" customHeight="1">
      <c r="C183" s="151"/>
      <c r="D183" s="151"/>
      <c r="E183" s="151"/>
      <c r="F183" s="151"/>
      <c r="G183" s="151"/>
      <c r="H183" s="151"/>
      <c r="I183" s="151"/>
      <c r="J183" s="151"/>
      <c r="K183" s="151"/>
      <c r="L183" s="151"/>
      <c r="M183" s="151"/>
      <c r="N183" s="151"/>
      <c r="O183" s="240"/>
      <c r="P183" s="151"/>
      <c r="Q183" s="151"/>
      <c r="R183" s="151"/>
      <c r="S183" s="151"/>
      <c r="T183" s="151"/>
      <c r="U183" s="151"/>
      <c r="V183" s="151"/>
      <c r="W183" s="151"/>
      <c r="X183" s="151"/>
      <c r="Y183" s="151"/>
    </row>
    <row r="184" spans="3:25" ht="18.75" customHeight="1">
      <c r="C184" s="151"/>
      <c r="D184" s="151"/>
      <c r="E184" s="151"/>
      <c r="F184" s="151"/>
      <c r="G184" s="151"/>
      <c r="H184" s="151"/>
      <c r="I184" s="151"/>
      <c r="J184" s="151"/>
      <c r="K184" s="151"/>
      <c r="L184" s="151"/>
      <c r="M184" s="151"/>
      <c r="N184" s="151"/>
      <c r="O184" s="240"/>
      <c r="P184" s="151"/>
      <c r="Q184" s="151"/>
      <c r="R184" s="151"/>
      <c r="S184" s="151"/>
      <c r="T184" s="151"/>
      <c r="U184" s="151"/>
      <c r="V184" s="151"/>
      <c r="W184" s="151"/>
      <c r="X184" s="151"/>
      <c r="Y184" s="151"/>
    </row>
    <row r="185" spans="3:25" ht="18.75" customHeight="1">
      <c r="C185" s="151"/>
      <c r="D185" s="151"/>
      <c r="E185" s="151"/>
      <c r="F185" s="151"/>
      <c r="G185" s="151"/>
      <c r="H185" s="151"/>
      <c r="I185" s="151"/>
      <c r="J185" s="151"/>
      <c r="K185" s="151"/>
      <c r="L185" s="151"/>
      <c r="M185" s="151"/>
      <c r="N185" s="151"/>
      <c r="O185" s="240"/>
      <c r="P185" s="151"/>
      <c r="Q185" s="151"/>
      <c r="R185" s="151"/>
      <c r="S185" s="151"/>
      <c r="T185" s="151"/>
      <c r="U185" s="151"/>
      <c r="V185" s="151"/>
      <c r="W185" s="151"/>
      <c r="X185" s="151"/>
      <c r="Y185" s="151"/>
    </row>
  </sheetData>
  <sheetProtection/>
  <mergeCells count="21">
    <mergeCell ref="V5:V6"/>
    <mergeCell ref="S4:Y4"/>
    <mergeCell ref="F5:F6"/>
    <mergeCell ref="T5:T6"/>
    <mergeCell ref="Y5:Y6"/>
    <mergeCell ref="O5:O6"/>
    <mergeCell ref="C5:C6"/>
    <mergeCell ref="P5:P6"/>
    <mergeCell ref="Q5:Q6"/>
    <mergeCell ref="G5:N5"/>
    <mergeCell ref="S5:S6"/>
    <mergeCell ref="W5:X5"/>
    <mergeCell ref="A1:B1"/>
    <mergeCell ref="A2:Y2"/>
    <mergeCell ref="A3:Y3"/>
    <mergeCell ref="A5:A6"/>
    <mergeCell ref="B5:B6"/>
    <mergeCell ref="R5:R6"/>
    <mergeCell ref="D5:D6"/>
    <mergeCell ref="U5:U6"/>
    <mergeCell ref="E5:E6"/>
  </mergeCells>
  <printOptions/>
  <pageMargins left="0.11811023622047245" right="0.1968503937007874" top="0.5905511811023623" bottom="0.5118110236220472" header="0" footer="0"/>
  <pageSetup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1:S107"/>
  <sheetViews>
    <sheetView view="pageBreakPreview" zoomScale="60" zoomScaleNormal="70" zoomScalePageLayoutView="0" workbookViewId="0" topLeftCell="A59">
      <selection activeCell="I75" sqref="I75"/>
    </sheetView>
  </sheetViews>
  <sheetFormatPr defaultColWidth="8.75390625" defaultRowHeight="15.75"/>
  <cols>
    <col min="1" max="1" width="6.375" style="347" customWidth="1"/>
    <col min="2" max="2" width="75.25390625" style="145" customWidth="1"/>
    <col min="3" max="3" width="16.25390625" style="348" customWidth="1"/>
    <col min="4" max="4" width="16.25390625" style="311" customWidth="1"/>
    <col min="5" max="6" width="16.625" style="311" hidden="1" customWidth="1"/>
    <col min="7" max="8" width="16.625" style="311" customWidth="1"/>
    <col min="9" max="9" width="16.125" style="311" customWidth="1"/>
    <col min="10" max="10" width="8.375" style="306" customWidth="1"/>
    <col min="11" max="11" width="21.125" style="306" customWidth="1"/>
    <col min="12" max="12" width="19.50390625" style="145" customWidth="1"/>
    <col min="13" max="14" width="18.75390625" style="145" customWidth="1"/>
    <col min="15" max="15" width="18.375" style="145" customWidth="1"/>
    <col min="16" max="16" width="18.50390625" style="145" customWidth="1"/>
    <col min="17" max="17" width="70.50390625" style="145" customWidth="1"/>
    <col min="18" max="18" width="21.50390625" style="306" customWidth="1"/>
    <col min="19" max="19" width="21.00390625" style="307" customWidth="1"/>
    <col min="20" max="20" width="17.75390625" style="145" customWidth="1"/>
    <col min="21" max="21" width="13.875" style="145" customWidth="1"/>
    <col min="22" max="22" width="15.75390625" style="145" customWidth="1"/>
    <col min="23" max="23" width="19.50390625" style="145" customWidth="1"/>
    <col min="24" max="50" width="8.25390625" style="145" customWidth="1"/>
    <col min="51" max="53" width="0" style="145" hidden="1" customWidth="1"/>
    <col min="54" max="54" width="22.375" style="145" bestFit="1" customWidth="1"/>
    <col min="55" max="55" width="23.25390625" style="145" bestFit="1" customWidth="1"/>
    <col min="56" max="16384" width="8.75390625" style="145" customWidth="1"/>
  </cols>
  <sheetData>
    <row r="1" spans="1:9" ht="26.25" customHeight="1" hidden="1">
      <c r="A1" s="526"/>
      <c r="B1" s="526"/>
      <c r="C1" s="526"/>
      <c r="D1" s="526"/>
      <c r="E1" s="526"/>
      <c r="F1" s="526"/>
      <c r="G1" s="305"/>
      <c r="H1" s="305"/>
      <c r="I1" s="305"/>
    </row>
    <row r="2" spans="1:10" ht="26.25" customHeight="1">
      <c r="A2" s="527" t="s">
        <v>471</v>
      </c>
      <c r="B2" s="527"/>
      <c r="C2" s="308"/>
      <c r="D2" s="308"/>
      <c r="E2" s="308"/>
      <c r="F2" s="308"/>
      <c r="G2" s="308"/>
      <c r="H2" s="308"/>
      <c r="I2" s="308"/>
      <c r="J2" s="309"/>
    </row>
    <row r="3" spans="1:13" ht="24.75" customHeight="1">
      <c r="A3" s="528" t="s">
        <v>468</v>
      </c>
      <c r="B3" s="528"/>
      <c r="C3" s="528"/>
      <c r="D3" s="528"/>
      <c r="E3" s="528"/>
      <c r="F3" s="528"/>
      <c r="G3" s="528"/>
      <c r="H3" s="528"/>
      <c r="I3" s="528"/>
      <c r="J3" s="528"/>
      <c r="K3" s="310"/>
      <c r="L3" s="311"/>
      <c r="M3" s="311"/>
    </row>
    <row r="4" spans="1:13" ht="24.75" customHeight="1">
      <c r="A4" s="529" t="str">
        <f>+'TỔNG HỢP'!$A$3:$N$3</f>
        <v>(Kèm theo Báo cáo số              /BC-UBND ngày     tháng 6 năm 2024 của UBND huyện Tủa Chùa)</v>
      </c>
      <c r="B4" s="529"/>
      <c r="C4" s="529"/>
      <c r="D4" s="529"/>
      <c r="E4" s="529"/>
      <c r="F4" s="529"/>
      <c r="G4" s="529"/>
      <c r="H4" s="529"/>
      <c r="I4" s="529"/>
      <c r="J4" s="529"/>
      <c r="K4" s="310"/>
      <c r="L4" s="311"/>
      <c r="M4" s="311"/>
    </row>
    <row r="5" spans="1:13" ht="24.75" customHeight="1">
      <c r="A5" s="530" t="s">
        <v>350</v>
      </c>
      <c r="B5" s="530"/>
      <c r="C5" s="530"/>
      <c r="D5" s="530"/>
      <c r="E5" s="530"/>
      <c r="F5" s="530"/>
      <c r="G5" s="530"/>
      <c r="H5" s="530"/>
      <c r="I5" s="530"/>
      <c r="J5" s="530"/>
      <c r="K5" s="310"/>
      <c r="L5" s="311"/>
      <c r="M5" s="311"/>
    </row>
    <row r="6" spans="1:15" ht="22.5" customHeight="1">
      <c r="A6" s="531" t="s">
        <v>351</v>
      </c>
      <c r="B6" s="531" t="s">
        <v>352</v>
      </c>
      <c r="C6" s="532" t="s">
        <v>353</v>
      </c>
      <c r="D6" s="524" t="s">
        <v>354</v>
      </c>
      <c r="E6" s="524" t="s">
        <v>355</v>
      </c>
      <c r="F6" s="524"/>
      <c r="G6" s="522" t="s">
        <v>356</v>
      </c>
      <c r="H6" s="524" t="s">
        <v>357</v>
      </c>
      <c r="I6" s="524" t="s">
        <v>505</v>
      </c>
      <c r="J6" s="525" t="s">
        <v>358</v>
      </c>
      <c r="K6" s="313"/>
      <c r="L6" s="314"/>
      <c r="M6" s="311"/>
      <c r="O6" s="306"/>
    </row>
    <row r="7" spans="1:15" ht="35.25" customHeight="1">
      <c r="A7" s="531"/>
      <c r="B7" s="531"/>
      <c r="C7" s="533"/>
      <c r="D7" s="524"/>
      <c r="E7" s="312" t="s">
        <v>359</v>
      </c>
      <c r="F7" s="312" t="s">
        <v>360</v>
      </c>
      <c r="G7" s="523"/>
      <c r="H7" s="524"/>
      <c r="I7" s="524"/>
      <c r="J7" s="525"/>
      <c r="K7" s="313"/>
      <c r="L7" s="310"/>
      <c r="M7" s="310"/>
      <c r="N7" s="306"/>
      <c r="O7" s="306"/>
    </row>
    <row r="8" spans="1:19" s="331" customFormat="1" ht="24.75" customHeight="1">
      <c r="A8" s="327" t="s">
        <v>366</v>
      </c>
      <c r="B8" s="328" t="s">
        <v>367</v>
      </c>
      <c r="C8" s="328" t="s">
        <v>368</v>
      </c>
      <c r="D8" s="328" t="s">
        <v>369</v>
      </c>
      <c r="E8" s="328"/>
      <c r="F8" s="328"/>
      <c r="G8" s="328" t="s">
        <v>370</v>
      </c>
      <c r="H8" s="328" t="s">
        <v>371</v>
      </c>
      <c r="I8" s="328" t="s">
        <v>372</v>
      </c>
      <c r="J8" s="328" t="s">
        <v>373</v>
      </c>
      <c r="K8" s="329"/>
      <c r="L8" s="329"/>
      <c r="M8" s="330"/>
      <c r="N8" s="330"/>
      <c r="O8" s="330"/>
      <c r="R8" s="332"/>
      <c r="S8" s="333"/>
    </row>
    <row r="9" spans="1:19" s="323" customFormat="1" ht="15.75">
      <c r="A9" s="334">
        <v>1</v>
      </c>
      <c r="B9" s="335" t="s">
        <v>374</v>
      </c>
      <c r="C9" s="336">
        <f>C10+C17+C46+C60+C67+C69+C71+C88</f>
        <v>7564695324</v>
      </c>
      <c r="D9" s="336">
        <f aca="true" t="shared" si="0" ref="D9:I9">D10+D17+D46+D60+D67+D69+D71+D88</f>
        <v>46544000000</v>
      </c>
      <c r="E9" s="336">
        <f t="shared" si="0"/>
        <v>35115000000</v>
      </c>
      <c r="F9" s="336">
        <f t="shared" si="0"/>
        <v>17169000000</v>
      </c>
      <c r="G9" s="336"/>
      <c r="H9" s="336">
        <f t="shared" si="0"/>
        <v>54108695324</v>
      </c>
      <c r="I9" s="336">
        <f t="shared" si="0"/>
        <v>11388316731</v>
      </c>
      <c r="J9" s="337">
        <f aca="true" t="shared" si="1" ref="J9:J55">I9/H9</f>
        <v>0.2104711019699766</v>
      </c>
      <c r="K9" s="315"/>
      <c r="L9" s="315"/>
      <c r="N9" s="316"/>
      <c r="R9" s="324"/>
      <c r="S9" s="320"/>
    </row>
    <row r="10" spans="1:19" s="323" customFormat="1" ht="15.75">
      <c r="A10" s="334" t="s">
        <v>343</v>
      </c>
      <c r="B10" s="335" t="s">
        <v>375</v>
      </c>
      <c r="C10" s="336">
        <f>C11+C14</f>
        <v>1324000000</v>
      </c>
      <c r="D10" s="336">
        <f>D11+D14</f>
        <v>3915000000</v>
      </c>
      <c r="E10" s="336">
        <f>E11+E14</f>
        <v>7830000000</v>
      </c>
      <c r="F10" s="336">
        <f>F11+F14</f>
        <v>0</v>
      </c>
      <c r="G10" s="336"/>
      <c r="H10" s="336">
        <f>H11+H14</f>
        <v>5239000000</v>
      </c>
      <c r="I10" s="336">
        <f>I11+I14</f>
        <v>1170000000</v>
      </c>
      <c r="J10" s="338">
        <f t="shared" si="1"/>
        <v>0.22332506203473945</v>
      </c>
      <c r="K10" s="315"/>
      <c r="L10" s="315"/>
      <c r="N10" s="316"/>
      <c r="R10" s="324"/>
      <c r="S10" s="320"/>
    </row>
    <row r="11" spans="1:19" s="325" customFormat="1" ht="15.75">
      <c r="A11" s="339" t="s">
        <v>361</v>
      </c>
      <c r="B11" s="340" t="s">
        <v>376</v>
      </c>
      <c r="C11" s="341">
        <f>C13+C12</f>
        <v>117000000</v>
      </c>
      <c r="D11" s="341">
        <f aca="true" t="shared" si="2" ref="D11:I11">D13+D12</f>
        <v>888000000</v>
      </c>
      <c r="E11" s="341">
        <f t="shared" si="2"/>
        <v>1776000000</v>
      </c>
      <c r="F11" s="341">
        <f t="shared" si="2"/>
        <v>0</v>
      </c>
      <c r="G11" s="341"/>
      <c r="H11" s="341">
        <f>H13+H12</f>
        <v>1005000000</v>
      </c>
      <c r="I11" s="341">
        <f t="shared" si="2"/>
        <v>0</v>
      </c>
      <c r="J11" s="342">
        <f t="shared" si="1"/>
        <v>0</v>
      </c>
      <c r="K11" s="315"/>
      <c r="L11" s="315"/>
      <c r="N11" s="316"/>
      <c r="R11" s="326"/>
      <c r="S11" s="317"/>
    </row>
    <row r="12" spans="1:19" s="325" customFormat="1" ht="15.75">
      <c r="A12" s="339" t="s">
        <v>363</v>
      </c>
      <c r="B12" s="340" t="s">
        <v>365</v>
      </c>
      <c r="C12" s="341"/>
      <c r="D12" s="341">
        <v>888000000</v>
      </c>
      <c r="E12" s="341">
        <v>888000000</v>
      </c>
      <c r="F12" s="341"/>
      <c r="G12" s="341"/>
      <c r="H12" s="341">
        <f>C12+D12</f>
        <v>888000000</v>
      </c>
      <c r="I12" s="341"/>
      <c r="J12" s="342">
        <f t="shared" si="1"/>
        <v>0</v>
      </c>
      <c r="K12" s="315"/>
      <c r="L12" s="315"/>
      <c r="N12" s="316"/>
      <c r="R12" s="326"/>
      <c r="S12" s="317"/>
    </row>
    <row r="13" spans="1:19" s="325" customFormat="1" ht="15.75">
      <c r="A13" s="339" t="s">
        <v>363</v>
      </c>
      <c r="B13" s="340" t="s">
        <v>377</v>
      </c>
      <c r="C13" s="341">
        <v>117000000</v>
      </c>
      <c r="D13" s="341"/>
      <c r="E13" s="341">
        <v>888000000</v>
      </c>
      <c r="F13" s="341"/>
      <c r="G13" s="341"/>
      <c r="H13" s="341">
        <f>C13+D13</f>
        <v>117000000</v>
      </c>
      <c r="I13" s="341"/>
      <c r="J13" s="342">
        <f t="shared" si="1"/>
        <v>0</v>
      </c>
      <c r="K13" s="315"/>
      <c r="L13" s="315"/>
      <c r="N13" s="316"/>
      <c r="R13" s="326"/>
      <c r="S13" s="317"/>
    </row>
    <row r="14" spans="1:19" s="325" customFormat="1" ht="15.75">
      <c r="A14" s="339" t="s">
        <v>361</v>
      </c>
      <c r="B14" s="340" t="s">
        <v>378</v>
      </c>
      <c r="C14" s="341">
        <f>C16+C15</f>
        <v>1207000000</v>
      </c>
      <c r="D14" s="341">
        <f aca="true" t="shared" si="3" ref="D14:I14">D16+D15</f>
        <v>3027000000</v>
      </c>
      <c r="E14" s="341">
        <f t="shared" si="3"/>
        <v>6054000000</v>
      </c>
      <c r="F14" s="341">
        <f t="shared" si="3"/>
        <v>0</v>
      </c>
      <c r="G14" s="341"/>
      <c r="H14" s="341">
        <f>H16+H15</f>
        <v>4234000000</v>
      </c>
      <c r="I14" s="341">
        <f t="shared" si="3"/>
        <v>1170000000</v>
      </c>
      <c r="J14" s="342">
        <f t="shared" si="1"/>
        <v>0.27633443552196507</v>
      </c>
      <c r="K14" s="315"/>
      <c r="L14" s="315"/>
      <c r="N14" s="316"/>
      <c r="R14" s="326"/>
      <c r="S14" s="317"/>
    </row>
    <row r="15" spans="1:19" s="325" customFormat="1" ht="15.75">
      <c r="A15" s="339" t="s">
        <v>363</v>
      </c>
      <c r="B15" s="340" t="s">
        <v>365</v>
      </c>
      <c r="C15" s="341"/>
      <c r="D15" s="341">
        <v>3027000000</v>
      </c>
      <c r="E15" s="341">
        <v>3027000000</v>
      </c>
      <c r="F15" s="341"/>
      <c r="G15" s="341"/>
      <c r="H15" s="341">
        <f>C15+D15</f>
        <v>3027000000</v>
      </c>
      <c r="I15" s="341"/>
      <c r="J15" s="342">
        <f t="shared" si="1"/>
        <v>0</v>
      </c>
      <c r="K15" s="315"/>
      <c r="L15" s="315"/>
      <c r="N15" s="316"/>
      <c r="R15" s="326"/>
      <c r="S15" s="317"/>
    </row>
    <row r="16" spans="1:19" s="325" customFormat="1" ht="15.75">
      <c r="A16" s="339" t="s">
        <v>363</v>
      </c>
      <c r="B16" s="340" t="s">
        <v>377</v>
      </c>
      <c r="C16" s="341">
        <f>755000000+452000000</f>
        <v>1207000000</v>
      </c>
      <c r="D16" s="341"/>
      <c r="E16" s="341">
        <v>3027000000</v>
      </c>
      <c r="F16" s="341"/>
      <c r="G16" s="341"/>
      <c r="H16" s="341">
        <f>C16+D16</f>
        <v>1207000000</v>
      </c>
      <c r="I16" s="341">
        <f>452000000+718000000</f>
        <v>1170000000</v>
      </c>
      <c r="J16" s="342">
        <f t="shared" si="1"/>
        <v>0.9693454846727423</v>
      </c>
      <c r="K16" s="315"/>
      <c r="L16" s="315"/>
      <c r="N16" s="316"/>
      <c r="R16" s="326"/>
      <c r="S16" s="317"/>
    </row>
    <row r="17" spans="1:19" s="323" customFormat="1" ht="34.5" customHeight="1">
      <c r="A17" s="334" t="s">
        <v>344</v>
      </c>
      <c r="B17" s="335" t="s">
        <v>379</v>
      </c>
      <c r="C17" s="336">
        <f>C18+C31</f>
        <v>4801000000</v>
      </c>
      <c r="D17" s="336">
        <f aca="true" t="shared" si="4" ref="D17:I17">D18+D31</f>
        <v>22176000000</v>
      </c>
      <c r="E17" s="336">
        <f t="shared" si="4"/>
        <v>9091000000</v>
      </c>
      <c r="F17" s="336">
        <f t="shared" si="4"/>
        <v>13285000000</v>
      </c>
      <c r="G17" s="336"/>
      <c r="H17" s="336">
        <f t="shared" si="4"/>
        <v>26977000000</v>
      </c>
      <c r="I17" s="336">
        <f t="shared" si="4"/>
        <v>5812690540</v>
      </c>
      <c r="J17" s="338">
        <f t="shared" si="1"/>
        <v>0.2154683819549987</v>
      </c>
      <c r="K17" s="318"/>
      <c r="L17" s="318"/>
      <c r="N17" s="319"/>
      <c r="R17" s="324"/>
      <c r="S17" s="320"/>
    </row>
    <row r="18" spans="1:19" s="325" customFormat="1" ht="33.75" customHeight="1">
      <c r="A18" s="339" t="s">
        <v>361</v>
      </c>
      <c r="B18" s="340" t="s">
        <v>380</v>
      </c>
      <c r="C18" s="341">
        <f>SUM(C19:C30)</f>
        <v>1280000000</v>
      </c>
      <c r="D18" s="341">
        <f aca="true" t="shared" si="5" ref="D18:I18">SUM(D19:D30)</f>
        <v>3085000000</v>
      </c>
      <c r="E18" s="341">
        <f t="shared" si="5"/>
        <v>0</v>
      </c>
      <c r="F18" s="341">
        <f t="shared" si="5"/>
        <v>3285000000</v>
      </c>
      <c r="G18" s="341"/>
      <c r="H18" s="341">
        <f t="shared" si="5"/>
        <v>4365000000</v>
      </c>
      <c r="I18" s="341">
        <f t="shared" si="5"/>
        <v>0</v>
      </c>
      <c r="J18" s="342">
        <f t="shared" si="1"/>
        <v>0</v>
      </c>
      <c r="K18" s="315"/>
      <c r="L18" s="315"/>
      <c r="N18" s="316"/>
      <c r="R18" s="326"/>
      <c r="S18" s="317"/>
    </row>
    <row r="19" spans="1:19" s="325" customFormat="1" ht="15.75">
      <c r="A19" s="339" t="s">
        <v>363</v>
      </c>
      <c r="B19" s="340" t="s">
        <v>377</v>
      </c>
      <c r="C19" s="341">
        <v>1280000000</v>
      </c>
      <c r="D19" s="341"/>
      <c r="E19" s="341"/>
      <c r="F19" s="341">
        <v>200000000</v>
      </c>
      <c r="G19" s="341"/>
      <c r="H19" s="341">
        <f aca="true" t="shared" si="6" ref="H19:H30">C19+D19</f>
        <v>1280000000</v>
      </c>
      <c r="I19" s="341"/>
      <c r="J19" s="342">
        <f t="shared" si="1"/>
        <v>0</v>
      </c>
      <c r="K19" s="315"/>
      <c r="L19" s="315"/>
      <c r="N19" s="316"/>
      <c r="R19" s="326"/>
      <c r="S19" s="317"/>
    </row>
    <row r="20" spans="1:19" s="325" customFormat="1" ht="15.75">
      <c r="A20" s="339" t="s">
        <v>363</v>
      </c>
      <c r="B20" s="340" t="s">
        <v>125</v>
      </c>
      <c r="C20" s="341"/>
      <c r="D20" s="341">
        <v>200000000</v>
      </c>
      <c r="E20" s="341"/>
      <c r="F20" s="341">
        <v>200000000</v>
      </c>
      <c r="G20" s="341"/>
      <c r="H20" s="341">
        <f t="shared" si="6"/>
        <v>200000000</v>
      </c>
      <c r="I20" s="341"/>
      <c r="J20" s="342">
        <f t="shared" si="1"/>
        <v>0</v>
      </c>
      <c r="K20" s="315"/>
      <c r="L20" s="315"/>
      <c r="N20" s="316"/>
      <c r="R20" s="326"/>
      <c r="S20" s="317"/>
    </row>
    <row r="21" spans="1:19" s="325" customFormat="1" ht="15.75">
      <c r="A21" s="339" t="s">
        <v>363</v>
      </c>
      <c r="B21" s="340" t="s">
        <v>190</v>
      </c>
      <c r="C21" s="341"/>
      <c r="D21" s="341">
        <v>300000000</v>
      </c>
      <c r="E21" s="341"/>
      <c r="F21" s="341">
        <v>300000000</v>
      </c>
      <c r="G21" s="341"/>
      <c r="H21" s="341">
        <f t="shared" si="6"/>
        <v>300000000</v>
      </c>
      <c r="I21" s="341"/>
      <c r="J21" s="342">
        <f t="shared" si="1"/>
        <v>0</v>
      </c>
      <c r="K21" s="315"/>
      <c r="L21" s="315"/>
      <c r="N21" s="316"/>
      <c r="R21" s="326"/>
      <c r="S21" s="317"/>
    </row>
    <row r="22" spans="1:19" s="325" customFormat="1" ht="15.75">
      <c r="A22" s="339" t="s">
        <v>363</v>
      </c>
      <c r="B22" s="340" t="s">
        <v>124</v>
      </c>
      <c r="C22" s="341"/>
      <c r="D22" s="341">
        <v>200000000</v>
      </c>
      <c r="E22" s="341"/>
      <c r="F22" s="341">
        <v>200000000</v>
      </c>
      <c r="G22" s="341"/>
      <c r="H22" s="341">
        <f t="shared" si="6"/>
        <v>200000000</v>
      </c>
      <c r="I22" s="341"/>
      <c r="J22" s="342">
        <f t="shared" si="1"/>
        <v>0</v>
      </c>
      <c r="K22" s="315"/>
      <c r="L22" s="315"/>
      <c r="N22" s="316"/>
      <c r="R22" s="326"/>
      <c r="S22" s="317"/>
    </row>
    <row r="23" spans="1:19" s="325" customFormat="1" ht="15.75">
      <c r="A23" s="339" t="s">
        <v>363</v>
      </c>
      <c r="B23" s="340" t="s">
        <v>191</v>
      </c>
      <c r="C23" s="341"/>
      <c r="D23" s="341">
        <v>200000000</v>
      </c>
      <c r="E23" s="341"/>
      <c r="F23" s="341">
        <v>200000000</v>
      </c>
      <c r="G23" s="341"/>
      <c r="H23" s="341">
        <f t="shared" si="6"/>
        <v>200000000</v>
      </c>
      <c r="I23" s="341"/>
      <c r="J23" s="342">
        <f t="shared" si="1"/>
        <v>0</v>
      </c>
      <c r="K23" s="315"/>
      <c r="L23" s="315"/>
      <c r="N23" s="316"/>
      <c r="R23" s="326"/>
      <c r="S23" s="317"/>
    </row>
    <row r="24" spans="1:19" s="325" customFormat="1" ht="15.75">
      <c r="A24" s="339" t="s">
        <v>363</v>
      </c>
      <c r="B24" s="340" t="s">
        <v>381</v>
      </c>
      <c r="C24" s="341"/>
      <c r="D24" s="341">
        <v>400000000</v>
      </c>
      <c r="E24" s="341"/>
      <c r="F24" s="341">
        <v>400000000</v>
      </c>
      <c r="G24" s="341"/>
      <c r="H24" s="341">
        <f t="shared" si="6"/>
        <v>400000000</v>
      </c>
      <c r="I24" s="341"/>
      <c r="J24" s="342">
        <f t="shared" si="1"/>
        <v>0</v>
      </c>
      <c r="K24" s="315"/>
      <c r="L24" s="315"/>
      <c r="N24" s="316"/>
      <c r="R24" s="326"/>
      <c r="S24" s="317"/>
    </row>
    <row r="25" spans="1:19" s="325" customFormat="1" ht="15.75">
      <c r="A25" s="339" t="s">
        <v>363</v>
      </c>
      <c r="B25" s="340" t="s">
        <v>189</v>
      </c>
      <c r="C25" s="341"/>
      <c r="D25" s="341">
        <v>400000000</v>
      </c>
      <c r="E25" s="341"/>
      <c r="F25" s="341">
        <v>400000000</v>
      </c>
      <c r="G25" s="341"/>
      <c r="H25" s="341">
        <f t="shared" si="6"/>
        <v>400000000</v>
      </c>
      <c r="I25" s="341"/>
      <c r="J25" s="342">
        <f t="shared" si="1"/>
        <v>0</v>
      </c>
      <c r="K25" s="315"/>
      <c r="L25" s="315"/>
      <c r="N25" s="316"/>
      <c r="R25" s="326"/>
      <c r="S25" s="317"/>
    </row>
    <row r="26" spans="1:19" s="325" customFormat="1" ht="15.75">
      <c r="A26" s="339" t="s">
        <v>363</v>
      </c>
      <c r="B26" s="340" t="s">
        <v>193</v>
      </c>
      <c r="C26" s="341"/>
      <c r="D26" s="341">
        <v>200000000</v>
      </c>
      <c r="E26" s="341"/>
      <c r="F26" s="341">
        <v>200000000</v>
      </c>
      <c r="G26" s="341"/>
      <c r="H26" s="341">
        <f t="shared" si="6"/>
        <v>200000000</v>
      </c>
      <c r="I26" s="341"/>
      <c r="J26" s="342">
        <f t="shared" si="1"/>
        <v>0</v>
      </c>
      <c r="K26" s="315"/>
      <c r="L26" s="315"/>
      <c r="N26" s="316"/>
      <c r="R26" s="326"/>
      <c r="S26" s="317"/>
    </row>
    <row r="27" spans="1:19" s="325" customFormat="1" ht="15.75">
      <c r="A27" s="339" t="s">
        <v>363</v>
      </c>
      <c r="B27" s="340" t="s">
        <v>194</v>
      </c>
      <c r="C27" s="341"/>
      <c r="D27" s="341">
        <v>200000000</v>
      </c>
      <c r="E27" s="341"/>
      <c r="F27" s="341">
        <v>200000000</v>
      </c>
      <c r="G27" s="341"/>
      <c r="H27" s="341">
        <f t="shared" si="6"/>
        <v>200000000</v>
      </c>
      <c r="I27" s="341"/>
      <c r="J27" s="342">
        <f t="shared" si="1"/>
        <v>0</v>
      </c>
      <c r="K27" s="315"/>
      <c r="L27" s="315"/>
      <c r="N27" s="316"/>
      <c r="R27" s="326"/>
      <c r="S27" s="317"/>
    </row>
    <row r="28" spans="1:19" s="325" customFormat="1" ht="15.75">
      <c r="A28" s="339" t="s">
        <v>363</v>
      </c>
      <c r="B28" s="340" t="s">
        <v>195</v>
      </c>
      <c r="C28" s="341"/>
      <c r="D28" s="341">
        <v>285000000</v>
      </c>
      <c r="E28" s="341"/>
      <c r="F28" s="341">
        <v>285000000</v>
      </c>
      <c r="G28" s="341"/>
      <c r="H28" s="341">
        <f t="shared" si="6"/>
        <v>285000000</v>
      </c>
      <c r="I28" s="341"/>
      <c r="J28" s="342">
        <f t="shared" si="1"/>
        <v>0</v>
      </c>
      <c r="K28" s="315"/>
      <c r="L28" s="315"/>
      <c r="N28" s="316"/>
      <c r="R28" s="326"/>
      <c r="S28" s="317"/>
    </row>
    <row r="29" spans="1:19" s="325" customFormat="1" ht="15.75">
      <c r="A29" s="339" t="s">
        <v>363</v>
      </c>
      <c r="B29" s="340" t="s">
        <v>197</v>
      </c>
      <c r="C29" s="341"/>
      <c r="D29" s="341">
        <v>400000000</v>
      </c>
      <c r="E29" s="341"/>
      <c r="F29" s="341">
        <v>400000000</v>
      </c>
      <c r="G29" s="341"/>
      <c r="H29" s="341">
        <f t="shared" si="6"/>
        <v>400000000</v>
      </c>
      <c r="I29" s="341"/>
      <c r="J29" s="342">
        <f t="shared" si="1"/>
        <v>0</v>
      </c>
      <c r="K29" s="315"/>
      <c r="L29" s="315"/>
      <c r="N29" s="316"/>
      <c r="R29" s="326"/>
      <c r="S29" s="317"/>
    </row>
    <row r="30" spans="1:19" s="325" customFormat="1" ht="15.75">
      <c r="A30" s="339" t="s">
        <v>363</v>
      </c>
      <c r="B30" s="340" t="s">
        <v>196</v>
      </c>
      <c r="C30" s="341"/>
      <c r="D30" s="341">
        <v>300000000</v>
      </c>
      <c r="E30" s="341"/>
      <c r="F30" s="341">
        <v>300000000</v>
      </c>
      <c r="G30" s="341"/>
      <c r="H30" s="341">
        <f t="shared" si="6"/>
        <v>300000000</v>
      </c>
      <c r="I30" s="341"/>
      <c r="J30" s="342">
        <f t="shared" si="1"/>
        <v>0</v>
      </c>
      <c r="K30" s="315"/>
      <c r="L30" s="315"/>
      <c r="N30" s="316"/>
      <c r="R30" s="326"/>
      <c r="S30" s="317"/>
    </row>
    <row r="31" spans="1:19" s="325" customFormat="1" ht="49.5" customHeight="1">
      <c r="A31" s="339" t="s">
        <v>361</v>
      </c>
      <c r="B31" s="340" t="s">
        <v>382</v>
      </c>
      <c r="C31" s="341">
        <f>SUM(C32:C45)</f>
        <v>3521000000</v>
      </c>
      <c r="D31" s="341">
        <f aca="true" t="shared" si="7" ref="D31:I31">SUM(D32:D45)</f>
        <v>19091000000</v>
      </c>
      <c r="E31" s="341">
        <f t="shared" si="7"/>
        <v>9091000000</v>
      </c>
      <c r="F31" s="341">
        <f t="shared" si="7"/>
        <v>10000000000</v>
      </c>
      <c r="G31" s="341"/>
      <c r="H31" s="341">
        <f t="shared" si="7"/>
        <v>22612000000</v>
      </c>
      <c r="I31" s="341">
        <f t="shared" si="7"/>
        <v>5812690540</v>
      </c>
      <c r="J31" s="342">
        <f t="shared" si="1"/>
        <v>0.2570622032549089</v>
      </c>
      <c r="K31" s="315"/>
      <c r="L31" s="315"/>
      <c r="N31" s="316"/>
      <c r="R31" s="326"/>
      <c r="S31" s="317"/>
    </row>
    <row r="32" spans="1:19" s="325" customFormat="1" ht="21" customHeight="1">
      <c r="A32" s="339" t="s">
        <v>363</v>
      </c>
      <c r="B32" s="340" t="s">
        <v>362</v>
      </c>
      <c r="C32" s="341"/>
      <c r="D32" s="341">
        <v>5091000000</v>
      </c>
      <c r="E32" s="341">
        <v>5091000000</v>
      </c>
      <c r="F32" s="341"/>
      <c r="G32" s="341"/>
      <c r="H32" s="341">
        <f aca="true" t="shared" si="8" ref="H32:H45">C32+D32</f>
        <v>5091000000</v>
      </c>
      <c r="I32" s="341">
        <f>2234919640+15000000</f>
        <v>2249919640</v>
      </c>
      <c r="J32" s="342">
        <f t="shared" si="1"/>
        <v>0.4419406089176979</v>
      </c>
      <c r="K32" s="315"/>
      <c r="L32" s="315"/>
      <c r="N32" s="316"/>
      <c r="R32" s="326"/>
      <c r="S32" s="317"/>
    </row>
    <row r="33" spans="1:19" s="325" customFormat="1" ht="19.5" customHeight="1">
      <c r="A33" s="339" t="s">
        <v>363</v>
      </c>
      <c r="B33" s="340" t="s">
        <v>383</v>
      </c>
      <c r="C33" s="341">
        <v>3521000000</v>
      </c>
      <c r="D33" s="341">
        <v>4000000000</v>
      </c>
      <c r="E33" s="341">
        <v>4000000000</v>
      </c>
      <c r="F33" s="341"/>
      <c r="G33" s="341"/>
      <c r="H33" s="341">
        <f t="shared" si="8"/>
        <v>7521000000</v>
      </c>
      <c r="I33" s="341">
        <f>729029700+1931172200</f>
        <v>2660201900</v>
      </c>
      <c r="J33" s="342">
        <f t="shared" si="1"/>
        <v>0.35370321765722645</v>
      </c>
      <c r="K33" s="315"/>
      <c r="L33" s="315"/>
      <c r="N33" s="316"/>
      <c r="R33" s="326"/>
      <c r="S33" s="317"/>
    </row>
    <row r="34" spans="1:19" s="325" customFormat="1" ht="15.75">
      <c r="A34" s="339" t="s">
        <v>363</v>
      </c>
      <c r="B34" s="340" t="s">
        <v>384</v>
      </c>
      <c r="C34" s="341"/>
      <c r="D34" s="341">
        <v>527000000</v>
      </c>
      <c r="E34" s="341"/>
      <c r="F34" s="341">
        <v>527000000</v>
      </c>
      <c r="G34" s="341"/>
      <c r="H34" s="341">
        <f t="shared" si="8"/>
        <v>527000000</v>
      </c>
      <c r="I34" s="341"/>
      <c r="J34" s="342">
        <f t="shared" si="1"/>
        <v>0</v>
      </c>
      <c r="K34" s="315"/>
      <c r="L34" s="315"/>
      <c r="M34" s="343"/>
      <c r="N34" s="316"/>
      <c r="P34" s="344"/>
      <c r="R34" s="326"/>
      <c r="S34" s="317"/>
    </row>
    <row r="35" spans="1:19" s="325" customFormat="1" ht="15.75">
      <c r="A35" s="339" t="s">
        <v>363</v>
      </c>
      <c r="B35" s="340" t="s">
        <v>125</v>
      </c>
      <c r="C35" s="341"/>
      <c r="D35" s="341">
        <v>811000000</v>
      </c>
      <c r="E35" s="341"/>
      <c r="F35" s="341">
        <v>811000000</v>
      </c>
      <c r="G35" s="341"/>
      <c r="H35" s="341">
        <f t="shared" si="8"/>
        <v>811000000</v>
      </c>
      <c r="I35" s="341"/>
      <c r="J35" s="342">
        <f t="shared" si="1"/>
        <v>0</v>
      </c>
      <c r="K35" s="315"/>
      <c r="L35" s="315"/>
      <c r="M35" s="345"/>
      <c r="N35" s="316"/>
      <c r="P35" s="344"/>
      <c r="R35" s="326"/>
      <c r="S35" s="317"/>
    </row>
    <row r="36" spans="1:19" s="325" customFormat="1" ht="15.75">
      <c r="A36" s="339" t="s">
        <v>363</v>
      </c>
      <c r="B36" s="340" t="s">
        <v>190</v>
      </c>
      <c r="C36" s="341"/>
      <c r="D36" s="341">
        <v>1791000000</v>
      </c>
      <c r="E36" s="341"/>
      <c r="F36" s="341">
        <v>1791000000</v>
      </c>
      <c r="G36" s="341"/>
      <c r="H36" s="341">
        <f t="shared" si="8"/>
        <v>1791000000</v>
      </c>
      <c r="I36" s="341"/>
      <c r="J36" s="342">
        <f t="shared" si="1"/>
        <v>0</v>
      </c>
      <c r="K36" s="315"/>
      <c r="L36" s="315"/>
      <c r="M36" s="345"/>
      <c r="N36" s="316"/>
      <c r="P36" s="344"/>
      <c r="R36" s="326"/>
      <c r="S36" s="317"/>
    </row>
    <row r="37" spans="1:19" s="325" customFormat="1" ht="15.75">
      <c r="A37" s="339" t="s">
        <v>363</v>
      </c>
      <c r="B37" s="340" t="s">
        <v>124</v>
      </c>
      <c r="C37" s="341"/>
      <c r="D37" s="341">
        <v>457000000</v>
      </c>
      <c r="E37" s="341"/>
      <c r="F37" s="341">
        <v>457000000</v>
      </c>
      <c r="G37" s="341"/>
      <c r="H37" s="341">
        <f t="shared" si="8"/>
        <v>457000000</v>
      </c>
      <c r="I37" s="341">
        <v>432904500</v>
      </c>
      <c r="J37" s="342">
        <f t="shared" si="1"/>
        <v>0.9472746170678337</v>
      </c>
      <c r="K37" s="315"/>
      <c r="L37" s="315"/>
      <c r="M37" s="345"/>
      <c r="N37" s="316"/>
      <c r="P37" s="344"/>
      <c r="R37" s="326"/>
      <c r="S37" s="317"/>
    </row>
    <row r="38" spans="1:19" s="325" customFormat="1" ht="15.75">
      <c r="A38" s="339" t="s">
        <v>363</v>
      </c>
      <c r="B38" s="340" t="s">
        <v>191</v>
      </c>
      <c r="C38" s="341"/>
      <c r="D38" s="341">
        <v>854000000</v>
      </c>
      <c r="E38" s="341"/>
      <c r="F38" s="341">
        <v>854000000</v>
      </c>
      <c r="G38" s="341"/>
      <c r="H38" s="341">
        <f t="shared" si="8"/>
        <v>854000000</v>
      </c>
      <c r="I38" s="341"/>
      <c r="J38" s="342">
        <f t="shared" si="1"/>
        <v>0</v>
      </c>
      <c r="K38" s="315"/>
      <c r="L38" s="315"/>
      <c r="M38" s="345"/>
      <c r="N38" s="316"/>
      <c r="P38" s="344"/>
      <c r="R38" s="326"/>
      <c r="S38" s="317"/>
    </row>
    <row r="39" spans="1:19" s="325" customFormat="1" ht="15.75">
      <c r="A39" s="339" t="s">
        <v>363</v>
      </c>
      <c r="B39" s="340" t="s">
        <v>381</v>
      </c>
      <c r="C39" s="341"/>
      <c r="D39" s="341">
        <v>415000000</v>
      </c>
      <c r="E39" s="341"/>
      <c r="F39" s="341">
        <v>415000000</v>
      </c>
      <c r="G39" s="341"/>
      <c r="H39" s="341">
        <f t="shared" si="8"/>
        <v>415000000</v>
      </c>
      <c r="I39" s="341"/>
      <c r="J39" s="342">
        <f t="shared" si="1"/>
        <v>0</v>
      </c>
      <c r="K39" s="315"/>
      <c r="L39" s="315"/>
      <c r="M39" s="345"/>
      <c r="N39" s="316"/>
      <c r="P39" s="344"/>
      <c r="R39" s="326"/>
      <c r="S39" s="317"/>
    </row>
    <row r="40" spans="1:19" s="325" customFormat="1" ht="15.75">
      <c r="A40" s="339" t="s">
        <v>363</v>
      </c>
      <c r="B40" s="340" t="s">
        <v>189</v>
      </c>
      <c r="C40" s="341"/>
      <c r="D40" s="341">
        <v>1256000000</v>
      </c>
      <c r="E40" s="341"/>
      <c r="F40" s="341">
        <v>1256000000</v>
      </c>
      <c r="G40" s="341"/>
      <c r="H40" s="341">
        <f t="shared" si="8"/>
        <v>1256000000</v>
      </c>
      <c r="I40" s="341"/>
      <c r="J40" s="342">
        <f t="shared" si="1"/>
        <v>0</v>
      </c>
      <c r="K40" s="315"/>
      <c r="L40" s="315"/>
      <c r="M40" s="345"/>
      <c r="N40" s="316"/>
      <c r="P40" s="344"/>
      <c r="R40" s="326"/>
      <c r="S40" s="317"/>
    </row>
    <row r="41" spans="1:19" s="325" customFormat="1" ht="15.75">
      <c r="A41" s="339" t="s">
        <v>363</v>
      </c>
      <c r="B41" s="340" t="s">
        <v>193</v>
      </c>
      <c r="C41" s="341"/>
      <c r="D41" s="341">
        <v>917000000</v>
      </c>
      <c r="E41" s="341"/>
      <c r="F41" s="341">
        <v>917000000</v>
      </c>
      <c r="G41" s="341"/>
      <c r="H41" s="341">
        <f t="shared" si="8"/>
        <v>917000000</v>
      </c>
      <c r="I41" s="341"/>
      <c r="J41" s="342">
        <f t="shared" si="1"/>
        <v>0</v>
      </c>
      <c r="K41" s="315"/>
      <c r="L41" s="315"/>
      <c r="M41" s="345"/>
      <c r="N41" s="316"/>
      <c r="P41" s="344"/>
      <c r="R41" s="326"/>
      <c r="S41" s="317"/>
    </row>
    <row r="42" spans="1:19" s="325" customFormat="1" ht="15.75">
      <c r="A42" s="339" t="s">
        <v>363</v>
      </c>
      <c r="B42" s="340" t="s">
        <v>194</v>
      </c>
      <c r="C42" s="341"/>
      <c r="D42" s="341">
        <v>494000000</v>
      </c>
      <c r="E42" s="341"/>
      <c r="F42" s="341">
        <v>494000000</v>
      </c>
      <c r="G42" s="341"/>
      <c r="H42" s="341">
        <f t="shared" si="8"/>
        <v>494000000</v>
      </c>
      <c r="I42" s="341">
        <v>469664500</v>
      </c>
      <c r="J42" s="342">
        <f t="shared" si="1"/>
        <v>0.9507378542510121</v>
      </c>
      <c r="K42" s="315"/>
      <c r="L42" s="315"/>
      <c r="M42" s="345"/>
      <c r="N42" s="316"/>
      <c r="P42" s="344"/>
      <c r="R42" s="326"/>
      <c r="S42" s="317"/>
    </row>
    <row r="43" spans="1:19" s="325" customFormat="1" ht="15.75">
      <c r="A43" s="339" t="s">
        <v>363</v>
      </c>
      <c r="B43" s="340" t="s">
        <v>195</v>
      </c>
      <c r="C43" s="341"/>
      <c r="D43" s="341">
        <v>1006000000</v>
      </c>
      <c r="E43" s="341"/>
      <c r="F43" s="341">
        <v>1006000000</v>
      </c>
      <c r="G43" s="341"/>
      <c r="H43" s="341">
        <f t="shared" si="8"/>
        <v>1006000000</v>
      </c>
      <c r="I43" s="341"/>
      <c r="J43" s="342">
        <f t="shared" si="1"/>
        <v>0</v>
      </c>
      <c r="K43" s="315"/>
      <c r="L43" s="315"/>
      <c r="M43" s="345"/>
      <c r="N43" s="316"/>
      <c r="P43" s="344"/>
      <c r="R43" s="326"/>
      <c r="S43" s="317"/>
    </row>
    <row r="44" spans="1:19" s="325" customFormat="1" ht="15.75">
      <c r="A44" s="339" t="s">
        <v>363</v>
      </c>
      <c r="B44" s="340" t="s">
        <v>197</v>
      </c>
      <c r="C44" s="341"/>
      <c r="D44" s="341">
        <v>610000000</v>
      </c>
      <c r="E44" s="341"/>
      <c r="F44" s="341">
        <v>610000000</v>
      </c>
      <c r="G44" s="341"/>
      <c r="H44" s="341">
        <f t="shared" si="8"/>
        <v>610000000</v>
      </c>
      <c r="I44" s="341"/>
      <c r="J44" s="342">
        <f t="shared" si="1"/>
        <v>0</v>
      </c>
      <c r="K44" s="315"/>
      <c r="L44" s="315"/>
      <c r="M44" s="345"/>
      <c r="N44" s="316"/>
      <c r="P44" s="344"/>
      <c r="R44" s="326"/>
      <c r="S44" s="317"/>
    </row>
    <row r="45" spans="1:19" s="325" customFormat="1" ht="15.75">
      <c r="A45" s="339" t="s">
        <v>363</v>
      </c>
      <c r="B45" s="340" t="s">
        <v>196</v>
      </c>
      <c r="C45" s="341"/>
      <c r="D45" s="341">
        <v>862000000</v>
      </c>
      <c r="E45" s="341"/>
      <c r="F45" s="341">
        <v>862000000</v>
      </c>
      <c r="G45" s="341"/>
      <c r="H45" s="341">
        <f t="shared" si="8"/>
        <v>862000000</v>
      </c>
      <c r="I45" s="341"/>
      <c r="J45" s="342">
        <f t="shared" si="1"/>
        <v>0</v>
      </c>
      <c r="K45" s="315"/>
      <c r="L45" s="315"/>
      <c r="M45" s="317"/>
      <c r="N45" s="316"/>
      <c r="P45" s="344"/>
      <c r="R45" s="326"/>
      <c r="S45" s="317"/>
    </row>
    <row r="46" spans="1:19" s="323" customFormat="1" ht="31.5">
      <c r="A46" s="334" t="s">
        <v>364</v>
      </c>
      <c r="B46" s="335" t="s">
        <v>385</v>
      </c>
      <c r="C46" s="336">
        <f>C47</f>
        <v>7594917</v>
      </c>
      <c r="D46" s="336">
        <f aca="true" t="shared" si="9" ref="D46:I46">D47</f>
        <v>3364000000</v>
      </c>
      <c r="E46" s="336">
        <f t="shared" si="9"/>
        <v>0</v>
      </c>
      <c r="F46" s="336">
        <f t="shared" si="9"/>
        <v>3364000000</v>
      </c>
      <c r="G46" s="336"/>
      <c r="H46" s="336">
        <f t="shared" si="9"/>
        <v>3371594917</v>
      </c>
      <c r="I46" s="336">
        <f t="shared" si="9"/>
        <v>1218891321</v>
      </c>
      <c r="J46" s="338">
        <f t="shared" si="1"/>
        <v>0.3615177241056447</v>
      </c>
      <c r="K46" s="318"/>
      <c r="L46" s="318"/>
      <c r="N46" s="319"/>
      <c r="R46" s="324"/>
      <c r="S46" s="320"/>
    </row>
    <row r="47" spans="1:19" s="325" customFormat="1" ht="31.5">
      <c r="A47" s="339"/>
      <c r="B47" s="340" t="s">
        <v>386</v>
      </c>
      <c r="C47" s="341">
        <f>SUM(C48:C59)</f>
        <v>7594917</v>
      </c>
      <c r="D47" s="341">
        <f aca="true" t="shared" si="10" ref="D47:I47">SUM(D48:D59)</f>
        <v>3364000000</v>
      </c>
      <c r="E47" s="341">
        <f t="shared" si="10"/>
        <v>0</v>
      </c>
      <c r="F47" s="341">
        <f t="shared" si="10"/>
        <v>3364000000</v>
      </c>
      <c r="G47" s="341"/>
      <c r="H47" s="341">
        <f t="shared" si="10"/>
        <v>3371594917</v>
      </c>
      <c r="I47" s="341">
        <f t="shared" si="10"/>
        <v>1218891321</v>
      </c>
      <c r="J47" s="342">
        <f t="shared" si="1"/>
        <v>0.3615177241056447</v>
      </c>
      <c r="K47" s="315"/>
      <c r="L47" s="315"/>
      <c r="N47" s="316"/>
      <c r="R47" s="326"/>
      <c r="S47" s="317"/>
    </row>
    <row r="48" spans="1:19" s="325" customFormat="1" ht="15.75">
      <c r="A48" s="339"/>
      <c r="B48" s="340" t="s">
        <v>384</v>
      </c>
      <c r="C48" s="341">
        <v>44910</v>
      </c>
      <c r="D48" s="341">
        <v>177000000</v>
      </c>
      <c r="E48" s="341"/>
      <c r="F48" s="341">
        <v>177000000</v>
      </c>
      <c r="G48" s="341"/>
      <c r="H48" s="341">
        <f aca="true" t="shared" si="11" ref="H48:H59">C48+D48</f>
        <v>177044910</v>
      </c>
      <c r="I48" s="341"/>
      <c r="J48" s="342">
        <f t="shared" si="1"/>
        <v>0</v>
      </c>
      <c r="K48" s="315"/>
      <c r="L48" s="315"/>
      <c r="N48" s="316"/>
      <c r="R48" s="326"/>
      <c r="S48" s="317"/>
    </row>
    <row r="49" spans="1:19" s="325" customFormat="1" ht="15.75">
      <c r="A49" s="339"/>
      <c r="B49" s="340" t="s">
        <v>125</v>
      </c>
      <c r="C49" s="341">
        <v>236000</v>
      </c>
      <c r="D49" s="341">
        <v>273000000</v>
      </c>
      <c r="E49" s="341"/>
      <c r="F49" s="341">
        <v>273000000</v>
      </c>
      <c r="G49" s="341"/>
      <c r="H49" s="341">
        <f t="shared" si="11"/>
        <v>273236000</v>
      </c>
      <c r="I49" s="341">
        <v>272807000</v>
      </c>
      <c r="J49" s="342">
        <f t="shared" si="1"/>
        <v>0.9984299287063199</v>
      </c>
      <c r="K49" s="315"/>
      <c r="L49" s="315"/>
      <c r="N49" s="316"/>
      <c r="R49" s="326"/>
      <c r="S49" s="317"/>
    </row>
    <row r="50" spans="1:19" s="325" customFormat="1" ht="15.75">
      <c r="A50" s="339"/>
      <c r="B50" s="340" t="s">
        <v>190</v>
      </c>
      <c r="C50" s="341">
        <v>1940817</v>
      </c>
      <c r="D50" s="341">
        <v>602000000</v>
      </c>
      <c r="E50" s="341"/>
      <c r="F50" s="341">
        <v>602000000</v>
      </c>
      <c r="G50" s="341"/>
      <c r="H50" s="341">
        <f t="shared" si="11"/>
        <v>603940817</v>
      </c>
      <c r="I50" s="341">
        <v>601248533</v>
      </c>
      <c r="J50" s="342">
        <f t="shared" si="1"/>
        <v>0.9955421393550222</v>
      </c>
      <c r="K50" s="315"/>
      <c r="L50" s="315"/>
      <c r="N50" s="316"/>
      <c r="R50" s="326"/>
      <c r="S50" s="317"/>
    </row>
    <row r="51" spans="1:19" s="325" customFormat="1" ht="15.75">
      <c r="A51" s="339"/>
      <c r="B51" s="340" t="s">
        <v>124</v>
      </c>
      <c r="C51" s="341">
        <v>195119</v>
      </c>
      <c r="D51" s="341">
        <v>154000000</v>
      </c>
      <c r="E51" s="341"/>
      <c r="F51" s="341">
        <v>154000000</v>
      </c>
      <c r="G51" s="341"/>
      <c r="H51" s="341">
        <f t="shared" si="11"/>
        <v>154195119</v>
      </c>
      <c r="I51" s="341"/>
      <c r="J51" s="342">
        <f t="shared" si="1"/>
        <v>0</v>
      </c>
      <c r="K51" s="315"/>
      <c r="L51" s="315"/>
      <c r="N51" s="316"/>
      <c r="R51" s="326"/>
      <c r="S51" s="317"/>
    </row>
    <row r="52" spans="1:19" s="325" customFormat="1" ht="15.75">
      <c r="A52" s="339"/>
      <c r="B52" s="340" t="s">
        <v>191</v>
      </c>
      <c r="C52" s="341">
        <v>1157395</v>
      </c>
      <c r="D52" s="341">
        <v>287000000</v>
      </c>
      <c r="E52" s="341"/>
      <c r="F52" s="341">
        <v>287000000</v>
      </c>
      <c r="G52" s="341"/>
      <c r="H52" s="341">
        <f t="shared" si="11"/>
        <v>288157395</v>
      </c>
      <c r="I52" s="341"/>
      <c r="J52" s="342">
        <f t="shared" si="1"/>
        <v>0</v>
      </c>
      <c r="K52" s="315"/>
      <c r="L52" s="315"/>
      <c r="N52" s="316"/>
      <c r="R52" s="326"/>
      <c r="S52" s="317"/>
    </row>
    <row r="53" spans="1:19" s="325" customFormat="1" ht="15.75">
      <c r="A53" s="339"/>
      <c r="B53" s="340" t="s">
        <v>381</v>
      </c>
      <c r="C53" s="341">
        <v>263722</v>
      </c>
      <c r="D53" s="341">
        <v>140000000</v>
      </c>
      <c r="E53" s="341"/>
      <c r="F53" s="341">
        <v>140000000</v>
      </c>
      <c r="G53" s="341"/>
      <c r="H53" s="341">
        <f t="shared" si="11"/>
        <v>140263722</v>
      </c>
      <c r="I53" s="341">
        <v>139931323</v>
      </c>
      <c r="J53" s="342">
        <f t="shared" si="1"/>
        <v>0.9976301855158243</v>
      </c>
      <c r="K53" s="315"/>
      <c r="L53" s="315"/>
      <c r="N53" s="316"/>
      <c r="R53" s="326"/>
      <c r="S53" s="317"/>
    </row>
    <row r="54" spans="1:19" s="325" customFormat="1" ht="15.75">
      <c r="A54" s="339"/>
      <c r="B54" s="340" t="s">
        <v>189</v>
      </c>
      <c r="C54" s="341">
        <v>505885</v>
      </c>
      <c r="D54" s="341">
        <v>423000000</v>
      </c>
      <c r="E54" s="341"/>
      <c r="F54" s="341">
        <v>423000000</v>
      </c>
      <c r="G54" s="341"/>
      <c r="H54" s="341">
        <f t="shared" si="11"/>
        <v>423505885</v>
      </c>
      <c r="I54" s="341"/>
      <c r="J54" s="342">
        <f t="shared" si="1"/>
        <v>0</v>
      </c>
      <c r="K54" s="315"/>
      <c r="L54" s="315"/>
      <c r="N54" s="316"/>
      <c r="R54" s="326"/>
      <c r="S54" s="317"/>
    </row>
    <row r="55" spans="1:19" s="325" customFormat="1" ht="15.75">
      <c r="A55" s="339"/>
      <c r="B55" s="340" t="s">
        <v>193</v>
      </c>
      <c r="C55" s="341">
        <v>145244</v>
      </c>
      <c r="D55" s="341">
        <v>339000000</v>
      </c>
      <c r="E55" s="341"/>
      <c r="F55" s="341">
        <v>339000000</v>
      </c>
      <c r="G55" s="341"/>
      <c r="H55" s="341">
        <f t="shared" si="11"/>
        <v>339145244</v>
      </c>
      <c r="I55" s="341"/>
      <c r="J55" s="342">
        <f t="shared" si="1"/>
        <v>0</v>
      </c>
      <c r="K55" s="315"/>
      <c r="L55" s="315"/>
      <c r="N55" s="316"/>
      <c r="R55" s="326"/>
      <c r="S55" s="317"/>
    </row>
    <row r="56" spans="1:19" s="325" customFormat="1" ht="15.75">
      <c r="A56" s="339"/>
      <c r="B56" s="340" t="s">
        <v>194</v>
      </c>
      <c r="C56" s="341">
        <v>364872</v>
      </c>
      <c r="D56" s="341">
        <v>290000000</v>
      </c>
      <c r="E56" s="341"/>
      <c r="F56" s="341">
        <v>290000000</v>
      </c>
      <c r="G56" s="341"/>
      <c r="H56" s="341">
        <f t="shared" si="11"/>
        <v>290364872</v>
      </c>
      <c r="I56" s="341"/>
      <c r="J56" s="342">
        <f aca="true" t="shared" si="12" ref="J56:J107">I56/H56</f>
        <v>0</v>
      </c>
      <c r="K56" s="315"/>
      <c r="L56" s="315"/>
      <c r="N56" s="316"/>
      <c r="R56" s="326"/>
      <c r="S56" s="317"/>
    </row>
    <row r="57" spans="1:19" s="325" customFormat="1" ht="15.75">
      <c r="A57" s="339"/>
      <c r="B57" s="340" t="s">
        <v>195</v>
      </c>
      <c r="C57" s="341">
        <v>868519</v>
      </c>
      <c r="D57" s="341">
        <v>166000000</v>
      </c>
      <c r="E57" s="341"/>
      <c r="F57" s="341">
        <v>166000000</v>
      </c>
      <c r="G57" s="341"/>
      <c r="H57" s="341">
        <f t="shared" si="11"/>
        <v>166868519</v>
      </c>
      <c r="I57" s="341"/>
      <c r="J57" s="342">
        <f t="shared" si="12"/>
        <v>0</v>
      </c>
      <c r="K57" s="315"/>
      <c r="L57" s="315"/>
      <c r="N57" s="316"/>
      <c r="R57" s="326"/>
      <c r="S57" s="317"/>
    </row>
    <row r="58" spans="1:19" s="325" customFormat="1" ht="15.75">
      <c r="A58" s="339"/>
      <c r="B58" s="340" t="s">
        <v>197</v>
      </c>
      <c r="C58" s="341">
        <v>36000</v>
      </c>
      <c r="D58" s="341">
        <v>308000000</v>
      </c>
      <c r="E58" s="341"/>
      <c r="F58" s="341">
        <v>308000000</v>
      </c>
      <c r="G58" s="341"/>
      <c r="H58" s="341">
        <f t="shared" si="11"/>
        <v>308036000</v>
      </c>
      <c r="I58" s="341"/>
      <c r="J58" s="342">
        <f t="shared" si="12"/>
        <v>0</v>
      </c>
      <c r="K58" s="315"/>
      <c r="L58" s="315"/>
      <c r="N58" s="316"/>
      <c r="R58" s="326"/>
      <c r="S58" s="317"/>
    </row>
    <row r="59" spans="1:19" s="325" customFormat="1" ht="15.75">
      <c r="A59" s="339"/>
      <c r="B59" s="340" t="s">
        <v>196</v>
      </c>
      <c r="C59" s="341">
        <v>1836434</v>
      </c>
      <c r="D59" s="341">
        <v>205000000</v>
      </c>
      <c r="E59" s="341"/>
      <c r="F59" s="341">
        <v>205000000</v>
      </c>
      <c r="G59" s="341"/>
      <c r="H59" s="341">
        <f t="shared" si="11"/>
        <v>206836434</v>
      </c>
      <c r="I59" s="341">
        <v>204904465</v>
      </c>
      <c r="J59" s="342">
        <f t="shared" si="12"/>
        <v>0.9906594357549212</v>
      </c>
      <c r="K59" s="315"/>
      <c r="L59" s="315"/>
      <c r="N59" s="316"/>
      <c r="R59" s="326"/>
      <c r="S59" s="317"/>
    </row>
    <row r="60" spans="1:19" s="323" customFormat="1" ht="15.75">
      <c r="A60" s="334" t="s">
        <v>387</v>
      </c>
      <c r="B60" s="335" t="s">
        <v>388</v>
      </c>
      <c r="C60" s="336">
        <f>C61+C64</f>
        <v>45644059</v>
      </c>
      <c r="D60" s="336">
        <f aca="true" t="shared" si="13" ref="D60:I60">D61+D64</f>
        <v>11184000000</v>
      </c>
      <c r="E60" s="336">
        <f t="shared" si="13"/>
        <v>12214000000</v>
      </c>
      <c r="F60" s="336">
        <f t="shared" si="13"/>
        <v>0</v>
      </c>
      <c r="G60" s="336"/>
      <c r="H60" s="336">
        <f t="shared" si="13"/>
        <v>11229644059</v>
      </c>
      <c r="I60" s="336">
        <f t="shared" si="13"/>
        <v>1985434870</v>
      </c>
      <c r="J60" s="338">
        <f t="shared" si="12"/>
        <v>0.17680300992343323</v>
      </c>
      <c r="K60" s="318"/>
      <c r="L60" s="318"/>
      <c r="N60" s="319"/>
      <c r="R60" s="324"/>
      <c r="S60" s="320"/>
    </row>
    <row r="61" spans="1:19" s="325" customFormat="1" ht="33" customHeight="1">
      <c r="A61" s="339" t="s">
        <v>361</v>
      </c>
      <c r="B61" s="340" t="s">
        <v>389</v>
      </c>
      <c r="C61" s="341">
        <f>C63+C62</f>
        <v>22920000</v>
      </c>
      <c r="D61" s="341">
        <f>D63+D62</f>
        <v>1030000000</v>
      </c>
      <c r="E61" s="341">
        <f>E63+E62</f>
        <v>2060000000</v>
      </c>
      <c r="F61" s="341">
        <f>F63+F62</f>
        <v>0</v>
      </c>
      <c r="G61" s="341"/>
      <c r="H61" s="341">
        <f>H63+H62</f>
        <v>1052920000</v>
      </c>
      <c r="I61" s="341">
        <v>456055420</v>
      </c>
      <c r="J61" s="342">
        <f t="shared" si="12"/>
        <v>0.43313397029213996</v>
      </c>
      <c r="K61" s="315"/>
      <c r="L61" s="315"/>
      <c r="N61" s="316"/>
      <c r="R61" s="326"/>
      <c r="S61" s="317"/>
    </row>
    <row r="62" spans="1:19" s="325" customFormat="1" ht="15.75">
      <c r="A62" s="339" t="s">
        <v>363</v>
      </c>
      <c r="B62" s="340" t="s">
        <v>365</v>
      </c>
      <c r="C62" s="341">
        <v>22920000</v>
      </c>
      <c r="D62" s="341"/>
      <c r="E62" s="341">
        <v>1030000000</v>
      </c>
      <c r="F62" s="341"/>
      <c r="G62" s="341"/>
      <c r="H62" s="341">
        <f>C62+D62</f>
        <v>22920000</v>
      </c>
      <c r="I62" s="341"/>
      <c r="J62" s="342">
        <f t="shared" si="12"/>
        <v>0</v>
      </c>
      <c r="K62" s="315"/>
      <c r="L62" s="315"/>
      <c r="N62" s="316"/>
      <c r="R62" s="326"/>
      <c r="S62" s="317"/>
    </row>
    <row r="63" spans="1:19" s="325" customFormat="1" ht="15.75">
      <c r="A63" s="339" t="s">
        <v>363</v>
      </c>
      <c r="B63" s="340" t="s">
        <v>390</v>
      </c>
      <c r="C63" s="341"/>
      <c r="D63" s="341">
        <v>1030000000</v>
      </c>
      <c r="E63" s="341">
        <v>1030000000</v>
      </c>
      <c r="F63" s="341"/>
      <c r="G63" s="341"/>
      <c r="H63" s="341">
        <f>C63+D63</f>
        <v>1030000000</v>
      </c>
      <c r="I63" s="341"/>
      <c r="J63" s="342">
        <f t="shared" si="12"/>
        <v>0</v>
      </c>
      <c r="K63" s="315"/>
      <c r="L63" s="315"/>
      <c r="N63" s="316"/>
      <c r="R63" s="326"/>
      <c r="S63" s="317"/>
    </row>
    <row r="64" spans="1:19" s="325" customFormat="1" ht="31.5">
      <c r="A64" s="339" t="s">
        <v>361</v>
      </c>
      <c r="B64" s="340" t="s">
        <v>391</v>
      </c>
      <c r="C64" s="341">
        <f>C65+C66</f>
        <v>22724059</v>
      </c>
      <c r="D64" s="341">
        <f aca="true" t="shared" si="14" ref="D64:I64">D65+D66</f>
        <v>10154000000</v>
      </c>
      <c r="E64" s="341">
        <f t="shared" si="14"/>
        <v>10154000000</v>
      </c>
      <c r="F64" s="341">
        <f t="shared" si="14"/>
        <v>0</v>
      </c>
      <c r="G64" s="341"/>
      <c r="H64" s="341">
        <f t="shared" si="14"/>
        <v>10176724059</v>
      </c>
      <c r="I64" s="341">
        <f t="shared" si="14"/>
        <v>1529379450</v>
      </c>
      <c r="J64" s="342">
        <f t="shared" si="12"/>
        <v>0.15028209875136206</v>
      </c>
      <c r="K64" s="315"/>
      <c r="L64" s="315"/>
      <c r="N64" s="316"/>
      <c r="R64" s="326"/>
      <c r="S64" s="317"/>
    </row>
    <row r="65" spans="1:19" s="325" customFormat="1" ht="15.75">
      <c r="A65" s="339" t="s">
        <v>363</v>
      </c>
      <c r="B65" s="340" t="s">
        <v>392</v>
      </c>
      <c r="C65" s="341"/>
      <c r="D65" s="341">
        <v>3000000000</v>
      </c>
      <c r="E65" s="341">
        <v>3000000000</v>
      </c>
      <c r="F65" s="341"/>
      <c r="G65" s="341"/>
      <c r="H65" s="341">
        <f>C65+D65</f>
        <v>3000000000</v>
      </c>
      <c r="I65" s="341"/>
      <c r="J65" s="342">
        <f t="shared" si="12"/>
        <v>0</v>
      </c>
      <c r="K65" s="315"/>
      <c r="L65" s="315"/>
      <c r="N65" s="316"/>
      <c r="R65" s="326"/>
      <c r="S65" s="317"/>
    </row>
    <row r="66" spans="1:19" s="325" customFormat="1" ht="15.75">
      <c r="A66" s="339" t="s">
        <v>363</v>
      </c>
      <c r="B66" s="340" t="s">
        <v>393</v>
      </c>
      <c r="C66" s="341">
        <v>22724059</v>
      </c>
      <c r="D66" s="341">
        <v>7154000000</v>
      </c>
      <c r="E66" s="341">
        <v>7154000000</v>
      </c>
      <c r="F66" s="341"/>
      <c r="G66" s="341"/>
      <c r="H66" s="341">
        <f>C66+D66</f>
        <v>7176724059</v>
      </c>
      <c r="I66" s="341">
        <v>1529379450</v>
      </c>
      <c r="J66" s="342">
        <f t="shared" si="12"/>
        <v>0.21310272450590817</v>
      </c>
      <c r="K66" s="315"/>
      <c r="L66" s="315"/>
      <c r="N66" s="316"/>
      <c r="R66" s="326"/>
      <c r="S66" s="317"/>
    </row>
    <row r="67" spans="1:19" s="323" customFormat="1" ht="31.5">
      <c r="A67" s="334" t="s">
        <v>394</v>
      </c>
      <c r="B67" s="335" t="s">
        <v>395</v>
      </c>
      <c r="C67" s="336">
        <f>C68</f>
        <v>245000000</v>
      </c>
      <c r="D67" s="336">
        <f aca="true" t="shared" si="15" ref="D67:I67">D68</f>
        <v>1185000000</v>
      </c>
      <c r="E67" s="336">
        <f t="shared" si="15"/>
        <v>1185000000</v>
      </c>
      <c r="F67" s="336">
        <f t="shared" si="15"/>
        <v>0</v>
      </c>
      <c r="G67" s="336"/>
      <c r="H67" s="336">
        <f t="shared" si="15"/>
        <v>1430000000</v>
      </c>
      <c r="I67" s="336">
        <f t="shared" si="15"/>
        <v>0</v>
      </c>
      <c r="J67" s="338">
        <f t="shared" si="12"/>
        <v>0</v>
      </c>
      <c r="K67" s="318"/>
      <c r="L67" s="318"/>
      <c r="N67" s="319"/>
      <c r="R67" s="324"/>
      <c r="S67" s="320"/>
    </row>
    <row r="68" spans="1:19" s="325" customFormat="1" ht="15.75">
      <c r="A68" s="339"/>
      <c r="B68" s="340" t="s">
        <v>396</v>
      </c>
      <c r="C68" s="341">
        <v>245000000</v>
      </c>
      <c r="D68" s="341">
        <v>1185000000</v>
      </c>
      <c r="E68" s="341">
        <v>1185000000</v>
      </c>
      <c r="F68" s="341"/>
      <c r="G68" s="341"/>
      <c r="H68" s="341">
        <f>C68+D68</f>
        <v>1430000000</v>
      </c>
      <c r="I68" s="341"/>
      <c r="J68" s="342">
        <f t="shared" si="12"/>
        <v>0</v>
      </c>
      <c r="K68" s="315"/>
      <c r="L68" s="315"/>
      <c r="N68" s="316"/>
      <c r="R68" s="326"/>
      <c r="S68" s="317"/>
    </row>
    <row r="69" spans="1:19" s="323" customFormat="1" ht="31.5">
      <c r="A69" s="334" t="s">
        <v>397</v>
      </c>
      <c r="B69" s="335" t="s">
        <v>398</v>
      </c>
      <c r="C69" s="336">
        <f>C70</f>
        <v>784000000</v>
      </c>
      <c r="D69" s="336">
        <f aca="true" t="shared" si="16" ref="D69:I69">D70</f>
        <v>2436000000</v>
      </c>
      <c r="E69" s="336">
        <f t="shared" si="16"/>
        <v>2436000000</v>
      </c>
      <c r="F69" s="336">
        <f t="shared" si="16"/>
        <v>0</v>
      </c>
      <c r="G69" s="336"/>
      <c r="H69" s="336">
        <f t="shared" si="16"/>
        <v>3220000000</v>
      </c>
      <c r="I69" s="336">
        <f t="shared" si="16"/>
        <v>749300000</v>
      </c>
      <c r="J69" s="338">
        <f t="shared" si="12"/>
        <v>0.23270186335403728</v>
      </c>
      <c r="K69" s="318"/>
      <c r="L69" s="318"/>
      <c r="N69" s="319"/>
      <c r="R69" s="324"/>
      <c r="S69" s="320"/>
    </row>
    <row r="70" spans="1:19" s="325" customFormat="1" ht="15.75">
      <c r="A70" s="339"/>
      <c r="B70" s="340" t="s">
        <v>399</v>
      </c>
      <c r="C70" s="341">
        <v>784000000</v>
      </c>
      <c r="D70" s="341">
        <v>2436000000</v>
      </c>
      <c r="E70" s="341">
        <v>2436000000</v>
      </c>
      <c r="F70" s="341"/>
      <c r="G70" s="341"/>
      <c r="H70" s="341">
        <f>C70+D70</f>
        <v>3220000000</v>
      </c>
      <c r="I70" s="395">
        <v>749300000</v>
      </c>
      <c r="J70" s="342">
        <f t="shared" si="12"/>
        <v>0.23270186335403728</v>
      </c>
      <c r="K70" s="315"/>
      <c r="L70" s="315"/>
      <c r="N70" s="316"/>
      <c r="R70" s="326"/>
      <c r="S70" s="317"/>
    </row>
    <row r="71" spans="1:19" s="323" customFormat="1" ht="31.5">
      <c r="A71" s="334" t="s">
        <v>400</v>
      </c>
      <c r="B71" s="335" t="s">
        <v>401</v>
      </c>
      <c r="C71" s="336">
        <f>C72+C74</f>
        <v>262056348</v>
      </c>
      <c r="D71" s="336">
        <f aca="true" t="shared" si="17" ref="D71:I71">D72+D74</f>
        <v>749000000</v>
      </c>
      <c r="E71" s="336">
        <f t="shared" si="17"/>
        <v>698000000</v>
      </c>
      <c r="F71" s="336">
        <f t="shared" si="17"/>
        <v>400000000</v>
      </c>
      <c r="G71" s="336"/>
      <c r="H71" s="336">
        <f t="shared" si="17"/>
        <v>1011056348</v>
      </c>
      <c r="I71" s="336">
        <f t="shared" si="17"/>
        <v>335000000</v>
      </c>
      <c r="J71" s="338">
        <f t="shared" si="12"/>
        <v>0.3313366269473242</v>
      </c>
      <c r="K71" s="318"/>
      <c r="L71" s="318"/>
      <c r="N71" s="319"/>
      <c r="R71" s="324"/>
      <c r="S71" s="320"/>
    </row>
    <row r="72" spans="1:19" s="325" customFormat="1" ht="31.5">
      <c r="A72" s="339"/>
      <c r="B72" s="340" t="s">
        <v>402</v>
      </c>
      <c r="C72" s="341">
        <f>C73</f>
        <v>262000000</v>
      </c>
      <c r="D72" s="341">
        <f aca="true" t="shared" si="18" ref="D72:I72">D73</f>
        <v>0</v>
      </c>
      <c r="E72" s="341">
        <f t="shared" si="18"/>
        <v>349000000</v>
      </c>
      <c r="F72" s="341">
        <f t="shared" si="18"/>
        <v>0</v>
      </c>
      <c r="G72" s="341"/>
      <c r="H72" s="341">
        <f t="shared" si="18"/>
        <v>262000000</v>
      </c>
      <c r="I72" s="341">
        <f t="shared" si="18"/>
        <v>0</v>
      </c>
      <c r="J72" s="342">
        <f t="shared" si="12"/>
        <v>0</v>
      </c>
      <c r="K72" s="315"/>
      <c r="L72" s="315"/>
      <c r="N72" s="316"/>
      <c r="R72" s="326"/>
      <c r="S72" s="317"/>
    </row>
    <row r="73" spans="1:19" s="325" customFormat="1" ht="15.75">
      <c r="A73" s="339"/>
      <c r="B73" s="340" t="s">
        <v>403</v>
      </c>
      <c r="C73" s="341">
        <v>262000000</v>
      </c>
      <c r="D73" s="341"/>
      <c r="E73" s="341">
        <v>349000000</v>
      </c>
      <c r="F73" s="341"/>
      <c r="G73" s="341"/>
      <c r="H73" s="341">
        <f>C73+D73</f>
        <v>262000000</v>
      </c>
      <c r="I73" s="341"/>
      <c r="J73" s="342">
        <f t="shared" si="12"/>
        <v>0</v>
      </c>
      <c r="K73" s="315"/>
      <c r="L73" s="315"/>
      <c r="N73" s="316"/>
      <c r="R73" s="326"/>
      <c r="S73" s="317"/>
    </row>
    <row r="74" spans="1:19" s="325" customFormat="1" ht="31.5">
      <c r="A74" s="339"/>
      <c r="B74" s="340" t="s">
        <v>404</v>
      </c>
      <c r="C74" s="341">
        <f>SUM(C75:C87)</f>
        <v>56348</v>
      </c>
      <c r="D74" s="341">
        <f aca="true" t="shared" si="19" ref="D74:I74">SUM(D75:D87)</f>
        <v>749000000</v>
      </c>
      <c r="E74" s="341">
        <f t="shared" si="19"/>
        <v>349000000</v>
      </c>
      <c r="F74" s="341">
        <f t="shared" si="19"/>
        <v>400000000</v>
      </c>
      <c r="G74" s="341"/>
      <c r="H74" s="341">
        <f t="shared" si="19"/>
        <v>749056348</v>
      </c>
      <c r="I74" s="341">
        <f t="shared" si="19"/>
        <v>335000000</v>
      </c>
      <c r="J74" s="342">
        <f t="shared" si="12"/>
        <v>0.4472293718549462</v>
      </c>
      <c r="K74" s="315"/>
      <c r="L74" s="315"/>
      <c r="N74" s="316"/>
      <c r="R74" s="326"/>
      <c r="S74" s="317"/>
    </row>
    <row r="75" spans="1:19" s="325" customFormat="1" ht="15.75">
      <c r="A75" s="339"/>
      <c r="B75" s="340" t="s">
        <v>405</v>
      </c>
      <c r="C75" s="341">
        <v>56348</v>
      </c>
      <c r="D75" s="341">
        <v>349000000</v>
      </c>
      <c r="E75" s="341">
        <v>349000000</v>
      </c>
      <c r="F75" s="341"/>
      <c r="G75" s="341"/>
      <c r="H75" s="341">
        <f aca="true" t="shared" si="20" ref="H75:H87">C75+D75</f>
        <v>349056348</v>
      </c>
      <c r="I75" s="341">
        <v>335000000</v>
      </c>
      <c r="J75" s="342">
        <f t="shared" si="12"/>
        <v>0.9597304329786892</v>
      </c>
      <c r="K75" s="315"/>
      <c r="L75" s="315"/>
      <c r="N75" s="316"/>
      <c r="R75" s="326"/>
      <c r="S75" s="317"/>
    </row>
    <row r="76" spans="1:19" s="325" customFormat="1" ht="15.75">
      <c r="A76" s="339"/>
      <c r="B76" s="340" t="s">
        <v>384</v>
      </c>
      <c r="C76" s="341"/>
      <c r="D76" s="341">
        <v>25000000</v>
      </c>
      <c r="E76" s="341"/>
      <c r="F76" s="341">
        <v>25000000</v>
      </c>
      <c r="G76" s="341"/>
      <c r="H76" s="341">
        <f t="shared" si="20"/>
        <v>25000000</v>
      </c>
      <c r="I76" s="341"/>
      <c r="J76" s="342">
        <f t="shared" si="12"/>
        <v>0</v>
      </c>
      <c r="K76" s="315"/>
      <c r="L76" s="315"/>
      <c r="N76" s="316"/>
      <c r="R76" s="326"/>
      <c r="S76" s="317"/>
    </row>
    <row r="77" spans="1:19" s="325" customFormat="1" ht="15.75">
      <c r="A77" s="339"/>
      <c r="B77" s="340" t="s">
        <v>125</v>
      </c>
      <c r="C77" s="341"/>
      <c r="D77" s="341">
        <v>35000000</v>
      </c>
      <c r="E77" s="341"/>
      <c r="F77" s="341">
        <v>35000000</v>
      </c>
      <c r="G77" s="341"/>
      <c r="H77" s="341">
        <f t="shared" si="20"/>
        <v>35000000</v>
      </c>
      <c r="I77" s="341"/>
      <c r="J77" s="342">
        <f t="shared" si="12"/>
        <v>0</v>
      </c>
      <c r="K77" s="315"/>
      <c r="L77" s="315"/>
      <c r="N77" s="316"/>
      <c r="R77" s="326"/>
      <c r="S77" s="317"/>
    </row>
    <row r="78" spans="1:19" s="325" customFormat="1" ht="15.75">
      <c r="A78" s="339"/>
      <c r="B78" s="340" t="s">
        <v>190</v>
      </c>
      <c r="C78" s="341"/>
      <c r="D78" s="341">
        <v>44000000</v>
      </c>
      <c r="E78" s="341"/>
      <c r="F78" s="341">
        <v>44000000</v>
      </c>
      <c r="G78" s="341"/>
      <c r="H78" s="341">
        <f t="shared" si="20"/>
        <v>44000000</v>
      </c>
      <c r="I78" s="341"/>
      <c r="J78" s="342">
        <f t="shared" si="12"/>
        <v>0</v>
      </c>
      <c r="K78" s="315"/>
      <c r="L78" s="315"/>
      <c r="N78" s="316"/>
      <c r="R78" s="326"/>
      <c r="S78" s="317"/>
    </row>
    <row r="79" spans="1:19" s="325" customFormat="1" ht="15.75">
      <c r="A79" s="339"/>
      <c r="B79" s="340" t="s">
        <v>124</v>
      </c>
      <c r="C79" s="341"/>
      <c r="D79" s="341">
        <v>30000000</v>
      </c>
      <c r="E79" s="341"/>
      <c r="F79" s="341">
        <v>30000000</v>
      </c>
      <c r="G79" s="341"/>
      <c r="H79" s="341">
        <f t="shared" si="20"/>
        <v>30000000</v>
      </c>
      <c r="I79" s="341"/>
      <c r="J79" s="342">
        <f t="shared" si="12"/>
        <v>0</v>
      </c>
      <c r="K79" s="315"/>
      <c r="L79" s="315"/>
      <c r="N79" s="316"/>
      <c r="R79" s="326"/>
      <c r="S79" s="317"/>
    </row>
    <row r="80" spans="1:19" s="325" customFormat="1" ht="15.75">
      <c r="A80" s="339"/>
      <c r="B80" s="340" t="s">
        <v>191</v>
      </c>
      <c r="C80" s="341"/>
      <c r="D80" s="341">
        <v>40000000</v>
      </c>
      <c r="E80" s="341"/>
      <c r="F80" s="341">
        <v>40000000</v>
      </c>
      <c r="G80" s="341"/>
      <c r="H80" s="341">
        <f t="shared" si="20"/>
        <v>40000000</v>
      </c>
      <c r="I80" s="341"/>
      <c r="J80" s="342">
        <f t="shared" si="12"/>
        <v>0</v>
      </c>
      <c r="K80" s="315"/>
      <c r="L80" s="315"/>
      <c r="N80" s="316"/>
      <c r="R80" s="326"/>
      <c r="S80" s="317"/>
    </row>
    <row r="81" spans="1:19" s="325" customFormat="1" ht="15.75">
      <c r="A81" s="339"/>
      <c r="B81" s="340" t="s">
        <v>381</v>
      </c>
      <c r="C81" s="341"/>
      <c r="D81" s="341">
        <v>25000000</v>
      </c>
      <c r="E81" s="341"/>
      <c r="F81" s="341">
        <v>25000000</v>
      </c>
      <c r="G81" s="341"/>
      <c r="H81" s="341">
        <f t="shared" si="20"/>
        <v>25000000</v>
      </c>
      <c r="I81" s="341"/>
      <c r="J81" s="342">
        <f t="shared" si="12"/>
        <v>0</v>
      </c>
      <c r="K81" s="315"/>
      <c r="L81" s="315"/>
      <c r="N81" s="316"/>
      <c r="R81" s="326"/>
      <c r="S81" s="317"/>
    </row>
    <row r="82" spans="1:19" s="325" customFormat="1" ht="15.75">
      <c r="A82" s="339"/>
      <c r="B82" s="340" t="s">
        <v>189</v>
      </c>
      <c r="C82" s="341"/>
      <c r="D82" s="341">
        <v>40000000</v>
      </c>
      <c r="E82" s="341"/>
      <c r="F82" s="341">
        <v>40000000</v>
      </c>
      <c r="G82" s="341"/>
      <c r="H82" s="341">
        <f t="shared" si="20"/>
        <v>40000000</v>
      </c>
      <c r="I82" s="341"/>
      <c r="J82" s="342">
        <f t="shared" si="12"/>
        <v>0</v>
      </c>
      <c r="K82" s="315"/>
      <c r="L82" s="315"/>
      <c r="N82" s="316"/>
      <c r="R82" s="326"/>
      <c r="S82" s="317"/>
    </row>
    <row r="83" spans="1:19" s="325" customFormat="1" ht="15.75">
      <c r="A83" s="339"/>
      <c r="B83" s="340" t="s">
        <v>193</v>
      </c>
      <c r="C83" s="341"/>
      <c r="D83" s="341">
        <v>33000000</v>
      </c>
      <c r="E83" s="341"/>
      <c r="F83" s="341">
        <v>33000000</v>
      </c>
      <c r="G83" s="341"/>
      <c r="H83" s="341">
        <f t="shared" si="20"/>
        <v>33000000</v>
      </c>
      <c r="I83" s="341"/>
      <c r="J83" s="342">
        <f t="shared" si="12"/>
        <v>0</v>
      </c>
      <c r="K83" s="315"/>
      <c r="L83" s="315"/>
      <c r="N83" s="316"/>
      <c r="R83" s="326"/>
      <c r="S83" s="317"/>
    </row>
    <row r="84" spans="1:19" s="325" customFormat="1" ht="15.75">
      <c r="A84" s="339"/>
      <c r="B84" s="340" t="s">
        <v>194</v>
      </c>
      <c r="C84" s="341"/>
      <c r="D84" s="341">
        <v>35000000</v>
      </c>
      <c r="E84" s="341"/>
      <c r="F84" s="341">
        <v>35000000</v>
      </c>
      <c r="G84" s="341"/>
      <c r="H84" s="341">
        <f t="shared" si="20"/>
        <v>35000000</v>
      </c>
      <c r="I84" s="341"/>
      <c r="J84" s="342">
        <f t="shared" si="12"/>
        <v>0</v>
      </c>
      <c r="K84" s="315"/>
      <c r="L84" s="315"/>
      <c r="N84" s="316"/>
      <c r="R84" s="326"/>
      <c r="S84" s="317"/>
    </row>
    <row r="85" spans="1:19" s="325" customFormat="1" ht="15.75">
      <c r="A85" s="339"/>
      <c r="B85" s="340" t="s">
        <v>195</v>
      </c>
      <c r="C85" s="341"/>
      <c r="D85" s="341">
        <v>30000000</v>
      </c>
      <c r="E85" s="341"/>
      <c r="F85" s="341">
        <v>30000000</v>
      </c>
      <c r="G85" s="341"/>
      <c r="H85" s="341">
        <f t="shared" si="20"/>
        <v>30000000</v>
      </c>
      <c r="I85" s="341"/>
      <c r="J85" s="342">
        <f t="shared" si="12"/>
        <v>0</v>
      </c>
      <c r="K85" s="315"/>
      <c r="L85" s="315"/>
      <c r="N85" s="316"/>
      <c r="R85" s="326"/>
      <c r="S85" s="317"/>
    </row>
    <row r="86" spans="1:19" s="325" customFormat="1" ht="15.75">
      <c r="A86" s="339"/>
      <c r="B86" s="340" t="s">
        <v>197</v>
      </c>
      <c r="C86" s="341"/>
      <c r="D86" s="341">
        <v>38000000</v>
      </c>
      <c r="E86" s="341"/>
      <c r="F86" s="341">
        <v>38000000</v>
      </c>
      <c r="G86" s="341"/>
      <c r="H86" s="341">
        <f t="shared" si="20"/>
        <v>38000000</v>
      </c>
      <c r="I86" s="341"/>
      <c r="J86" s="342">
        <f t="shared" si="12"/>
        <v>0</v>
      </c>
      <c r="K86" s="315"/>
      <c r="L86" s="315"/>
      <c r="N86" s="316"/>
      <c r="R86" s="326"/>
      <c r="S86" s="317"/>
    </row>
    <row r="87" spans="1:19" s="325" customFormat="1" ht="15.75">
      <c r="A87" s="339"/>
      <c r="B87" s="340" t="s">
        <v>196</v>
      </c>
      <c r="C87" s="341"/>
      <c r="D87" s="341">
        <v>25000000</v>
      </c>
      <c r="E87" s="341"/>
      <c r="F87" s="341">
        <v>25000000</v>
      </c>
      <c r="G87" s="341"/>
      <c r="H87" s="341">
        <f t="shared" si="20"/>
        <v>25000000</v>
      </c>
      <c r="I87" s="341"/>
      <c r="J87" s="342">
        <f t="shared" si="12"/>
        <v>0</v>
      </c>
      <c r="K87" s="315"/>
      <c r="L87" s="315"/>
      <c r="N87" s="316"/>
      <c r="R87" s="326"/>
      <c r="S87" s="317"/>
    </row>
    <row r="88" spans="1:19" s="323" customFormat="1" ht="31.5">
      <c r="A88" s="334" t="s">
        <v>406</v>
      </c>
      <c r="B88" s="335" t="s">
        <v>407</v>
      </c>
      <c r="C88" s="336">
        <f>C89+C91+C94</f>
        <v>95400000</v>
      </c>
      <c r="D88" s="336">
        <f aca="true" t="shared" si="21" ref="D88:I88">D89+D91+D94</f>
        <v>1535000000</v>
      </c>
      <c r="E88" s="336">
        <f t="shared" si="21"/>
        <v>1661000000</v>
      </c>
      <c r="F88" s="336">
        <f t="shared" si="21"/>
        <v>120000000</v>
      </c>
      <c r="G88" s="336"/>
      <c r="H88" s="336">
        <f t="shared" si="21"/>
        <v>1630400000</v>
      </c>
      <c r="I88" s="336">
        <f t="shared" si="21"/>
        <v>117000000</v>
      </c>
      <c r="J88" s="338">
        <f t="shared" si="12"/>
        <v>0.07176153091265947</v>
      </c>
      <c r="K88" s="318"/>
      <c r="L88" s="318"/>
      <c r="N88" s="319"/>
      <c r="R88" s="324"/>
      <c r="S88" s="320"/>
    </row>
    <row r="89" spans="1:19" s="325" customFormat="1" ht="78.75">
      <c r="A89" s="339" t="s">
        <v>361</v>
      </c>
      <c r="B89" s="340" t="s">
        <v>408</v>
      </c>
      <c r="C89" s="341">
        <f>C90</f>
        <v>0</v>
      </c>
      <c r="D89" s="341">
        <f aca="true" t="shared" si="22" ref="D89:I89">D90</f>
        <v>965000000</v>
      </c>
      <c r="E89" s="341">
        <f t="shared" si="22"/>
        <v>965000000</v>
      </c>
      <c r="F89" s="341">
        <f t="shared" si="22"/>
        <v>0</v>
      </c>
      <c r="G89" s="341"/>
      <c r="H89" s="341">
        <f t="shared" si="22"/>
        <v>965000000</v>
      </c>
      <c r="I89" s="341">
        <f t="shared" si="22"/>
        <v>117000000</v>
      </c>
      <c r="J89" s="342">
        <f t="shared" si="12"/>
        <v>0.12124352331606218</v>
      </c>
      <c r="K89" s="315"/>
      <c r="L89" s="315"/>
      <c r="N89" s="316"/>
      <c r="R89" s="326"/>
      <c r="S89" s="317"/>
    </row>
    <row r="90" spans="1:19" s="325" customFormat="1" ht="15.75">
      <c r="A90" s="339" t="s">
        <v>363</v>
      </c>
      <c r="B90" s="340" t="s">
        <v>403</v>
      </c>
      <c r="C90" s="341"/>
      <c r="D90" s="341">
        <v>965000000</v>
      </c>
      <c r="E90" s="341">
        <v>965000000</v>
      </c>
      <c r="F90" s="341"/>
      <c r="G90" s="341"/>
      <c r="H90" s="341">
        <f>C90+D90</f>
        <v>965000000</v>
      </c>
      <c r="I90" s="341">
        <v>117000000</v>
      </c>
      <c r="J90" s="342">
        <f t="shared" si="12"/>
        <v>0.12124352331606218</v>
      </c>
      <c r="K90" s="315"/>
      <c r="L90" s="315"/>
      <c r="N90" s="316"/>
      <c r="R90" s="326"/>
      <c r="S90" s="317"/>
    </row>
    <row r="91" spans="1:19" s="325" customFormat="1" ht="51" customHeight="1">
      <c r="A91" s="339" t="s">
        <v>361</v>
      </c>
      <c r="B91" s="340" t="s">
        <v>409</v>
      </c>
      <c r="C91" s="341">
        <f>C93+C92</f>
        <v>39000000</v>
      </c>
      <c r="D91" s="341">
        <f aca="true" t="shared" si="23" ref="D91:I91">D93+D92</f>
        <v>246000000</v>
      </c>
      <c r="E91" s="341">
        <f t="shared" si="23"/>
        <v>492000000</v>
      </c>
      <c r="F91" s="341">
        <f t="shared" si="23"/>
        <v>0</v>
      </c>
      <c r="G91" s="341"/>
      <c r="H91" s="341">
        <f t="shared" si="23"/>
        <v>285000000</v>
      </c>
      <c r="I91" s="341">
        <f t="shared" si="23"/>
        <v>0</v>
      </c>
      <c r="J91" s="342">
        <f t="shared" si="12"/>
        <v>0</v>
      </c>
      <c r="K91" s="315"/>
      <c r="L91" s="315"/>
      <c r="N91" s="316"/>
      <c r="R91" s="326"/>
      <c r="S91" s="317"/>
    </row>
    <row r="92" spans="1:19" s="325" customFormat="1" ht="15.75">
      <c r="A92" s="339" t="s">
        <v>363</v>
      </c>
      <c r="B92" s="340" t="s">
        <v>410</v>
      </c>
      <c r="C92" s="341">
        <v>39000000</v>
      </c>
      <c r="D92" s="341"/>
      <c r="E92" s="341">
        <v>246000000</v>
      </c>
      <c r="F92" s="341"/>
      <c r="G92" s="341"/>
      <c r="H92" s="341">
        <f>C92+D92</f>
        <v>39000000</v>
      </c>
      <c r="I92" s="341"/>
      <c r="J92" s="342">
        <f t="shared" si="12"/>
        <v>0</v>
      </c>
      <c r="K92" s="315"/>
      <c r="L92" s="315"/>
      <c r="N92" s="316"/>
      <c r="R92" s="326"/>
      <c r="S92" s="317"/>
    </row>
    <row r="93" spans="1:19" s="325" customFormat="1" ht="15.75">
      <c r="A93" s="339" t="s">
        <v>363</v>
      </c>
      <c r="B93" s="340" t="s">
        <v>403</v>
      </c>
      <c r="C93" s="341"/>
      <c r="D93" s="341">
        <v>246000000</v>
      </c>
      <c r="E93" s="341">
        <v>246000000</v>
      </c>
      <c r="F93" s="341"/>
      <c r="G93" s="341"/>
      <c r="H93" s="341">
        <f>C93+D93</f>
        <v>246000000</v>
      </c>
      <c r="I93" s="341"/>
      <c r="J93" s="342">
        <f t="shared" si="12"/>
        <v>0</v>
      </c>
      <c r="K93" s="315"/>
      <c r="L93" s="315"/>
      <c r="N93" s="316"/>
      <c r="R93" s="326"/>
      <c r="S93" s="317"/>
    </row>
    <row r="94" spans="1:19" s="325" customFormat="1" ht="31.5">
      <c r="A94" s="339" t="s">
        <v>361</v>
      </c>
      <c r="B94" s="340" t="s">
        <v>411</v>
      </c>
      <c r="C94" s="341">
        <f>SUM(C95:C107)</f>
        <v>56400000</v>
      </c>
      <c r="D94" s="341">
        <f aca="true" t="shared" si="24" ref="D94:I94">SUM(D95:D107)</f>
        <v>324000000</v>
      </c>
      <c r="E94" s="341">
        <f t="shared" si="24"/>
        <v>204000000</v>
      </c>
      <c r="F94" s="341">
        <f t="shared" si="24"/>
        <v>120000000</v>
      </c>
      <c r="G94" s="341"/>
      <c r="H94" s="341">
        <f t="shared" si="24"/>
        <v>380400000</v>
      </c>
      <c r="I94" s="341">
        <f t="shared" si="24"/>
        <v>0</v>
      </c>
      <c r="J94" s="342">
        <f t="shared" si="12"/>
        <v>0</v>
      </c>
      <c r="K94" s="315"/>
      <c r="L94" s="315"/>
      <c r="N94" s="316"/>
      <c r="R94" s="326"/>
      <c r="S94" s="317"/>
    </row>
    <row r="95" spans="1:19" s="325" customFormat="1" ht="15.75">
      <c r="A95" s="339" t="s">
        <v>363</v>
      </c>
      <c r="B95" s="340" t="s">
        <v>405</v>
      </c>
      <c r="C95" s="341">
        <v>56400000</v>
      </c>
      <c r="D95" s="341">
        <v>204000000</v>
      </c>
      <c r="E95" s="341">
        <v>204000000</v>
      </c>
      <c r="F95" s="341"/>
      <c r="G95" s="341"/>
      <c r="H95" s="341">
        <f aca="true" t="shared" si="25" ref="H95:H107">C95+D95</f>
        <v>260400000</v>
      </c>
      <c r="I95" s="341"/>
      <c r="J95" s="342">
        <f t="shared" si="12"/>
        <v>0</v>
      </c>
      <c r="K95" s="315"/>
      <c r="L95" s="315"/>
      <c r="N95" s="316"/>
      <c r="R95" s="326"/>
      <c r="S95" s="317"/>
    </row>
    <row r="96" spans="1:19" s="325" customFormat="1" ht="15.75">
      <c r="A96" s="339" t="s">
        <v>363</v>
      </c>
      <c r="B96" s="340" t="s">
        <v>384</v>
      </c>
      <c r="C96" s="341"/>
      <c r="D96" s="341">
        <v>10000000</v>
      </c>
      <c r="E96" s="341"/>
      <c r="F96" s="341">
        <v>10000000</v>
      </c>
      <c r="G96" s="341"/>
      <c r="H96" s="341">
        <f t="shared" si="25"/>
        <v>10000000</v>
      </c>
      <c r="I96" s="341"/>
      <c r="J96" s="342">
        <f t="shared" si="12"/>
        <v>0</v>
      </c>
      <c r="K96" s="315"/>
      <c r="L96" s="315"/>
      <c r="N96" s="316"/>
      <c r="R96" s="326"/>
      <c r="S96" s="317"/>
    </row>
    <row r="97" spans="1:19" s="325" customFormat="1" ht="15.75">
      <c r="A97" s="339" t="s">
        <v>363</v>
      </c>
      <c r="B97" s="340" t="s">
        <v>125</v>
      </c>
      <c r="C97" s="341"/>
      <c r="D97" s="341">
        <v>10000000</v>
      </c>
      <c r="E97" s="341"/>
      <c r="F97" s="341">
        <v>10000000</v>
      </c>
      <c r="G97" s="341"/>
      <c r="H97" s="341">
        <f t="shared" si="25"/>
        <v>10000000</v>
      </c>
      <c r="I97" s="341"/>
      <c r="J97" s="342">
        <f t="shared" si="12"/>
        <v>0</v>
      </c>
      <c r="K97" s="315"/>
      <c r="L97" s="315"/>
      <c r="N97" s="316"/>
      <c r="R97" s="326"/>
      <c r="S97" s="317"/>
    </row>
    <row r="98" spans="1:19" s="325" customFormat="1" ht="15.75">
      <c r="A98" s="339" t="s">
        <v>363</v>
      </c>
      <c r="B98" s="340" t="s">
        <v>190</v>
      </c>
      <c r="C98" s="341"/>
      <c r="D98" s="341">
        <v>10000000</v>
      </c>
      <c r="E98" s="341"/>
      <c r="F98" s="341">
        <v>10000000</v>
      </c>
      <c r="G98" s="341"/>
      <c r="H98" s="341">
        <f t="shared" si="25"/>
        <v>10000000</v>
      </c>
      <c r="I98" s="341"/>
      <c r="J98" s="342">
        <f t="shared" si="12"/>
        <v>0</v>
      </c>
      <c r="K98" s="315"/>
      <c r="L98" s="315"/>
      <c r="N98" s="316"/>
      <c r="R98" s="326"/>
      <c r="S98" s="317"/>
    </row>
    <row r="99" spans="1:19" s="325" customFormat="1" ht="15.75">
      <c r="A99" s="339" t="s">
        <v>363</v>
      </c>
      <c r="B99" s="340" t="s">
        <v>124</v>
      </c>
      <c r="C99" s="341"/>
      <c r="D99" s="341">
        <v>10000000</v>
      </c>
      <c r="E99" s="341"/>
      <c r="F99" s="341">
        <v>10000000</v>
      </c>
      <c r="G99" s="341"/>
      <c r="H99" s="341">
        <f t="shared" si="25"/>
        <v>10000000</v>
      </c>
      <c r="I99" s="341"/>
      <c r="J99" s="342">
        <f t="shared" si="12"/>
        <v>0</v>
      </c>
      <c r="K99" s="315"/>
      <c r="L99" s="315"/>
      <c r="N99" s="316"/>
      <c r="R99" s="326"/>
      <c r="S99" s="317"/>
    </row>
    <row r="100" spans="1:19" s="325" customFormat="1" ht="15.75">
      <c r="A100" s="339" t="s">
        <v>363</v>
      </c>
      <c r="B100" s="340" t="s">
        <v>191</v>
      </c>
      <c r="C100" s="341"/>
      <c r="D100" s="341">
        <v>10000000</v>
      </c>
      <c r="E100" s="341"/>
      <c r="F100" s="341">
        <v>10000000</v>
      </c>
      <c r="G100" s="341"/>
      <c r="H100" s="341">
        <f t="shared" si="25"/>
        <v>10000000</v>
      </c>
      <c r="I100" s="341"/>
      <c r="J100" s="342">
        <f t="shared" si="12"/>
        <v>0</v>
      </c>
      <c r="K100" s="315"/>
      <c r="L100" s="315"/>
      <c r="N100" s="316"/>
      <c r="R100" s="326"/>
      <c r="S100" s="317"/>
    </row>
    <row r="101" spans="1:19" s="325" customFormat="1" ht="15.75">
      <c r="A101" s="339" t="s">
        <v>363</v>
      </c>
      <c r="B101" s="340" t="s">
        <v>381</v>
      </c>
      <c r="C101" s="341"/>
      <c r="D101" s="341">
        <v>10000000</v>
      </c>
      <c r="E101" s="341"/>
      <c r="F101" s="341">
        <v>10000000</v>
      </c>
      <c r="G101" s="341"/>
      <c r="H101" s="341">
        <f t="shared" si="25"/>
        <v>10000000</v>
      </c>
      <c r="I101" s="341"/>
      <c r="J101" s="342">
        <f t="shared" si="12"/>
        <v>0</v>
      </c>
      <c r="K101" s="315"/>
      <c r="L101" s="315"/>
      <c r="N101" s="316"/>
      <c r="R101" s="326"/>
      <c r="S101" s="317"/>
    </row>
    <row r="102" spans="1:19" s="325" customFormat="1" ht="15.75">
      <c r="A102" s="339" t="s">
        <v>363</v>
      </c>
      <c r="B102" s="340" t="s">
        <v>189</v>
      </c>
      <c r="C102" s="341"/>
      <c r="D102" s="341">
        <v>10000000</v>
      </c>
      <c r="E102" s="341"/>
      <c r="F102" s="341">
        <v>10000000</v>
      </c>
      <c r="G102" s="341"/>
      <c r="H102" s="341">
        <f t="shared" si="25"/>
        <v>10000000</v>
      </c>
      <c r="I102" s="341"/>
      <c r="J102" s="342">
        <f t="shared" si="12"/>
        <v>0</v>
      </c>
      <c r="K102" s="315"/>
      <c r="L102" s="315"/>
      <c r="N102" s="316"/>
      <c r="R102" s="326"/>
      <c r="S102" s="317"/>
    </row>
    <row r="103" spans="1:19" s="325" customFormat="1" ht="15.75">
      <c r="A103" s="339" t="s">
        <v>363</v>
      </c>
      <c r="B103" s="340" t="s">
        <v>193</v>
      </c>
      <c r="C103" s="341"/>
      <c r="D103" s="341">
        <v>10000000</v>
      </c>
      <c r="E103" s="341"/>
      <c r="F103" s="341">
        <v>10000000</v>
      </c>
      <c r="G103" s="341"/>
      <c r="H103" s="341">
        <f t="shared" si="25"/>
        <v>10000000</v>
      </c>
      <c r="I103" s="341"/>
      <c r="J103" s="342">
        <f t="shared" si="12"/>
        <v>0</v>
      </c>
      <c r="K103" s="315"/>
      <c r="L103" s="315"/>
      <c r="N103" s="316"/>
      <c r="R103" s="326"/>
      <c r="S103" s="317"/>
    </row>
    <row r="104" spans="1:19" s="325" customFormat="1" ht="15.75">
      <c r="A104" s="339" t="s">
        <v>363</v>
      </c>
      <c r="B104" s="340" t="s">
        <v>194</v>
      </c>
      <c r="C104" s="341"/>
      <c r="D104" s="341">
        <v>10000000</v>
      </c>
      <c r="E104" s="341"/>
      <c r="F104" s="341">
        <v>10000000</v>
      </c>
      <c r="G104" s="341"/>
      <c r="H104" s="341">
        <f t="shared" si="25"/>
        <v>10000000</v>
      </c>
      <c r="I104" s="341"/>
      <c r="J104" s="342">
        <f t="shared" si="12"/>
        <v>0</v>
      </c>
      <c r="K104" s="315"/>
      <c r="L104" s="315"/>
      <c r="N104" s="316"/>
      <c r="R104" s="326"/>
      <c r="S104" s="317"/>
    </row>
    <row r="105" spans="1:19" s="325" customFormat="1" ht="15.75">
      <c r="A105" s="339" t="s">
        <v>363</v>
      </c>
      <c r="B105" s="340" t="s">
        <v>195</v>
      </c>
      <c r="C105" s="341"/>
      <c r="D105" s="341">
        <v>10000000</v>
      </c>
      <c r="E105" s="341"/>
      <c r="F105" s="341">
        <v>10000000</v>
      </c>
      <c r="G105" s="341"/>
      <c r="H105" s="341">
        <f t="shared" si="25"/>
        <v>10000000</v>
      </c>
      <c r="I105" s="341"/>
      <c r="J105" s="342">
        <f t="shared" si="12"/>
        <v>0</v>
      </c>
      <c r="K105" s="315"/>
      <c r="L105" s="315"/>
      <c r="N105" s="316"/>
      <c r="R105" s="326"/>
      <c r="S105" s="317"/>
    </row>
    <row r="106" spans="1:19" s="325" customFormat="1" ht="15.75">
      <c r="A106" s="339" t="s">
        <v>363</v>
      </c>
      <c r="B106" s="340" t="s">
        <v>197</v>
      </c>
      <c r="C106" s="341"/>
      <c r="D106" s="341">
        <v>10000000</v>
      </c>
      <c r="E106" s="341"/>
      <c r="F106" s="341">
        <v>10000000</v>
      </c>
      <c r="G106" s="341"/>
      <c r="H106" s="341">
        <f t="shared" si="25"/>
        <v>10000000</v>
      </c>
      <c r="I106" s="341"/>
      <c r="J106" s="342">
        <f t="shared" si="12"/>
        <v>0</v>
      </c>
      <c r="K106" s="315"/>
      <c r="L106" s="315"/>
      <c r="N106" s="316"/>
      <c r="R106" s="326"/>
      <c r="S106" s="317"/>
    </row>
    <row r="107" spans="1:19" s="325" customFormat="1" ht="15.75">
      <c r="A107" s="339" t="s">
        <v>363</v>
      </c>
      <c r="B107" s="340" t="s">
        <v>196</v>
      </c>
      <c r="C107" s="341"/>
      <c r="D107" s="341">
        <v>10000000</v>
      </c>
      <c r="E107" s="341"/>
      <c r="F107" s="341">
        <v>10000000</v>
      </c>
      <c r="G107" s="341"/>
      <c r="H107" s="341">
        <f t="shared" si="25"/>
        <v>10000000</v>
      </c>
      <c r="I107" s="341"/>
      <c r="J107" s="342">
        <f t="shared" si="12"/>
        <v>0</v>
      </c>
      <c r="K107" s="315"/>
      <c r="L107" s="315"/>
      <c r="N107" s="316"/>
      <c r="R107" s="326"/>
      <c r="S107" s="317"/>
    </row>
  </sheetData>
  <sheetProtection/>
  <mergeCells count="14">
    <mergeCell ref="B6:B7"/>
    <mergeCell ref="C6:C7"/>
    <mergeCell ref="D6:D7"/>
    <mergeCell ref="E6:F6"/>
    <mergeCell ref="G6:G7"/>
    <mergeCell ref="H6:H7"/>
    <mergeCell ref="I6:I7"/>
    <mergeCell ref="J6:J7"/>
    <mergeCell ref="A1:F1"/>
    <mergeCell ref="A2:B2"/>
    <mergeCell ref="A3:J3"/>
    <mergeCell ref="A4:J4"/>
    <mergeCell ref="A5:J5"/>
    <mergeCell ref="A6:A7"/>
  </mergeCells>
  <printOptions/>
  <pageMargins left="0.7" right="0.7" top="0.75" bottom="0.75" header="0.3" footer="0.3"/>
  <pageSetup fitToHeight="6" fitToWidth="1"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sheetPr>
    <tabColor indexed="10"/>
  </sheetPr>
  <dimension ref="A1:Z188"/>
  <sheetViews>
    <sheetView view="pageBreakPreview" zoomScale="40" zoomScaleNormal="40" zoomScaleSheetLayoutView="40" zoomScalePageLayoutView="85" workbookViewId="0" topLeftCell="A1">
      <selection activeCell="A4" sqref="A4"/>
    </sheetView>
  </sheetViews>
  <sheetFormatPr defaultColWidth="9.00390625" defaultRowHeight="15.75"/>
  <cols>
    <col min="1" max="1" width="8.625" style="151" customWidth="1"/>
    <col min="2" max="2" width="49.875" style="151" customWidth="1"/>
    <col min="3" max="3" width="15.25390625" style="243" customWidth="1"/>
    <col min="4" max="4" width="17.875" style="244" customWidth="1"/>
    <col min="5" max="5" width="25.25390625" style="245" customWidth="1"/>
    <col min="6" max="6" width="24.75390625" style="245" customWidth="1"/>
    <col min="7" max="7" width="24.50390625" style="245" hidden="1" customWidth="1"/>
    <col min="8" max="8" width="18.625" style="245" hidden="1" customWidth="1"/>
    <col min="9" max="10" width="16.875" style="245" hidden="1" customWidth="1"/>
    <col min="11" max="11" width="20.75390625" style="245" hidden="1" customWidth="1"/>
    <col min="12" max="12" width="25.00390625" style="245" hidden="1" customWidth="1"/>
    <col min="13" max="14" width="25.00390625" style="245" customWidth="1"/>
    <col min="15" max="15" width="45.75390625" style="246" customWidth="1"/>
    <col min="16" max="16" width="20.00390625" style="245" hidden="1" customWidth="1"/>
    <col min="17" max="19" width="20.25390625" style="245" customWidth="1"/>
    <col min="20" max="20" width="18.75390625" style="245" hidden="1" customWidth="1"/>
    <col min="21" max="24" width="15.75390625" style="245" hidden="1" customWidth="1"/>
    <col min="25" max="25" width="18.25390625" style="248" customWidth="1"/>
    <col min="26" max="26" width="14.875" style="151" bestFit="1" customWidth="1"/>
    <col min="27" max="16384" width="9.00390625" style="151" customWidth="1"/>
  </cols>
  <sheetData>
    <row r="1" spans="1:25" ht="33" customHeight="1">
      <c r="A1" s="511" t="s">
        <v>500</v>
      </c>
      <c r="B1" s="511"/>
      <c r="C1" s="352"/>
      <c r="D1" s="285"/>
      <c r="E1" s="269"/>
      <c r="F1" s="286"/>
      <c r="G1" s="286"/>
      <c r="H1" s="287"/>
      <c r="I1" s="287"/>
      <c r="J1" s="269"/>
      <c r="K1" s="269"/>
      <c r="L1" s="269"/>
      <c r="M1" s="269"/>
      <c r="N1" s="269"/>
      <c r="O1" s="288"/>
      <c r="P1" s="287"/>
      <c r="Q1" s="269"/>
      <c r="R1" s="269"/>
      <c r="S1" s="287"/>
      <c r="T1" s="269"/>
      <c r="U1" s="269"/>
      <c r="V1" s="269"/>
      <c r="W1" s="269"/>
      <c r="X1" s="269"/>
      <c r="Y1" s="269"/>
    </row>
    <row r="2" spans="1:25" ht="43.5" customHeight="1">
      <c r="A2" s="515" t="s">
        <v>672</v>
      </c>
      <c r="B2" s="515"/>
      <c r="C2" s="515"/>
      <c r="D2" s="515"/>
      <c r="E2" s="515"/>
      <c r="F2" s="515"/>
      <c r="G2" s="515"/>
      <c r="H2" s="515"/>
      <c r="I2" s="515"/>
      <c r="J2" s="515"/>
      <c r="K2" s="515"/>
      <c r="L2" s="515"/>
      <c r="M2" s="515"/>
      <c r="N2" s="515"/>
      <c r="O2" s="515"/>
      <c r="P2" s="515"/>
      <c r="Q2" s="515"/>
      <c r="R2" s="515"/>
      <c r="S2" s="515"/>
      <c r="T2" s="515"/>
      <c r="U2" s="515"/>
      <c r="V2" s="515"/>
      <c r="W2" s="515"/>
      <c r="X2" s="515"/>
      <c r="Y2" s="515"/>
    </row>
    <row r="3" spans="1:25" ht="33" customHeight="1">
      <c r="A3" s="516" t="str">
        <f>+'TỔNG HỢP'!A3:N3</f>
        <v>(Kèm theo Báo cáo số              /BC-UBND ngày     tháng 6 năm 2024 của UBND huyện Tủa Chùa)</v>
      </c>
      <c r="B3" s="516"/>
      <c r="C3" s="516"/>
      <c r="D3" s="516"/>
      <c r="E3" s="516"/>
      <c r="F3" s="516"/>
      <c r="G3" s="516"/>
      <c r="H3" s="516"/>
      <c r="I3" s="516"/>
      <c r="J3" s="516"/>
      <c r="K3" s="516"/>
      <c r="L3" s="516"/>
      <c r="M3" s="516"/>
      <c r="N3" s="516"/>
      <c r="O3" s="516"/>
      <c r="P3" s="516"/>
      <c r="Q3" s="516"/>
      <c r="R3" s="516"/>
      <c r="S3" s="516"/>
      <c r="T3" s="516"/>
      <c r="U3" s="516"/>
      <c r="V3" s="516"/>
      <c r="W3" s="516"/>
      <c r="X3" s="516"/>
      <c r="Y3" s="516"/>
    </row>
    <row r="4" spans="1:25" ht="25.5" customHeight="1">
      <c r="A4" s="198"/>
      <c r="B4" s="199"/>
      <c r="C4" s="289"/>
      <c r="D4" s="200"/>
      <c r="E4" s="199"/>
      <c r="F4" s="199"/>
      <c r="G4" s="201"/>
      <c r="H4" s="290"/>
      <c r="I4" s="290"/>
      <c r="J4" s="290"/>
      <c r="K4" s="290"/>
      <c r="L4" s="290"/>
      <c r="M4" s="290"/>
      <c r="N4" s="290"/>
      <c r="O4" s="291"/>
      <c r="P4" s="290"/>
      <c r="Q4" s="270"/>
      <c r="R4" s="270"/>
      <c r="S4" s="518" t="s">
        <v>211</v>
      </c>
      <c r="T4" s="518"/>
      <c r="U4" s="518"/>
      <c r="V4" s="518"/>
      <c r="W4" s="518"/>
      <c r="X4" s="518"/>
      <c r="Y4" s="518"/>
    </row>
    <row r="5" spans="1:25" ht="27.75" customHeight="1">
      <c r="A5" s="517" t="s">
        <v>5</v>
      </c>
      <c r="B5" s="513" t="s">
        <v>7</v>
      </c>
      <c r="C5" s="514" t="s">
        <v>8</v>
      </c>
      <c r="D5" s="512" t="s">
        <v>9</v>
      </c>
      <c r="E5" s="512" t="s">
        <v>10</v>
      </c>
      <c r="F5" s="512" t="s">
        <v>171</v>
      </c>
      <c r="G5" s="519" t="s">
        <v>11</v>
      </c>
      <c r="H5" s="520"/>
      <c r="I5" s="520"/>
      <c r="J5" s="520"/>
      <c r="K5" s="520"/>
      <c r="L5" s="520"/>
      <c r="M5" s="520"/>
      <c r="N5" s="521"/>
      <c r="O5" s="512" t="s">
        <v>12</v>
      </c>
      <c r="P5" s="512" t="s">
        <v>276</v>
      </c>
      <c r="Q5" s="512" t="str">
        <f>+'ĐBDTTS - ĐT'!Q5:Q6</f>
        <v>Giải ngân KHV năm 2024 đến 30/5/2024</v>
      </c>
      <c r="R5" s="512" t="str">
        <f>+'ĐBDTTS - ĐT'!R5:R6</f>
        <v>Lũy kế giải ngân đến 30/5/2024</v>
      </c>
      <c r="S5" s="512" t="str">
        <f>+'ĐBDTTS - ĐT'!S5:S6</f>
        <v>Tỷ lệ giải ngân năm 2024 đến 30/5/2024 (%)</v>
      </c>
      <c r="T5" s="512" t="s">
        <v>188</v>
      </c>
      <c r="U5" s="514" t="s">
        <v>258</v>
      </c>
      <c r="V5" s="514" t="s">
        <v>264</v>
      </c>
      <c r="W5" s="514" t="s">
        <v>265</v>
      </c>
      <c r="X5" s="514"/>
      <c r="Y5" s="513" t="s">
        <v>13</v>
      </c>
    </row>
    <row r="6" spans="1:25" ht="106.5" customHeight="1">
      <c r="A6" s="517"/>
      <c r="B6" s="513"/>
      <c r="C6" s="514"/>
      <c r="D6" s="512"/>
      <c r="E6" s="512"/>
      <c r="F6" s="512"/>
      <c r="G6" s="350" t="s">
        <v>126</v>
      </c>
      <c r="H6" s="350" t="s">
        <v>212</v>
      </c>
      <c r="I6" s="350" t="s">
        <v>227</v>
      </c>
      <c r="J6" s="350" t="s">
        <v>226</v>
      </c>
      <c r="K6" s="350" t="s">
        <v>274</v>
      </c>
      <c r="L6" s="350" t="s">
        <v>275</v>
      </c>
      <c r="M6" s="463" t="s">
        <v>582</v>
      </c>
      <c r="N6" s="463" t="s">
        <v>581</v>
      </c>
      <c r="O6" s="512"/>
      <c r="P6" s="512"/>
      <c r="Q6" s="512"/>
      <c r="R6" s="512"/>
      <c r="S6" s="512"/>
      <c r="T6" s="512"/>
      <c r="U6" s="514"/>
      <c r="V6" s="514"/>
      <c r="W6" s="351" t="s">
        <v>266</v>
      </c>
      <c r="X6" s="351" t="s">
        <v>267</v>
      </c>
      <c r="Y6" s="513"/>
    </row>
    <row r="7" spans="1:26" s="169" customFormat="1" ht="39.75" customHeight="1">
      <c r="A7" s="173"/>
      <c r="B7" s="180" t="s">
        <v>14</v>
      </c>
      <c r="C7" s="293"/>
      <c r="D7" s="174"/>
      <c r="E7" s="175">
        <f>+E8</f>
        <v>163500</v>
      </c>
      <c r="F7" s="175">
        <f aca="true" t="shared" si="0" ref="F7:N7">+F8</f>
        <v>163500</v>
      </c>
      <c r="G7" s="175">
        <f t="shared" si="0"/>
        <v>144446</v>
      </c>
      <c r="H7" s="175">
        <f t="shared" si="0"/>
        <v>0</v>
      </c>
      <c r="I7" s="175">
        <f t="shared" si="0"/>
        <v>0</v>
      </c>
      <c r="J7" s="175">
        <f t="shared" si="0"/>
        <v>40195.063</v>
      </c>
      <c r="K7" s="175">
        <f t="shared" si="0"/>
        <v>3825.937</v>
      </c>
      <c r="L7" s="175">
        <f t="shared" si="0"/>
        <v>49219</v>
      </c>
      <c r="M7" s="175">
        <f t="shared" si="0"/>
        <v>0</v>
      </c>
      <c r="N7" s="175">
        <f t="shared" si="0"/>
        <v>51206</v>
      </c>
      <c r="O7" s="175"/>
      <c r="P7" s="175" t="e">
        <f>+#REF!</f>
        <v>#REF!</v>
      </c>
      <c r="Q7" s="177">
        <f>+Q8</f>
        <v>6981.003000000001</v>
      </c>
      <c r="R7" s="175">
        <f>+R8</f>
        <v>100221.003</v>
      </c>
      <c r="S7" s="300">
        <f>+Q7/N7</f>
        <v>0.13633173846814828</v>
      </c>
      <c r="T7" s="175">
        <f>+T8</f>
        <v>19054</v>
      </c>
      <c r="U7" s="175" t="e">
        <f>+#REF!+#REF!+#REF!</f>
        <v>#REF!</v>
      </c>
      <c r="V7" s="176"/>
      <c r="W7" s="176"/>
      <c r="X7" s="176"/>
      <c r="Y7" s="294"/>
      <c r="Z7" s="295"/>
    </row>
    <row r="8" spans="1:25" ht="60" customHeight="1">
      <c r="A8" s="351" t="s">
        <v>0</v>
      </c>
      <c r="B8" s="298" t="s">
        <v>246</v>
      </c>
      <c r="C8" s="173"/>
      <c r="D8" s="174"/>
      <c r="E8" s="175">
        <f>+E9+E15</f>
        <v>163500</v>
      </c>
      <c r="F8" s="175">
        <f>+F9+F15</f>
        <v>163500</v>
      </c>
      <c r="G8" s="175">
        <f>+G9+G15</f>
        <v>144446</v>
      </c>
      <c r="H8" s="175">
        <f aca="true" t="shared" si="1" ref="H8:N8">+H9+H15</f>
        <v>0</v>
      </c>
      <c r="I8" s="175">
        <f t="shared" si="1"/>
        <v>0</v>
      </c>
      <c r="J8" s="175">
        <f t="shared" si="1"/>
        <v>40195.063</v>
      </c>
      <c r="K8" s="175">
        <f t="shared" si="1"/>
        <v>3825.937</v>
      </c>
      <c r="L8" s="175">
        <f t="shared" si="1"/>
        <v>49219</v>
      </c>
      <c r="M8" s="175">
        <f t="shared" si="1"/>
        <v>0</v>
      </c>
      <c r="N8" s="175">
        <f t="shared" si="1"/>
        <v>51206</v>
      </c>
      <c r="O8" s="175"/>
      <c r="P8" s="175">
        <f>+P9+P15</f>
        <v>40195.065</v>
      </c>
      <c r="Q8" s="177">
        <f>+Q9+Q15</f>
        <v>6981.003000000001</v>
      </c>
      <c r="R8" s="175">
        <f>+R9+R15</f>
        <v>100221.003</v>
      </c>
      <c r="S8" s="300">
        <f>+Q8/N8</f>
        <v>0.13633173846814828</v>
      </c>
      <c r="T8" s="175">
        <f>+T9+T15</f>
        <v>19054</v>
      </c>
      <c r="U8" s="175" t="e">
        <f>SUM(U10:U14)</f>
        <v>#REF!</v>
      </c>
      <c r="V8" s="175"/>
      <c r="W8" s="175"/>
      <c r="X8" s="175"/>
      <c r="Y8" s="179"/>
    </row>
    <row r="9" spans="1:25" ht="60" customHeight="1">
      <c r="A9" s="351" t="s">
        <v>237</v>
      </c>
      <c r="B9" s="298" t="s">
        <v>277</v>
      </c>
      <c r="C9" s="173"/>
      <c r="D9" s="174"/>
      <c r="E9" s="175">
        <f>+E10+E11+E13+E14</f>
        <v>115000</v>
      </c>
      <c r="F9" s="175">
        <f aca="true" t="shared" si="2" ref="F9:T9">+F10+F11+F13+F14</f>
        <v>115000</v>
      </c>
      <c r="G9" s="175">
        <f t="shared" si="2"/>
        <v>105787</v>
      </c>
      <c r="H9" s="175">
        <f t="shared" si="2"/>
        <v>0</v>
      </c>
      <c r="I9" s="175">
        <f t="shared" si="2"/>
        <v>0</v>
      </c>
      <c r="J9" s="175">
        <f t="shared" si="2"/>
        <v>40195.063</v>
      </c>
      <c r="K9" s="175">
        <f t="shared" si="2"/>
        <v>3825.937</v>
      </c>
      <c r="L9" s="175">
        <f t="shared" si="2"/>
        <v>38060</v>
      </c>
      <c r="M9" s="175">
        <f t="shared" si="2"/>
        <v>0</v>
      </c>
      <c r="N9" s="175">
        <f t="shared" si="2"/>
        <v>23706</v>
      </c>
      <c r="O9" s="175"/>
      <c r="P9" s="175">
        <f t="shared" si="2"/>
        <v>40195.065</v>
      </c>
      <c r="Q9" s="177">
        <f t="shared" si="2"/>
        <v>2252.997</v>
      </c>
      <c r="R9" s="175">
        <f t="shared" si="2"/>
        <v>84333.997</v>
      </c>
      <c r="S9" s="300">
        <f>+Q9/N9</f>
        <v>0.09503910402429765</v>
      </c>
      <c r="T9" s="175">
        <f t="shared" si="2"/>
        <v>9213</v>
      </c>
      <c r="U9" s="175"/>
      <c r="V9" s="175"/>
      <c r="W9" s="175"/>
      <c r="X9" s="175"/>
      <c r="Y9" s="179"/>
    </row>
    <row r="10" spans="1:25" ht="61.5" customHeight="1">
      <c r="A10" s="153">
        <v>1</v>
      </c>
      <c r="B10" s="265" t="s">
        <v>247</v>
      </c>
      <c r="C10" s="154" t="s">
        <v>228</v>
      </c>
      <c r="D10" s="155" t="s">
        <v>253</v>
      </c>
      <c r="E10" s="156">
        <v>30000</v>
      </c>
      <c r="F10" s="156">
        <v>30000</v>
      </c>
      <c r="G10" s="157">
        <f>SUM(H10:N10)</f>
        <v>22080</v>
      </c>
      <c r="H10" s="179"/>
      <c r="I10" s="179"/>
      <c r="J10" s="185">
        <v>481.42100000000005</v>
      </c>
      <c r="K10" s="185">
        <v>1518.579</v>
      </c>
      <c r="L10" s="156">
        <v>5080</v>
      </c>
      <c r="M10" s="156"/>
      <c r="N10" s="156">
        <v>15000</v>
      </c>
      <c r="O10" s="163" t="s">
        <v>663</v>
      </c>
      <c r="P10" s="184">
        <v>481.42</v>
      </c>
      <c r="Q10" s="184">
        <v>1981.99</v>
      </c>
      <c r="R10" s="184">
        <f>+Q10+M10+L10+K10+J10</f>
        <v>9061.99</v>
      </c>
      <c r="S10" s="273">
        <f>+Q10/N10</f>
        <v>0.13213266666666668</v>
      </c>
      <c r="T10" s="156">
        <f>+E10-G10</f>
        <v>7920</v>
      </c>
      <c r="U10" s="156" t="e">
        <f>+Q10-#REF!</f>
        <v>#REF!</v>
      </c>
      <c r="V10" s="156" t="s">
        <v>270</v>
      </c>
      <c r="W10" s="156"/>
      <c r="X10" s="160"/>
      <c r="Y10" s="179"/>
    </row>
    <row r="11" spans="1:25" ht="93" customHeight="1">
      <c r="A11" s="153">
        <v>2</v>
      </c>
      <c r="B11" s="265" t="s">
        <v>248</v>
      </c>
      <c r="C11" s="154" t="s">
        <v>228</v>
      </c>
      <c r="D11" s="155" t="s">
        <v>254</v>
      </c>
      <c r="E11" s="156">
        <v>20000</v>
      </c>
      <c r="F11" s="156">
        <v>20000</v>
      </c>
      <c r="G11" s="157">
        <f>SUM(H11:N11)</f>
        <v>19965</v>
      </c>
      <c r="H11" s="179"/>
      <c r="I11" s="179"/>
      <c r="J11" s="185">
        <v>11836.787</v>
      </c>
      <c r="K11" s="185">
        <v>1184.213</v>
      </c>
      <c r="L11" s="156">
        <v>5980</v>
      </c>
      <c r="M11" s="156"/>
      <c r="N11" s="156">
        <v>964</v>
      </c>
      <c r="O11" s="163" t="s">
        <v>491</v>
      </c>
      <c r="P11" s="184">
        <v>11836.79</v>
      </c>
      <c r="Q11" s="184">
        <v>271.007</v>
      </c>
      <c r="R11" s="184">
        <f aca="true" t="shared" si="3" ref="R11:R19">+Q11+M11+L11+K11+J11</f>
        <v>19272.006999999998</v>
      </c>
      <c r="S11" s="273">
        <f aca="true" t="shared" si="4" ref="S11:S19">+Q11/N11</f>
        <v>0.28112759336099585</v>
      </c>
      <c r="T11" s="156">
        <f>+E11-G11</f>
        <v>35</v>
      </c>
      <c r="U11" s="156" t="e">
        <f>+Q11-#REF!</f>
        <v>#REF!</v>
      </c>
      <c r="V11" s="156" t="s">
        <v>270</v>
      </c>
      <c r="W11" s="156"/>
      <c r="X11" s="160"/>
      <c r="Y11" s="179"/>
    </row>
    <row r="12" spans="1:25" ht="73.5" customHeight="1" hidden="1">
      <c r="A12" s="153">
        <v>3</v>
      </c>
      <c r="B12" s="265" t="s">
        <v>249</v>
      </c>
      <c r="C12" s="154" t="s">
        <v>228</v>
      </c>
      <c r="D12" s="155" t="s">
        <v>257</v>
      </c>
      <c r="E12" s="156">
        <v>14990</v>
      </c>
      <c r="F12" s="156">
        <v>14990</v>
      </c>
      <c r="G12" s="157">
        <f>SUM(H12:N12)</f>
        <v>14990</v>
      </c>
      <c r="H12" s="179"/>
      <c r="I12" s="179"/>
      <c r="J12" s="185">
        <f>10633.495-1026</f>
        <v>9607.495</v>
      </c>
      <c r="K12" s="280">
        <f>4356.505+1026</f>
        <v>5382.505</v>
      </c>
      <c r="L12" s="156"/>
      <c r="M12" s="156"/>
      <c r="N12" s="156"/>
      <c r="O12" s="163" t="s">
        <v>442</v>
      </c>
      <c r="P12" s="260">
        <v>10633.495</v>
      </c>
      <c r="Q12" s="184">
        <f>3448.699+1026</f>
        <v>4474.6990000000005</v>
      </c>
      <c r="R12" s="184">
        <f t="shared" si="3"/>
        <v>19464.699</v>
      </c>
      <c r="S12" s="273" t="e">
        <f t="shared" si="4"/>
        <v>#DIV/0!</v>
      </c>
      <c r="T12" s="156">
        <f>+E12-G12</f>
        <v>0</v>
      </c>
      <c r="U12" s="156" t="e">
        <f>+Q12-#REF!</f>
        <v>#REF!</v>
      </c>
      <c r="V12" s="156" t="s">
        <v>270</v>
      </c>
      <c r="W12" s="156"/>
      <c r="X12" s="160"/>
      <c r="Y12" s="179"/>
    </row>
    <row r="13" spans="1:25" ht="89.25" customHeight="1">
      <c r="A13" s="153">
        <v>3</v>
      </c>
      <c r="B13" s="265" t="s">
        <v>250</v>
      </c>
      <c r="C13" s="154" t="s">
        <v>228</v>
      </c>
      <c r="D13" s="155" t="s">
        <v>256</v>
      </c>
      <c r="E13" s="156">
        <v>35000</v>
      </c>
      <c r="F13" s="156">
        <v>35000</v>
      </c>
      <c r="G13" s="157">
        <f>SUM(H13:N13)</f>
        <v>34000</v>
      </c>
      <c r="H13" s="179"/>
      <c r="I13" s="179"/>
      <c r="J13" s="185">
        <v>13876.855</v>
      </c>
      <c r="K13" s="185">
        <v>1123.145</v>
      </c>
      <c r="L13" s="156">
        <v>12000</v>
      </c>
      <c r="M13" s="156"/>
      <c r="N13" s="156">
        <v>7000</v>
      </c>
      <c r="O13" s="163" t="s">
        <v>662</v>
      </c>
      <c r="P13" s="260">
        <v>13876.855</v>
      </c>
      <c r="Q13" s="184"/>
      <c r="R13" s="195">
        <f t="shared" si="3"/>
        <v>27000</v>
      </c>
      <c r="S13" s="361">
        <f t="shared" si="4"/>
        <v>0</v>
      </c>
      <c r="T13" s="156">
        <f>+E13-G13</f>
        <v>1000</v>
      </c>
      <c r="U13" s="156" t="e">
        <f>+Q13-#REF!</f>
        <v>#REF!</v>
      </c>
      <c r="V13" s="156" t="s">
        <v>270</v>
      </c>
      <c r="W13" s="156"/>
      <c r="X13" s="160"/>
      <c r="Y13" s="179"/>
    </row>
    <row r="14" spans="1:25" ht="92.25" customHeight="1">
      <c r="A14" s="153">
        <v>4</v>
      </c>
      <c r="B14" s="265" t="s">
        <v>251</v>
      </c>
      <c r="C14" s="154" t="s">
        <v>228</v>
      </c>
      <c r="D14" s="155" t="s">
        <v>255</v>
      </c>
      <c r="E14" s="156">
        <v>30000</v>
      </c>
      <c r="F14" s="156">
        <v>30000</v>
      </c>
      <c r="G14" s="157">
        <f>SUM(H14:N14)</f>
        <v>29742</v>
      </c>
      <c r="H14" s="179"/>
      <c r="I14" s="179"/>
      <c r="J14" s="156">
        <v>14000</v>
      </c>
      <c r="K14" s="156"/>
      <c r="L14" s="156">
        <v>15000</v>
      </c>
      <c r="M14" s="156"/>
      <c r="N14" s="156">
        <v>742</v>
      </c>
      <c r="O14" s="163" t="s">
        <v>341</v>
      </c>
      <c r="P14" s="182">
        <v>14000</v>
      </c>
      <c r="Q14" s="184"/>
      <c r="R14" s="195">
        <f t="shared" si="3"/>
        <v>29000</v>
      </c>
      <c r="S14" s="361">
        <f t="shared" si="4"/>
        <v>0</v>
      </c>
      <c r="T14" s="156">
        <f>+E14-G14</f>
        <v>258</v>
      </c>
      <c r="U14" s="156" t="e">
        <f>+Q14-#REF!</f>
        <v>#REF!</v>
      </c>
      <c r="V14" s="156" t="s">
        <v>270</v>
      </c>
      <c r="W14" s="156"/>
      <c r="X14" s="160"/>
      <c r="Y14" s="179"/>
    </row>
    <row r="15" spans="1:25" s="169" customFormat="1" ht="54" customHeight="1">
      <c r="A15" s="167" t="s">
        <v>237</v>
      </c>
      <c r="B15" s="298" t="s">
        <v>285</v>
      </c>
      <c r="C15" s="168"/>
      <c r="D15" s="170"/>
      <c r="E15" s="158">
        <f>SUM(E16:E19)</f>
        <v>48500</v>
      </c>
      <c r="F15" s="158">
        <f aca="true" t="shared" si="5" ref="F15:U15">SUM(F16:F19)</f>
        <v>48500</v>
      </c>
      <c r="G15" s="158">
        <f t="shared" si="5"/>
        <v>38659</v>
      </c>
      <c r="H15" s="158">
        <f t="shared" si="5"/>
        <v>0</v>
      </c>
      <c r="I15" s="158">
        <f t="shared" si="5"/>
        <v>0</v>
      </c>
      <c r="J15" s="158">
        <f t="shared" si="5"/>
        <v>0</v>
      </c>
      <c r="K15" s="158">
        <f t="shared" si="5"/>
        <v>0</v>
      </c>
      <c r="L15" s="158">
        <f t="shared" si="5"/>
        <v>11159</v>
      </c>
      <c r="M15" s="158">
        <f t="shared" si="5"/>
        <v>0</v>
      </c>
      <c r="N15" s="158">
        <f t="shared" si="5"/>
        <v>27500</v>
      </c>
      <c r="O15" s="158"/>
      <c r="P15" s="158">
        <f t="shared" si="5"/>
        <v>0</v>
      </c>
      <c r="Q15" s="158">
        <f t="shared" si="5"/>
        <v>4728.006</v>
      </c>
      <c r="R15" s="158">
        <f t="shared" si="5"/>
        <v>15887.006000000001</v>
      </c>
      <c r="S15" s="300">
        <f t="shared" si="4"/>
        <v>0.17192749090909093</v>
      </c>
      <c r="T15" s="158">
        <f t="shared" si="5"/>
        <v>9841</v>
      </c>
      <c r="U15" s="158">
        <f t="shared" si="5"/>
        <v>0</v>
      </c>
      <c r="V15" s="158"/>
      <c r="W15" s="158"/>
      <c r="X15" s="259"/>
      <c r="Y15" s="179"/>
    </row>
    <row r="16" spans="1:25" s="169" customFormat="1" ht="92.25" customHeight="1">
      <c r="A16" s="153">
        <v>1</v>
      </c>
      <c r="B16" s="265" t="s">
        <v>286</v>
      </c>
      <c r="C16" s="154" t="s">
        <v>282</v>
      </c>
      <c r="D16" s="155" t="s">
        <v>475</v>
      </c>
      <c r="E16" s="156">
        <v>18000</v>
      </c>
      <c r="F16" s="156">
        <f>+E16</f>
        <v>18000</v>
      </c>
      <c r="G16" s="157">
        <f>SUM(H16:N16)</f>
        <v>10500</v>
      </c>
      <c r="H16" s="179"/>
      <c r="I16" s="179"/>
      <c r="J16" s="158"/>
      <c r="K16" s="158"/>
      <c r="L16" s="156">
        <v>2500</v>
      </c>
      <c r="M16" s="156"/>
      <c r="N16" s="156">
        <v>8000</v>
      </c>
      <c r="O16" s="163" t="s">
        <v>665</v>
      </c>
      <c r="P16" s="179"/>
      <c r="Q16" s="184">
        <v>1728.006</v>
      </c>
      <c r="R16" s="195">
        <f t="shared" si="3"/>
        <v>4228.006</v>
      </c>
      <c r="S16" s="361">
        <f t="shared" si="4"/>
        <v>0.21600075000000002</v>
      </c>
      <c r="T16" s="156">
        <f>+E16-G16</f>
        <v>7500</v>
      </c>
      <c r="U16" s="158"/>
      <c r="V16" s="158"/>
      <c r="W16" s="158"/>
      <c r="X16" s="259"/>
      <c r="Y16" s="179"/>
    </row>
    <row r="17" spans="1:25" s="169" customFormat="1" ht="92.25" customHeight="1">
      <c r="A17" s="153">
        <v>2</v>
      </c>
      <c r="B17" s="265" t="s">
        <v>287</v>
      </c>
      <c r="C17" s="154" t="s">
        <v>282</v>
      </c>
      <c r="D17" s="155" t="s">
        <v>290</v>
      </c>
      <c r="E17" s="156">
        <v>8500</v>
      </c>
      <c r="F17" s="156">
        <f>+E17</f>
        <v>8500</v>
      </c>
      <c r="G17" s="157">
        <f>SUM(H17:N17)</f>
        <v>7600</v>
      </c>
      <c r="H17" s="179"/>
      <c r="I17" s="179"/>
      <c r="J17" s="158"/>
      <c r="K17" s="158"/>
      <c r="L17" s="156">
        <v>2600</v>
      </c>
      <c r="M17" s="156"/>
      <c r="N17" s="156">
        <v>5000</v>
      </c>
      <c r="O17" s="163" t="s">
        <v>664</v>
      </c>
      <c r="P17" s="179"/>
      <c r="Q17" s="195"/>
      <c r="R17" s="195">
        <f t="shared" si="3"/>
        <v>2600</v>
      </c>
      <c r="S17" s="361">
        <f t="shared" si="4"/>
        <v>0</v>
      </c>
      <c r="T17" s="156">
        <f>+E17-G17</f>
        <v>900</v>
      </c>
      <c r="U17" s="158"/>
      <c r="V17" s="158"/>
      <c r="W17" s="158"/>
      <c r="X17" s="259"/>
      <c r="Y17" s="179"/>
    </row>
    <row r="18" spans="1:25" s="169" customFormat="1" ht="92.25" customHeight="1">
      <c r="A18" s="153">
        <v>3</v>
      </c>
      <c r="B18" s="265" t="s">
        <v>288</v>
      </c>
      <c r="C18" s="154" t="s">
        <v>282</v>
      </c>
      <c r="D18" s="155" t="s">
        <v>291</v>
      </c>
      <c r="E18" s="156">
        <v>14000</v>
      </c>
      <c r="F18" s="156">
        <f>+E18</f>
        <v>14000</v>
      </c>
      <c r="G18" s="157">
        <f>SUM(H18:N18)</f>
        <v>13359</v>
      </c>
      <c r="H18" s="179"/>
      <c r="I18" s="179"/>
      <c r="J18" s="158"/>
      <c r="K18" s="158"/>
      <c r="L18" s="156">
        <v>3859</v>
      </c>
      <c r="M18" s="156"/>
      <c r="N18" s="156">
        <v>9500</v>
      </c>
      <c r="O18" s="163" t="s">
        <v>663</v>
      </c>
      <c r="P18" s="179"/>
      <c r="Q18" s="195">
        <v>2000</v>
      </c>
      <c r="R18" s="195">
        <f t="shared" si="3"/>
        <v>5859</v>
      </c>
      <c r="S18" s="273">
        <f t="shared" si="4"/>
        <v>0.21052631578947367</v>
      </c>
      <c r="T18" s="156">
        <f>+E18-G18</f>
        <v>641</v>
      </c>
      <c r="U18" s="158"/>
      <c r="V18" s="158"/>
      <c r="W18" s="158"/>
      <c r="X18" s="259"/>
      <c r="Y18" s="179"/>
    </row>
    <row r="19" spans="1:25" s="169" customFormat="1" ht="92.25" customHeight="1">
      <c r="A19" s="153">
        <v>4</v>
      </c>
      <c r="B19" s="265" t="s">
        <v>289</v>
      </c>
      <c r="C19" s="154" t="s">
        <v>282</v>
      </c>
      <c r="D19" s="155" t="s">
        <v>292</v>
      </c>
      <c r="E19" s="156">
        <v>8000</v>
      </c>
      <c r="F19" s="156">
        <f>+E19</f>
        <v>8000</v>
      </c>
      <c r="G19" s="157">
        <f>SUM(H19:N19)</f>
        <v>7200</v>
      </c>
      <c r="H19" s="179"/>
      <c r="I19" s="179"/>
      <c r="J19" s="158"/>
      <c r="K19" s="158"/>
      <c r="L19" s="156">
        <v>2200</v>
      </c>
      <c r="M19" s="156"/>
      <c r="N19" s="156">
        <v>5000</v>
      </c>
      <c r="O19" s="163" t="s">
        <v>666</v>
      </c>
      <c r="P19" s="179"/>
      <c r="Q19" s="195">
        <v>1000</v>
      </c>
      <c r="R19" s="195">
        <f t="shared" si="3"/>
        <v>3200</v>
      </c>
      <c r="S19" s="361">
        <f t="shared" si="4"/>
        <v>0.2</v>
      </c>
      <c r="T19" s="156">
        <f>+E19-G19</f>
        <v>800</v>
      </c>
      <c r="U19" s="158"/>
      <c r="V19" s="158"/>
      <c r="W19" s="158"/>
      <c r="X19" s="259"/>
      <c r="Y19" s="179"/>
    </row>
    <row r="20" spans="3:25" ht="20.25">
      <c r="C20" s="151"/>
      <c r="O20" s="297"/>
      <c r="P20" s="151"/>
      <c r="Q20" s="151"/>
      <c r="R20" s="151"/>
      <c r="S20" s="151"/>
      <c r="T20" s="151"/>
      <c r="U20" s="151"/>
      <c r="V20" s="151"/>
      <c r="W20" s="151"/>
      <c r="X20" s="151"/>
      <c r="Y20" s="151"/>
    </row>
    <row r="21" spans="3:25" ht="20.25">
      <c r="C21" s="151"/>
      <c r="O21" s="297"/>
      <c r="P21" s="151"/>
      <c r="Q21" s="151"/>
      <c r="R21" s="151"/>
      <c r="S21" s="151"/>
      <c r="T21" s="151"/>
      <c r="U21" s="151"/>
      <c r="V21" s="151"/>
      <c r="W21" s="151"/>
      <c r="X21" s="151"/>
      <c r="Y21" s="151"/>
    </row>
    <row r="22" spans="3:25" ht="20.25">
      <c r="C22" s="151"/>
      <c r="O22" s="297"/>
      <c r="P22" s="151"/>
      <c r="Q22" s="151"/>
      <c r="R22" s="151"/>
      <c r="S22" s="151"/>
      <c r="T22" s="151"/>
      <c r="U22" s="151"/>
      <c r="V22" s="151"/>
      <c r="W22" s="151"/>
      <c r="X22" s="151"/>
      <c r="Y22" s="151"/>
    </row>
    <row r="23" spans="3:25" ht="20.25">
      <c r="C23" s="151"/>
      <c r="O23" s="297"/>
      <c r="P23" s="151"/>
      <c r="Q23" s="151"/>
      <c r="R23" s="151"/>
      <c r="S23" s="151"/>
      <c r="T23" s="151"/>
      <c r="U23" s="151"/>
      <c r="V23" s="151"/>
      <c r="W23" s="151"/>
      <c r="X23" s="151"/>
      <c r="Y23" s="151"/>
    </row>
    <row r="24" spans="3:25" ht="20.25">
      <c r="C24" s="151"/>
      <c r="O24" s="297"/>
      <c r="P24" s="151"/>
      <c r="Q24" s="151"/>
      <c r="R24" s="151"/>
      <c r="S24" s="151"/>
      <c r="T24" s="151"/>
      <c r="U24" s="151"/>
      <c r="V24" s="151"/>
      <c r="W24" s="151"/>
      <c r="X24" s="151"/>
      <c r="Y24" s="151"/>
    </row>
    <row r="25" spans="3:25" ht="20.25">
      <c r="C25" s="151"/>
      <c r="O25" s="297"/>
      <c r="P25" s="151"/>
      <c r="Q25" s="151"/>
      <c r="R25" s="151"/>
      <c r="S25" s="151"/>
      <c r="T25" s="151"/>
      <c r="U25" s="151"/>
      <c r="V25" s="151"/>
      <c r="W25" s="151"/>
      <c r="X25" s="151"/>
      <c r="Y25" s="151"/>
    </row>
    <row r="26" ht="20.25">
      <c r="O26" s="297"/>
    </row>
    <row r="27" ht="20.25">
      <c r="O27" s="297"/>
    </row>
    <row r="28" ht="20.25">
      <c r="O28" s="297"/>
    </row>
    <row r="29" spans="3:25" ht="45" customHeight="1">
      <c r="C29" s="151"/>
      <c r="D29" s="151"/>
      <c r="E29" s="151"/>
      <c r="F29" s="151"/>
      <c r="G29" s="151"/>
      <c r="O29" s="297"/>
      <c r="Q29" s="151"/>
      <c r="R29" s="151"/>
      <c r="S29" s="151"/>
      <c r="T29" s="151"/>
      <c r="U29" s="151"/>
      <c r="V29" s="151"/>
      <c r="W29" s="151"/>
      <c r="X29" s="151"/>
      <c r="Y29" s="151"/>
    </row>
    <row r="30" spans="3:25" ht="18.75" customHeight="1">
      <c r="C30" s="151"/>
      <c r="D30" s="151"/>
      <c r="E30" s="151"/>
      <c r="F30" s="151"/>
      <c r="G30" s="151"/>
      <c r="O30" s="297"/>
      <c r="Q30" s="151"/>
      <c r="R30" s="151"/>
      <c r="S30" s="151"/>
      <c r="T30" s="151"/>
      <c r="U30" s="151"/>
      <c r="V30" s="151"/>
      <c r="W30" s="151"/>
      <c r="X30" s="151"/>
      <c r="Y30" s="151"/>
    </row>
    <row r="31" spans="3:25" ht="18.75" customHeight="1">
      <c r="C31" s="151"/>
      <c r="D31" s="151"/>
      <c r="E31" s="151"/>
      <c r="F31" s="151"/>
      <c r="G31" s="151"/>
      <c r="O31" s="297"/>
      <c r="Q31" s="151"/>
      <c r="R31" s="151"/>
      <c r="S31" s="151"/>
      <c r="T31" s="151"/>
      <c r="U31" s="151"/>
      <c r="V31" s="151"/>
      <c r="W31" s="151"/>
      <c r="X31" s="151"/>
      <c r="Y31" s="151"/>
    </row>
    <row r="32" spans="3:25" ht="18.75" customHeight="1">
      <c r="C32" s="151"/>
      <c r="D32" s="151"/>
      <c r="E32" s="151"/>
      <c r="F32" s="151"/>
      <c r="G32" s="151"/>
      <c r="O32" s="297"/>
      <c r="Q32" s="151"/>
      <c r="R32" s="151"/>
      <c r="S32" s="151"/>
      <c r="T32" s="151"/>
      <c r="U32" s="151"/>
      <c r="V32" s="151"/>
      <c r="W32" s="151"/>
      <c r="X32" s="151"/>
      <c r="Y32" s="151"/>
    </row>
    <row r="33" spans="3:25" ht="18.75" customHeight="1">
      <c r="C33" s="151"/>
      <c r="D33" s="151"/>
      <c r="E33" s="151"/>
      <c r="F33" s="151"/>
      <c r="G33" s="151"/>
      <c r="O33" s="297"/>
      <c r="Q33" s="151"/>
      <c r="R33" s="151"/>
      <c r="S33" s="151"/>
      <c r="T33" s="151"/>
      <c r="U33" s="151"/>
      <c r="V33" s="151"/>
      <c r="W33" s="151"/>
      <c r="X33" s="151"/>
      <c r="Y33" s="151"/>
    </row>
    <row r="34" spans="3:25" ht="18.75" customHeight="1">
      <c r="C34" s="151"/>
      <c r="D34" s="151"/>
      <c r="E34" s="151"/>
      <c r="F34" s="151"/>
      <c r="G34" s="151"/>
      <c r="O34" s="297"/>
      <c r="Q34" s="151"/>
      <c r="R34" s="151"/>
      <c r="S34" s="151"/>
      <c r="T34" s="151"/>
      <c r="U34" s="151"/>
      <c r="V34" s="151"/>
      <c r="W34" s="151"/>
      <c r="X34" s="151"/>
      <c r="Y34" s="151"/>
    </row>
    <row r="35" spans="3:25" ht="18.75" customHeight="1">
      <c r="C35" s="151"/>
      <c r="D35" s="151"/>
      <c r="E35" s="151"/>
      <c r="F35" s="151"/>
      <c r="G35" s="151"/>
      <c r="O35" s="297"/>
      <c r="Q35" s="151"/>
      <c r="R35" s="151"/>
      <c r="S35" s="151"/>
      <c r="T35" s="151"/>
      <c r="U35" s="151"/>
      <c r="V35" s="151"/>
      <c r="W35" s="151"/>
      <c r="X35" s="151"/>
      <c r="Y35" s="151"/>
    </row>
    <row r="36" spans="3:25" ht="18.75" customHeight="1">
      <c r="C36" s="151"/>
      <c r="D36" s="151"/>
      <c r="E36" s="151"/>
      <c r="F36" s="151"/>
      <c r="G36" s="151"/>
      <c r="O36" s="297"/>
      <c r="Q36" s="151"/>
      <c r="R36" s="151"/>
      <c r="S36" s="151"/>
      <c r="T36" s="151"/>
      <c r="U36" s="151"/>
      <c r="V36" s="151"/>
      <c r="W36" s="151"/>
      <c r="X36" s="151"/>
      <c r="Y36" s="151"/>
    </row>
    <row r="37" spans="3:25" ht="18.75" customHeight="1">
      <c r="C37" s="151"/>
      <c r="D37" s="151"/>
      <c r="E37" s="151"/>
      <c r="F37" s="151"/>
      <c r="G37" s="151"/>
      <c r="O37" s="297"/>
      <c r="Q37" s="151"/>
      <c r="R37" s="151"/>
      <c r="S37" s="151"/>
      <c r="T37" s="151"/>
      <c r="U37" s="151"/>
      <c r="V37" s="151"/>
      <c r="W37" s="151"/>
      <c r="X37" s="151"/>
      <c r="Y37" s="151"/>
    </row>
    <row r="38" spans="3:25" ht="18.75" customHeight="1">
      <c r="C38" s="151"/>
      <c r="D38" s="151"/>
      <c r="E38" s="151"/>
      <c r="F38" s="151"/>
      <c r="G38" s="151"/>
      <c r="O38" s="297"/>
      <c r="Q38" s="151"/>
      <c r="R38" s="151"/>
      <c r="S38" s="151"/>
      <c r="T38" s="151"/>
      <c r="U38" s="151"/>
      <c r="V38" s="151"/>
      <c r="W38" s="151"/>
      <c r="X38" s="151"/>
      <c r="Y38" s="151"/>
    </row>
    <row r="39" spans="3:25" ht="18.75" customHeight="1">
      <c r="C39" s="151"/>
      <c r="D39" s="151"/>
      <c r="E39" s="151"/>
      <c r="F39" s="151"/>
      <c r="G39" s="151"/>
      <c r="O39" s="297"/>
      <c r="Q39" s="151"/>
      <c r="R39" s="151"/>
      <c r="S39" s="151"/>
      <c r="T39" s="151"/>
      <c r="U39" s="151"/>
      <c r="V39" s="151"/>
      <c r="W39" s="151"/>
      <c r="X39" s="151"/>
      <c r="Y39" s="151"/>
    </row>
    <row r="40" spans="3:25" ht="18.75" customHeight="1">
      <c r="C40" s="151"/>
      <c r="D40" s="151"/>
      <c r="E40" s="151"/>
      <c r="F40" s="151"/>
      <c r="G40" s="151"/>
      <c r="O40" s="297"/>
      <c r="Q40" s="151"/>
      <c r="R40" s="151"/>
      <c r="S40" s="151"/>
      <c r="T40" s="151"/>
      <c r="U40" s="151"/>
      <c r="V40" s="151"/>
      <c r="W40" s="151"/>
      <c r="X40" s="151"/>
      <c r="Y40" s="151"/>
    </row>
    <row r="41" spans="3:25" ht="18.75" customHeight="1">
      <c r="C41" s="151"/>
      <c r="D41" s="151"/>
      <c r="E41" s="151"/>
      <c r="F41" s="151"/>
      <c r="G41" s="151"/>
      <c r="O41" s="297"/>
      <c r="Q41" s="151"/>
      <c r="R41" s="151"/>
      <c r="S41" s="151"/>
      <c r="T41" s="151"/>
      <c r="U41" s="151"/>
      <c r="V41" s="151"/>
      <c r="W41" s="151"/>
      <c r="X41" s="151"/>
      <c r="Y41" s="151"/>
    </row>
    <row r="42" spans="3:25" ht="18.75" customHeight="1">
      <c r="C42" s="151"/>
      <c r="D42" s="151"/>
      <c r="E42" s="151"/>
      <c r="F42" s="151"/>
      <c r="G42" s="151"/>
      <c r="O42" s="297"/>
      <c r="Q42" s="151"/>
      <c r="R42" s="151"/>
      <c r="S42" s="151"/>
      <c r="T42" s="151"/>
      <c r="U42" s="151"/>
      <c r="V42" s="151"/>
      <c r="W42" s="151"/>
      <c r="X42" s="151"/>
      <c r="Y42" s="151"/>
    </row>
    <row r="43" spans="3:25" ht="18.75" customHeight="1">
      <c r="C43" s="151"/>
      <c r="D43" s="151"/>
      <c r="E43" s="151"/>
      <c r="F43" s="151"/>
      <c r="G43" s="151"/>
      <c r="O43" s="297"/>
      <c r="Q43" s="151"/>
      <c r="R43" s="151"/>
      <c r="S43" s="151"/>
      <c r="T43" s="151"/>
      <c r="U43" s="151"/>
      <c r="V43" s="151"/>
      <c r="W43" s="151"/>
      <c r="X43" s="151"/>
      <c r="Y43" s="151"/>
    </row>
    <row r="44" spans="3:25" ht="18.75" customHeight="1">
      <c r="C44" s="151"/>
      <c r="D44" s="151"/>
      <c r="E44" s="151"/>
      <c r="F44" s="151"/>
      <c r="G44" s="151"/>
      <c r="O44" s="297"/>
      <c r="Q44" s="151"/>
      <c r="R44" s="151"/>
      <c r="S44" s="151"/>
      <c r="T44" s="151"/>
      <c r="U44" s="151"/>
      <c r="V44" s="151"/>
      <c r="W44" s="151"/>
      <c r="X44" s="151"/>
      <c r="Y44" s="151"/>
    </row>
    <row r="45" spans="3:25" ht="18.75" customHeight="1">
      <c r="C45" s="151"/>
      <c r="D45" s="151"/>
      <c r="E45" s="151"/>
      <c r="F45" s="151"/>
      <c r="G45" s="151"/>
      <c r="O45" s="297"/>
      <c r="Q45" s="151"/>
      <c r="R45" s="151"/>
      <c r="S45" s="151"/>
      <c r="T45" s="151"/>
      <c r="U45" s="151"/>
      <c r="V45" s="151"/>
      <c r="W45" s="151"/>
      <c r="X45" s="151"/>
      <c r="Y45" s="151"/>
    </row>
    <row r="46" spans="3:25" ht="18.75" customHeight="1">
      <c r="C46" s="151"/>
      <c r="D46" s="151"/>
      <c r="E46" s="151"/>
      <c r="F46" s="151"/>
      <c r="G46" s="151"/>
      <c r="O46" s="297"/>
      <c r="Q46" s="151"/>
      <c r="R46" s="151"/>
      <c r="S46" s="151"/>
      <c r="T46" s="151"/>
      <c r="U46" s="151"/>
      <c r="V46" s="151"/>
      <c r="W46" s="151"/>
      <c r="X46" s="151"/>
      <c r="Y46" s="151"/>
    </row>
    <row r="47" spans="3:25" ht="18.75" customHeight="1">
      <c r="C47" s="151"/>
      <c r="D47" s="151"/>
      <c r="E47" s="151"/>
      <c r="F47" s="151"/>
      <c r="G47" s="151"/>
      <c r="O47" s="297"/>
      <c r="Q47" s="151"/>
      <c r="R47" s="151"/>
      <c r="S47" s="151"/>
      <c r="T47" s="151"/>
      <c r="U47" s="151"/>
      <c r="V47" s="151"/>
      <c r="W47" s="151"/>
      <c r="X47" s="151"/>
      <c r="Y47" s="151"/>
    </row>
    <row r="48" spans="3:25" ht="18.75" customHeight="1">
      <c r="C48" s="151"/>
      <c r="D48" s="151"/>
      <c r="E48" s="151"/>
      <c r="F48" s="151"/>
      <c r="G48" s="151"/>
      <c r="O48" s="297"/>
      <c r="Q48" s="151"/>
      <c r="R48" s="151"/>
      <c r="S48" s="151"/>
      <c r="T48" s="151"/>
      <c r="U48" s="151"/>
      <c r="V48" s="151"/>
      <c r="W48" s="151"/>
      <c r="X48" s="151"/>
      <c r="Y48" s="151"/>
    </row>
    <row r="49" spans="3:25" ht="18.75" customHeight="1">
      <c r="C49" s="151"/>
      <c r="D49" s="151"/>
      <c r="E49" s="151"/>
      <c r="F49" s="151"/>
      <c r="G49" s="151"/>
      <c r="H49" s="151"/>
      <c r="I49" s="151"/>
      <c r="J49" s="151"/>
      <c r="K49" s="151"/>
      <c r="L49" s="151"/>
      <c r="M49" s="151"/>
      <c r="N49" s="151"/>
      <c r="O49" s="240"/>
      <c r="P49" s="151"/>
      <c r="Q49" s="151"/>
      <c r="R49" s="151"/>
      <c r="S49" s="151"/>
      <c r="T49" s="151"/>
      <c r="U49" s="151"/>
      <c r="V49" s="151"/>
      <c r="W49" s="151"/>
      <c r="X49" s="151"/>
      <c r="Y49" s="151"/>
    </row>
    <row r="50" spans="3:25" ht="18.75" customHeight="1">
      <c r="C50" s="151"/>
      <c r="D50" s="151"/>
      <c r="E50" s="151"/>
      <c r="F50" s="151"/>
      <c r="G50" s="151"/>
      <c r="H50" s="151"/>
      <c r="I50" s="151"/>
      <c r="J50" s="151"/>
      <c r="K50" s="151"/>
      <c r="L50" s="151"/>
      <c r="M50" s="151"/>
      <c r="N50" s="151"/>
      <c r="O50" s="240"/>
      <c r="P50" s="151"/>
      <c r="Q50" s="151"/>
      <c r="R50" s="151"/>
      <c r="S50" s="151"/>
      <c r="T50" s="151"/>
      <c r="U50" s="151"/>
      <c r="V50" s="151"/>
      <c r="W50" s="151"/>
      <c r="X50" s="151"/>
      <c r="Y50" s="151"/>
    </row>
    <row r="51" spans="3:25" ht="18.75" customHeight="1">
      <c r="C51" s="151"/>
      <c r="D51" s="151"/>
      <c r="E51" s="151"/>
      <c r="F51" s="151"/>
      <c r="G51" s="151"/>
      <c r="H51" s="151"/>
      <c r="I51" s="151"/>
      <c r="J51" s="151"/>
      <c r="K51" s="151"/>
      <c r="L51" s="151"/>
      <c r="M51" s="151"/>
      <c r="N51" s="151"/>
      <c r="O51" s="240"/>
      <c r="P51" s="151"/>
      <c r="Q51" s="151"/>
      <c r="R51" s="151"/>
      <c r="S51" s="151"/>
      <c r="T51" s="151"/>
      <c r="U51" s="151"/>
      <c r="V51" s="151"/>
      <c r="W51" s="151"/>
      <c r="X51" s="151"/>
      <c r="Y51" s="151"/>
    </row>
    <row r="52" spans="3:25" ht="18.75" customHeight="1">
      <c r="C52" s="151"/>
      <c r="D52" s="151"/>
      <c r="E52" s="151"/>
      <c r="F52" s="151"/>
      <c r="G52" s="151"/>
      <c r="H52" s="151"/>
      <c r="I52" s="151"/>
      <c r="J52" s="151"/>
      <c r="K52" s="151"/>
      <c r="L52" s="151"/>
      <c r="M52" s="151"/>
      <c r="N52" s="151"/>
      <c r="O52" s="240"/>
      <c r="P52" s="151"/>
      <c r="Q52" s="151"/>
      <c r="R52" s="151"/>
      <c r="S52" s="151"/>
      <c r="T52" s="151"/>
      <c r="U52" s="151"/>
      <c r="V52" s="151"/>
      <c r="W52" s="151"/>
      <c r="X52" s="151"/>
      <c r="Y52" s="151"/>
    </row>
    <row r="53" spans="3:25" ht="18.75" customHeight="1">
      <c r="C53" s="151"/>
      <c r="D53" s="151"/>
      <c r="E53" s="151"/>
      <c r="F53" s="151"/>
      <c r="G53" s="151"/>
      <c r="H53" s="151"/>
      <c r="I53" s="151"/>
      <c r="J53" s="151"/>
      <c r="K53" s="151"/>
      <c r="L53" s="151"/>
      <c r="M53" s="151"/>
      <c r="N53" s="151"/>
      <c r="O53" s="240"/>
      <c r="P53" s="151"/>
      <c r="Q53" s="151"/>
      <c r="R53" s="151"/>
      <c r="S53" s="151"/>
      <c r="T53" s="151"/>
      <c r="U53" s="151"/>
      <c r="V53" s="151"/>
      <c r="W53" s="151"/>
      <c r="X53" s="151"/>
      <c r="Y53" s="151"/>
    </row>
    <row r="54" spans="3:25" ht="18.75" customHeight="1">
      <c r="C54" s="151"/>
      <c r="D54" s="151"/>
      <c r="E54" s="151"/>
      <c r="F54" s="151"/>
      <c r="G54" s="151"/>
      <c r="H54" s="151"/>
      <c r="I54" s="151"/>
      <c r="J54" s="151"/>
      <c r="K54" s="151"/>
      <c r="L54" s="151"/>
      <c r="M54" s="151"/>
      <c r="N54" s="151"/>
      <c r="O54" s="240"/>
      <c r="P54" s="151"/>
      <c r="Q54" s="151"/>
      <c r="R54" s="151"/>
      <c r="S54" s="151"/>
      <c r="T54" s="151"/>
      <c r="U54" s="151"/>
      <c r="V54" s="151"/>
      <c r="W54" s="151"/>
      <c r="X54" s="151"/>
      <c r="Y54" s="151"/>
    </row>
    <row r="55" spans="3:25" ht="18.75" customHeight="1">
      <c r="C55" s="151"/>
      <c r="D55" s="151"/>
      <c r="E55" s="151"/>
      <c r="F55" s="151"/>
      <c r="G55" s="151"/>
      <c r="H55" s="151"/>
      <c r="I55" s="151"/>
      <c r="J55" s="151"/>
      <c r="K55" s="151"/>
      <c r="L55" s="151"/>
      <c r="M55" s="151"/>
      <c r="N55" s="151"/>
      <c r="O55" s="240"/>
      <c r="P55" s="151"/>
      <c r="Q55" s="151"/>
      <c r="R55" s="151"/>
      <c r="S55" s="151"/>
      <c r="T55" s="151"/>
      <c r="U55" s="151"/>
      <c r="V55" s="151"/>
      <c r="W55" s="151"/>
      <c r="X55" s="151"/>
      <c r="Y55" s="151"/>
    </row>
    <row r="56" spans="3:25" ht="18.75" customHeight="1">
      <c r="C56" s="151"/>
      <c r="D56" s="151"/>
      <c r="E56" s="151"/>
      <c r="F56" s="151"/>
      <c r="G56" s="151"/>
      <c r="H56" s="151"/>
      <c r="I56" s="151"/>
      <c r="J56" s="151"/>
      <c r="K56" s="151"/>
      <c r="L56" s="151"/>
      <c r="M56" s="151"/>
      <c r="N56" s="151"/>
      <c r="O56" s="240"/>
      <c r="P56" s="151"/>
      <c r="Q56" s="151"/>
      <c r="R56" s="151"/>
      <c r="S56" s="151"/>
      <c r="T56" s="151"/>
      <c r="U56" s="151"/>
      <c r="V56" s="151"/>
      <c r="W56" s="151"/>
      <c r="X56" s="151"/>
      <c r="Y56" s="151"/>
    </row>
    <row r="57" spans="3:25" ht="18.75" customHeight="1">
      <c r="C57" s="151"/>
      <c r="D57" s="151"/>
      <c r="E57" s="151"/>
      <c r="F57" s="151"/>
      <c r="G57" s="151"/>
      <c r="H57" s="151"/>
      <c r="I57" s="151"/>
      <c r="J57" s="151"/>
      <c r="K57" s="151"/>
      <c r="L57" s="151"/>
      <c r="M57" s="151"/>
      <c r="N57" s="151"/>
      <c r="O57" s="240"/>
      <c r="P57" s="151"/>
      <c r="Q57" s="151"/>
      <c r="R57" s="151"/>
      <c r="S57" s="151"/>
      <c r="T57" s="151"/>
      <c r="U57" s="151"/>
      <c r="V57" s="151"/>
      <c r="W57" s="151"/>
      <c r="X57" s="151"/>
      <c r="Y57" s="151"/>
    </row>
    <row r="58" spans="3:25" ht="18.75" customHeight="1">
      <c r="C58" s="151"/>
      <c r="D58" s="151"/>
      <c r="E58" s="151"/>
      <c r="F58" s="151"/>
      <c r="G58" s="151"/>
      <c r="H58" s="151"/>
      <c r="I58" s="151"/>
      <c r="J58" s="151"/>
      <c r="K58" s="151"/>
      <c r="L58" s="151"/>
      <c r="M58" s="151"/>
      <c r="N58" s="151"/>
      <c r="O58" s="240"/>
      <c r="P58" s="151"/>
      <c r="Q58" s="151"/>
      <c r="R58" s="151"/>
      <c r="S58" s="151"/>
      <c r="T58" s="151"/>
      <c r="U58" s="151"/>
      <c r="V58" s="151"/>
      <c r="W58" s="151"/>
      <c r="X58" s="151"/>
      <c r="Y58" s="151"/>
    </row>
    <row r="59" spans="3:25" ht="18.75" customHeight="1">
      <c r="C59" s="151"/>
      <c r="D59" s="151"/>
      <c r="E59" s="151"/>
      <c r="F59" s="151"/>
      <c r="G59" s="151"/>
      <c r="H59" s="151"/>
      <c r="I59" s="151"/>
      <c r="J59" s="151"/>
      <c r="K59" s="151"/>
      <c r="L59" s="151"/>
      <c r="M59" s="151"/>
      <c r="N59" s="151"/>
      <c r="O59" s="240"/>
      <c r="P59" s="151"/>
      <c r="Q59" s="151"/>
      <c r="R59" s="151"/>
      <c r="S59" s="151"/>
      <c r="T59" s="151"/>
      <c r="U59" s="151"/>
      <c r="V59" s="151"/>
      <c r="W59" s="151"/>
      <c r="X59" s="151"/>
      <c r="Y59" s="151"/>
    </row>
    <row r="60" spans="3:25" ht="18.75" customHeight="1">
      <c r="C60" s="151"/>
      <c r="D60" s="151"/>
      <c r="E60" s="151"/>
      <c r="F60" s="151"/>
      <c r="G60" s="151"/>
      <c r="H60" s="151"/>
      <c r="I60" s="151"/>
      <c r="J60" s="151"/>
      <c r="K60" s="151"/>
      <c r="L60" s="151"/>
      <c r="M60" s="151"/>
      <c r="N60" s="151"/>
      <c r="O60" s="240"/>
      <c r="P60" s="151"/>
      <c r="Q60" s="151"/>
      <c r="R60" s="151"/>
      <c r="S60" s="151"/>
      <c r="T60" s="151"/>
      <c r="U60" s="151"/>
      <c r="V60" s="151"/>
      <c r="W60" s="151"/>
      <c r="X60" s="151"/>
      <c r="Y60" s="151"/>
    </row>
    <row r="61" spans="3:25" ht="18.75" customHeight="1">
      <c r="C61" s="151"/>
      <c r="D61" s="151"/>
      <c r="E61" s="151"/>
      <c r="F61" s="151"/>
      <c r="G61" s="151"/>
      <c r="H61" s="151"/>
      <c r="I61" s="151"/>
      <c r="J61" s="151"/>
      <c r="K61" s="151"/>
      <c r="L61" s="151"/>
      <c r="M61" s="151"/>
      <c r="N61" s="151"/>
      <c r="O61" s="240"/>
      <c r="P61" s="151"/>
      <c r="Q61" s="151"/>
      <c r="R61" s="151"/>
      <c r="S61" s="151"/>
      <c r="T61" s="151"/>
      <c r="U61" s="151"/>
      <c r="V61" s="151"/>
      <c r="W61" s="151"/>
      <c r="X61" s="151"/>
      <c r="Y61" s="151"/>
    </row>
    <row r="62" spans="3:25" ht="18.75" customHeight="1">
      <c r="C62" s="151"/>
      <c r="D62" s="151"/>
      <c r="E62" s="151"/>
      <c r="F62" s="151"/>
      <c r="G62" s="151"/>
      <c r="H62" s="151"/>
      <c r="I62" s="151"/>
      <c r="J62" s="151"/>
      <c r="K62" s="151"/>
      <c r="L62" s="151"/>
      <c r="M62" s="151"/>
      <c r="N62" s="151"/>
      <c r="O62" s="240"/>
      <c r="P62" s="151"/>
      <c r="Q62" s="151"/>
      <c r="R62" s="151"/>
      <c r="S62" s="151"/>
      <c r="T62" s="151"/>
      <c r="U62" s="151"/>
      <c r="V62" s="151"/>
      <c r="W62" s="151"/>
      <c r="X62" s="151"/>
      <c r="Y62" s="151"/>
    </row>
    <row r="63" spans="3:25" ht="18.75" customHeight="1">
      <c r="C63" s="151"/>
      <c r="D63" s="151"/>
      <c r="E63" s="151"/>
      <c r="F63" s="151"/>
      <c r="G63" s="151"/>
      <c r="H63" s="151"/>
      <c r="I63" s="151"/>
      <c r="J63" s="151"/>
      <c r="K63" s="151"/>
      <c r="L63" s="151"/>
      <c r="M63" s="151"/>
      <c r="N63" s="151"/>
      <c r="O63" s="240"/>
      <c r="P63" s="151"/>
      <c r="Q63" s="151"/>
      <c r="R63" s="151"/>
      <c r="S63" s="151"/>
      <c r="T63" s="151"/>
      <c r="U63" s="151"/>
      <c r="V63" s="151"/>
      <c r="W63" s="151"/>
      <c r="X63" s="151"/>
      <c r="Y63" s="151"/>
    </row>
    <row r="64" spans="3:25" ht="18.75" customHeight="1">
      <c r="C64" s="151"/>
      <c r="D64" s="151"/>
      <c r="E64" s="151"/>
      <c r="F64" s="151"/>
      <c r="G64" s="151"/>
      <c r="H64" s="151"/>
      <c r="I64" s="151"/>
      <c r="J64" s="151"/>
      <c r="K64" s="151"/>
      <c r="L64" s="151"/>
      <c r="M64" s="151"/>
      <c r="N64" s="151"/>
      <c r="O64" s="240"/>
      <c r="P64" s="151"/>
      <c r="Q64" s="151"/>
      <c r="R64" s="151"/>
      <c r="S64" s="151"/>
      <c r="T64" s="151"/>
      <c r="U64" s="151"/>
      <c r="V64" s="151"/>
      <c r="W64" s="151"/>
      <c r="X64" s="151"/>
      <c r="Y64" s="151"/>
    </row>
    <row r="65" spans="3:25" ht="18.75" customHeight="1">
      <c r="C65" s="151"/>
      <c r="D65" s="151"/>
      <c r="E65" s="151"/>
      <c r="F65" s="151"/>
      <c r="G65" s="151"/>
      <c r="H65" s="151"/>
      <c r="I65" s="151"/>
      <c r="J65" s="151"/>
      <c r="K65" s="151"/>
      <c r="L65" s="151"/>
      <c r="M65" s="151"/>
      <c r="N65" s="151"/>
      <c r="O65" s="240"/>
      <c r="P65" s="151"/>
      <c r="Q65" s="151"/>
      <c r="R65" s="151"/>
      <c r="S65" s="151"/>
      <c r="T65" s="151"/>
      <c r="U65" s="151"/>
      <c r="V65" s="151"/>
      <c r="W65" s="151"/>
      <c r="X65" s="151"/>
      <c r="Y65" s="151"/>
    </row>
    <row r="66" spans="3:25" ht="18.75" customHeight="1">
      <c r="C66" s="151"/>
      <c r="D66" s="151"/>
      <c r="E66" s="151"/>
      <c r="F66" s="151"/>
      <c r="G66" s="151"/>
      <c r="H66" s="151"/>
      <c r="I66" s="151"/>
      <c r="J66" s="151"/>
      <c r="K66" s="151"/>
      <c r="L66" s="151"/>
      <c r="M66" s="151"/>
      <c r="N66" s="151"/>
      <c r="O66" s="240"/>
      <c r="P66" s="151"/>
      <c r="Q66" s="151"/>
      <c r="R66" s="151"/>
      <c r="S66" s="151"/>
      <c r="T66" s="151"/>
      <c r="U66" s="151"/>
      <c r="V66" s="151"/>
      <c r="W66" s="151"/>
      <c r="X66" s="151"/>
      <c r="Y66" s="151"/>
    </row>
    <row r="67" spans="3:25" ht="18.75" customHeight="1">
      <c r="C67" s="151"/>
      <c r="D67" s="151"/>
      <c r="E67" s="151"/>
      <c r="F67" s="151"/>
      <c r="G67" s="151"/>
      <c r="H67" s="151"/>
      <c r="I67" s="151"/>
      <c r="J67" s="151"/>
      <c r="K67" s="151"/>
      <c r="L67" s="151"/>
      <c r="M67" s="151"/>
      <c r="N67" s="151"/>
      <c r="O67" s="240"/>
      <c r="P67" s="151"/>
      <c r="Q67" s="151"/>
      <c r="R67" s="151"/>
      <c r="S67" s="151"/>
      <c r="T67" s="151"/>
      <c r="U67" s="151"/>
      <c r="V67" s="151"/>
      <c r="W67" s="151"/>
      <c r="X67" s="151"/>
      <c r="Y67" s="151"/>
    </row>
    <row r="68" spans="3:25" ht="18.75" customHeight="1">
      <c r="C68" s="151"/>
      <c r="D68" s="151"/>
      <c r="E68" s="151"/>
      <c r="F68" s="151"/>
      <c r="G68" s="151"/>
      <c r="H68" s="151"/>
      <c r="I68" s="151"/>
      <c r="J68" s="151"/>
      <c r="K68" s="151"/>
      <c r="L68" s="151"/>
      <c r="M68" s="151"/>
      <c r="N68" s="151"/>
      <c r="O68" s="240"/>
      <c r="P68" s="151"/>
      <c r="Q68" s="151"/>
      <c r="R68" s="151"/>
      <c r="S68" s="151"/>
      <c r="T68" s="151"/>
      <c r="U68" s="151"/>
      <c r="V68" s="151"/>
      <c r="W68" s="151"/>
      <c r="X68" s="151"/>
      <c r="Y68" s="151"/>
    </row>
    <row r="69" spans="3:25" ht="18.75" customHeight="1">
      <c r="C69" s="151"/>
      <c r="D69" s="151"/>
      <c r="E69" s="151"/>
      <c r="F69" s="151"/>
      <c r="G69" s="151"/>
      <c r="H69" s="151"/>
      <c r="I69" s="151"/>
      <c r="J69" s="151"/>
      <c r="K69" s="151"/>
      <c r="L69" s="151"/>
      <c r="M69" s="151"/>
      <c r="N69" s="151"/>
      <c r="O69" s="240"/>
      <c r="P69" s="151"/>
      <c r="Q69" s="151"/>
      <c r="R69" s="151"/>
      <c r="S69" s="151"/>
      <c r="T69" s="151"/>
      <c r="U69" s="151"/>
      <c r="V69" s="151"/>
      <c r="W69" s="151"/>
      <c r="X69" s="151"/>
      <c r="Y69" s="151"/>
    </row>
    <row r="70" spans="3:25" ht="18.75" customHeight="1">
      <c r="C70" s="151"/>
      <c r="D70" s="151"/>
      <c r="E70" s="151"/>
      <c r="F70" s="151"/>
      <c r="G70" s="151"/>
      <c r="H70" s="151"/>
      <c r="I70" s="151"/>
      <c r="J70" s="151"/>
      <c r="K70" s="151"/>
      <c r="L70" s="151"/>
      <c r="M70" s="151"/>
      <c r="N70" s="151"/>
      <c r="O70" s="240"/>
      <c r="P70" s="151"/>
      <c r="Q70" s="151"/>
      <c r="R70" s="151"/>
      <c r="S70" s="151"/>
      <c r="T70" s="151"/>
      <c r="U70" s="151"/>
      <c r="V70" s="151"/>
      <c r="W70" s="151"/>
      <c r="X70" s="151"/>
      <c r="Y70" s="151"/>
    </row>
    <row r="71" spans="3:25" ht="18.75" customHeight="1">
      <c r="C71" s="151"/>
      <c r="D71" s="151"/>
      <c r="E71" s="151"/>
      <c r="F71" s="151"/>
      <c r="G71" s="151"/>
      <c r="H71" s="151"/>
      <c r="I71" s="151"/>
      <c r="J71" s="151"/>
      <c r="K71" s="151"/>
      <c r="L71" s="151"/>
      <c r="M71" s="151"/>
      <c r="N71" s="151"/>
      <c r="O71" s="240"/>
      <c r="P71" s="151"/>
      <c r="Q71" s="151"/>
      <c r="R71" s="151"/>
      <c r="S71" s="151"/>
      <c r="T71" s="151"/>
      <c r="U71" s="151"/>
      <c r="V71" s="151"/>
      <c r="W71" s="151"/>
      <c r="X71" s="151"/>
      <c r="Y71" s="151"/>
    </row>
    <row r="72" spans="3:25" ht="18.75" customHeight="1">
      <c r="C72" s="151"/>
      <c r="D72" s="151"/>
      <c r="E72" s="151"/>
      <c r="F72" s="151"/>
      <c r="G72" s="151"/>
      <c r="H72" s="151"/>
      <c r="I72" s="151"/>
      <c r="J72" s="151"/>
      <c r="K72" s="151"/>
      <c r="L72" s="151"/>
      <c r="M72" s="151"/>
      <c r="N72" s="151"/>
      <c r="O72" s="240"/>
      <c r="P72" s="151"/>
      <c r="Q72" s="151"/>
      <c r="R72" s="151"/>
      <c r="S72" s="151"/>
      <c r="T72" s="151"/>
      <c r="U72" s="151"/>
      <c r="V72" s="151"/>
      <c r="W72" s="151"/>
      <c r="X72" s="151"/>
      <c r="Y72" s="151"/>
    </row>
    <row r="73" spans="3:25" ht="18.75" customHeight="1">
      <c r="C73" s="151"/>
      <c r="D73" s="151"/>
      <c r="E73" s="151"/>
      <c r="F73" s="151"/>
      <c r="G73" s="151"/>
      <c r="H73" s="151"/>
      <c r="I73" s="151"/>
      <c r="J73" s="151"/>
      <c r="K73" s="151"/>
      <c r="L73" s="151"/>
      <c r="M73" s="151"/>
      <c r="N73" s="151"/>
      <c r="O73" s="240"/>
      <c r="P73" s="151"/>
      <c r="Q73" s="151"/>
      <c r="R73" s="151"/>
      <c r="S73" s="151"/>
      <c r="T73" s="151"/>
      <c r="U73" s="151"/>
      <c r="V73" s="151"/>
      <c r="W73" s="151"/>
      <c r="X73" s="151"/>
      <c r="Y73" s="151"/>
    </row>
    <row r="74" spans="3:25" ht="18.75" customHeight="1">
      <c r="C74" s="151"/>
      <c r="D74" s="151"/>
      <c r="E74" s="151"/>
      <c r="F74" s="151"/>
      <c r="G74" s="151"/>
      <c r="H74" s="151"/>
      <c r="I74" s="151"/>
      <c r="J74" s="151"/>
      <c r="K74" s="151"/>
      <c r="L74" s="151"/>
      <c r="M74" s="151"/>
      <c r="N74" s="151"/>
      <c r="O74" s="240"/>
      <c r="P74" s="151"/>
      <c r="Q74" s="151"/>
      <c r="R74" s="151"/>
      <c r="S74" s="151"/>
      <c r="T74" s="151"/>
      <c r="U74" s="151"/>
      <c r="V74" s="151"/>
      <c r="W74" s="151"/>
      <c r="X74" s="151"/>
      <c r="Y74" s="151"/>
    </row>
    <row r="75" spans="3:25" ht="18.75" customHeight="1">
      <c r="C75" s="151"/>
      <c r="D75" s="151"/>
      <c r="E75" s="151"/>
      <c r="F75" s="151"/>
      <c r="G75" s="151"/>
      <c r="H75" s="151"/>
      <c r="I75" s="151"/>
      <c r="J75" s="151"/>
      <c r="K75" s="151"/>
      <c r="L75" s="151"/>
      <c r="M75" s="151"/>
      <c r="N75" s="151"/>
      <c r="O75" s="240"/>
      <c r="P75" s="151"/>
      <c r="Q75" s="151"/>
      <c r="R75" s="151"/>
      <c r="S75" s="151"/>
      <c r="T75" s="151"/>
      <c r="U75" s="151"/>
      <c r="V75" s="151"/>
      <c r="W75" s="151"/>
      <c r="X75" s="151"/>
      <c r="Y75" s="151"/>
    </row>
    <row r="76" spans="3:25" ht="18.75" customHeight="1">
      <c r="C76" s="151"/>
      <c r="D76" s="151"/>
      <c r="E76" s="151"/>
      <c r="F76" s="151"/>
      <c r="G76" s="151"/>
      <c r="H76" s="151"/>
      <c r="I76" s="151"/>
      <c r="J76" s="151"/>
      <c r="K76" s="151"/>
      <c r="L76" s="151"/>
      <c r="M76" s="151"/>
      <c r="N76" s="151"/>
      <c r="O76" s="240"/>
      <c r="P76" s="151"/>
      <c r="Q76" s="151"/>
      <c r="R76" s="151"/>
      <c r="S76" s="151"/>
      <c r="T76" s="151"/>
      <c r="U76" s="151"/>
      <c r="V76" s="151"/>
      <c r="W76" s="151"/>
      <c r="X76" s="151"/>
      <c r="Y76" s="151"/>
    </row>
    <row r="77" spans="3:25" ht="18.75" customHeight="1">
      <c r="C77" s="151"/>
      <c r="D77" s="151"/>
      <c r="E77" s="151"/>
      <c r="F77" s="151"/>
      <c r="G77" s="151"/>
      <c r="H77" s="151"/>
      <c r="I77" s="151"/>
      <c r="J77" s="151"/>
      <c r="K77" s="151"/>
      <c r="L77" s="151"/>
      <c r="M77" s="151"/>
      <c r="N77" s="151"/>
      <c r="O77" s="240"/>
      <c r="P77" s="151"/>
      <c r="Q77" s="151"/>
      <c r="R77" s="151"/>
      <c r="S77" s="151"/>
      <c r="T77" s="151"/>
      <c r="U77" s="151"/>
      <c r="V77" s="151"/>
      <c r="W77" s="151"/>
      <c r="X77" s="151"/>
      <c r="Y77" s="151"/>
    </row>
    <row r="78" spans="3:25" ht="18.75" customHeight="1">
      <c r="C78" s="151"/>
      <c r="D78" s="151"/>
      <c r="E78" s="151"/>
      <c r="F78" s="151"/>
      <c r="G78" s="151"/>
      <c r="H78" s="151"/>
      <c r="I78" s="151"/>
      <c r="J78" s="151"/>
      <c r="K78" s="151"/>
      <c r="L78" s="151"/>
      <c r="M78" s="151"/>
      <c r="N78" s="151"/>
      <c r="O78" s="240"/>
      <c r="P78" s="151"/>
      <c r="Q78" s="151"/>
      <c r="R78" s="151"/>
      <c r="S78" s="151"/>
      <c r="T78" s="151"/>
      <c r="U78" s="151"/>
      <c r="V78" s="151"/>
      <c r="W78" s="151"/>
      <c r="X78" s="151"/>
      <c r="Y78" s="151"/>
    </row>
    <row r="79" spans="3:25" ht="18.75" customHeight="1">
      <c r="C79" s="151"/>
      <c r="D79" s="151"/>
      <c r="E79" s="151"/>
      <c r="F79" s="151"/>
      <c r="G79" s="151"/>
      <c r="H79" s="151"/>
      <c r="I79" s="151"/>
      <c r="J79" s="151"/>
      <c r="K79" s="151"/>
      <c r="L79" s="151"/>
      <c r="M79" s="151"/>
      <c r="N79" s="151"/>
      <c r="O79" s="240"/>
      <c r="P79" s="151"/>
      <c r="Q79" s="151"/>
      <c r="R79" s="151"/>
      <c r="S79" s="151"/>
      <c r="T79" s="151"/>
      <c r="U79" s="151"/>
      <c r="V79" s="151"/>
      <c r="W79" s="151"/>
      <c r="X79" s="151"/>
      <c r="Y79" s="151"/>
    </row>
    <row r="80" spans="3:25" ht="18.75" customHeight="1">
      <c r="C80" s="151"/>
      <c r="D80" s="151"/>
      <c r="E80" s="151"/>
      <c r="F80" s="151"/>
      <c r="G80" s="151"/>
      <c r="H80" s="151"/>
      <c r="I80" s="151"/>
      <c r="J80" s="151"/>
      <c r="K80" s="151"/>
      <c r="L80" s="151"/>
      <c r="M80" s="151"/>
      <c r="N80" s="151"/>
      <c r="O80" s="240"/>
      <c r="P80" s="151"/>
      <c r="Q80" s="151"/>
      <c r="R80" s="151"/>
      <c r="S80" s="151"/>
      <c r="T80" s="151"/>
      <c r="U80" s="151"/>
      <c r="V80" s="151"/>
      <c r="W80" s="151"/>
      <c r="X80" s="151"/>
      <c r="Y80" s="151"/>
    </row>
    <row r="81" spans="3:25" ht="18.75" customHeight="1">
      <c r="C81" s="151"/>
      <c r="D81" s="151"/>
      <c r="E81" s="151"/>
      <c r="F81" s="151"/>
      <c r="G81" s="151"/>
      <c r="H81" s="151"/>
      <c r="I81" s="151"/>
      <c r="J81" s="151"/>
      <c r="K81" s="151"/>
      <c r="L81" s="151"/>
      <c r="M81" s="151"/>
      <c r="N81" s="151"/>
      <c r="O81" s="240"/>
      <c r="P81" s="151"/>
      <c r="Q81" s="151"/>
      <c r="R81" s="151"/>
      <c r="S81" s="151"/>
      <c r="T81" s="151"/>
      <c r="U81" s="151"/>
      <c r="V81" s="151"/>
      <c r="W81" s="151"/>
      <c r="X81" s="151"/>
      <c r="Y81" s="151"/>
    </row>
    <row r="82" spans="3:25" ht="18.75" customHeight="1">
      <c r="C82" s="151"/>
      <c r="D82" s="151"/>
      <c r="E82" s="151"/>
      <c r="F82" s="151"/>
      <c r="G82" s="151"/>
      <c r="H82" s="151"/>
      <c r="I82" s="151"/>
      <c r="J82" s="151"/>
      <c r="K82" s="151"/>
      <c r="L82" s="151"/>
      <c r="M82" s="151"/>
      <c r="N82" s="151"/>
      <c r="O82" s="240"/>
      <c r="P82" s="151"/>
      <c r="Q82" s="151"/>
      <c r="R82" s="151"/>
      <c r="S82" s="151"/>
      <c r="T82" s="151"/>
      <c r="U82" s="151"/>
      <c r="V82" s="151"/>
      <c r="W82" s="151"/>
      <c r="X82" s="151"/>
      <c r="Y82" s="151"/>
    </row>
    <row r="83" spans="3:25" ht="18.75" customHeight="1">
      <c r="C83" s="151"/>
      <c r="D83" s="151"/>
      <c r="E83" s="151"/>
      <c r="F83" s="151"/>
      <c r="G83" s="151"/>
      <c r="H83" s="151"/>
      <c r="I83" s="151"/>
      <c r="J83" s="151"/>
      <c r="K83" s="151"/>
      <c r="L83" s="151"/>
      <c r="M83" s="151"/>
      <c r="N83" s="151"/>
      <c r="O83" s="240"/>
      <c r="P83" s="151"/>
      <c r="Q83" s="151"/>
      <c r="R83" s="151"/>
      <c r="S83" s="151"/>
      <c r="T83" s="151"/>
      <c r="U83" s="151"/>
      <c r="V83" s="151"/>
      <c r="W83" s="151"/>
      <c r="X83" s="151"/>
      <c r="Y83" s="151"/>
    </row>
    <row r="84" spans="3:25" ht="18.75" customHeight="1">
      <c r="C84" s="151"/>
      <c r="D84" s="151"/>
      <c r="E84" s="151"/>
      <c r="F84" s="151"/>
      <c r="G84" s="151"/>
      <c r="H84" s="151"/>
      <c r="I84" s="151"/>
      <c r="J84" s="151"/>
      <c r="K84" s="151"/>
      <c r="L84" s="151"/>
      <c r="M84" s="151"/>
      <c r="N84" s="151"/>
      <c r="O84" s="240"/>
      <c r="P84" s="151"/>
      <c r="Q84" s="151"/>
      <c r="R84" s="151"/>
      <c r="S84" s="151"/>
      <c r="T84" s="151"/>
      <c r="U84" s="151"/>
      <c r="V84" s="151"/>
      <c r="W84" s="151"/>
      <c r="X84" s="151"/>
      <c r="Y84" s="151"/>
    </row>
    <row r="85" spans="3:25" ht="18.75" customHeight="1">
      <c r="C85" s="151"/>
      <c r="D85" s="151"/>
      <c r="E85" s="151"/>
      <c r="F85" s="151"/>
      <c r="G85" s="151"/>
      <c r="H85" s="151"/>
      <c r="I85" s="151"/>
      <c r="J85" s="151"/>
      <c r="K85" s="151"/>
      <c r="L85" s="151"/>
      <c r="M85" s="151"/>
      <c r="N85" s="151"/>
      <c r="O85" s="240"/>
      <c r="P85" s="151"/>
      <c r="Q85" s="151"/>
      <c r="R85" s="151"/>
      <c r="S85" s="151"/>
      <c r="T85" s="151"/>
      <c r="U85" s="151"/>
      <c r="V85" s="151"/>
      <c r="W85" s="151"/>
      <c r="X85" s="151"/>
      <c r="Y85" s="151"/>
    </row>
    <row r="86" spans="3:25" ht="18.75" customHeight="1">
      <c r="C86" s="151"/>
      <c r="D86" s="151"/>
      <c r="E86" s="151"/>
      <c r="F86" s="151"/>
      <c r="G86" s="151"/>
      <c r="H86" s="151"/>
      <c r="I86" s="151"/>
      <c r="J86" s="151"/>
      <c r="K86" s="151"/>
      <c r="L86" s="151"/>
      <c r="M86" s="151"/>
      <c r="N86" s="151"/>
      <c r="O86" s="240"/>
      <c r="P86" s="151"/>
      <c r="Q86" s="151"/>
      <c r="R86" s="151"/>
      <c r="S86" s="151"/>
      <c r="T86" s="151"/>
      <c r="U86" s="151"/>
      <c r="V86" s="151"/>
      <c r="W86" s="151"/>
      <c r="X86" s="151"/>
      <c r="Y86" s="151"/>
    </row>
    <row r="87" spans="3:25" ht="18.75" customHeight="1">
      <c r="C87" s="151"/>
      <c r="D87" s="151"/>
      <c r="E87" s="151"/>
      <c r="F87" s="151"/>
      <c r="G87" s="151"/>
      <c r="H87" s="151"/>
      <c r="I87" s="151"/>
      <c r="J87" s="151"/>
      <c r="K87" s="151"/>
      <c r="L87" s="151"/>
      <c r="M87" s="151"/>
      <c r="N87" s="151"/>
      <c r="O87" s="240"/>
      <c r="P87" s="151"/>
      <c r="Q87" s="151"/>
      <c r="R87" s="151"/>
      <c r="S87" s="151"/>
      <c r="T87" s="151"/>
      <c r="U87" s="151"/>
      <c r="V87" s="151"/>
      <c r="W87" s="151"/>
      <c r="X87" s="151"/>
      <c r="Y87" s="151"/>
    </row>
    <row r="88" spans="3:25" ht="18.75" customHeight="1">
      <c r="C88" s="151"/>
      <c r="D88" s="151"/>
      <c r="E88" s="151"/>
      <c r="F88" s="151"/>
      <c r="G88" s="151"/>
      <c r="H88" s="151"/>
      <c r="I88" s="151"/>
      <c r="J88" s="151"/>
      <c r="K88" s="151"/>
      <c r="L88" s="151"/>
      <c r="M88" s="151"/>
      <c r="N88" s="151"/>
      <c r="O88" s="240"/>
      <c r="P88" s="151"/>
      <c r="Q88" s="151"/>
      <c r="R88" s="151"/>
      <c r="S88" s="151"/>
      <c r="T88" s="151"/>
      <c r="U88" s="151"/>
      <c r="V88" s="151"/>
      <c r="W88" s="151"/>
      <c r="X88" s="151"/>
      <c r="Y88" s="151"/>
    </row>
    <row r="89" spans="3:25" ht="18.75" customHeight="1">
      <c r="C89" s="151"/>
      <c r="D89" s="151"/>
      <c r="E89" s="151"/>
      <c r="F89" s="151"/>
      <c r="G89" s="151"/>
      <c r="H89" s="151"/>
      <c r="I89" s="151"/>
      <c r="J89" s="151"/>
      <c r="K89" s="151"/>
      <c r="L89" s="151"/>
      <c r="M89" s="151"/>
      <c r="N89" s="151"/>
      <c r="O89" s="240"/>
      <c r="P89" s="151"/>
      <c r="Q89" s="151"/>
      <c r="R89" s="151"/>
      <c r="S89" s="151"/>
      <c r="T89" s="151"/>
      <c r="U89" s="151"/>
      <c r="V89" s="151"/>
      <c r="W89" s="151"/>
      <c r="X89" s="151"/>
      <c r="Y89" s="151"/>
    </row>
    <row r="90" spans="3:25" ht="18.75" customHeight="1">
      <c r="C90" s="151"/>
      <c r="D90" s="151"/>
      <c r="E90" s="151"/>
      <c r="F90" s="151"/>
      <c r="G90" s="151"/>
      <c r="H90" s="151"/>
      <c r="I90" s="151"/>
      <c r="J90" s="151"/>
      <c r="K90" s="151"/>
      <c r="L90" s="151"/>
      <c r="M90" s="151"/>
      <c r="N90" s="151"/>
      <c r="O90" s="240"/>
      <c r="P90" s="151"/>
      <c r="Q90" s="151"/>
      <c r="R90" s="151"/>
      <c r="S90" s="151"/>
      <c r="T90" s="151"/>
      <c r="U90" s="151"/>
      <c r="V90" s="151"/>
      <c r="W90" s="151"/>
      <c r="X90" s="151"/>
      <c r="Y90" s="151"/>
    </row>
    <row r="91" spans="3:25" ht="18.75" customHeight="1">
      <c r="C91" s="151"/>
      <c r="D91" s="151"/>
      <c r="E91" s="151"/>
      <c r="F91" s="151"/>
      <c r="G91" s="151"/>
      <c r="H91" s="151"/>
      <c r="I91" s="151"/>
      <c r="J91" s="151"/>
      <c r="K91" s="151"/>
      <c r="L91" s="151"/>
      <c r="M91" s="151"/>
      <c r="N91" s="151"/>
      <c r="O91" s="240"/>
      <c r="P91" s="151"/>
      <c r="Q91" s="151"/>
      <c r="R91" s="151"/>
      <c r="S91" s="151"/>
      <c r="T91" s="151"/>
      <c r="U91" s="151"/>
      <c r="V91" s="151"/>
      <c r="W91" s="151"/>
      <c r="X91" s="151"/>
      <c r="Y91" s="151"/>
    </row>
    <row r="92" spans="3:25" ht="18.75" customHeight="1">
      <c r="C92" s="151"/>
      <c r="D92" s="151"/>
      <c r="E92" s="151"/>
      <c r="F92" s="151"/>
      <c r="G92" s="151"/>
      <c r="H92" s="151"/>
      <c r="I92" s="151"/>
      <c r="J92" s="151"/>
      <c r="K92" s="151"/>
      <c r="L92" s="151"/>
      <c r="M92" s="151"/>
      <c r="N92" s="151"/>
      <c r="O92" s="240"/>
      <c r="P92" s="151"/>
      <c r="Q92" s="151"/>
      <c r="R92" s="151"/>
      <c r="S92" s="151"/>
      <c r="T92" s="151"/>
      <c r="U92" s="151"/>
      <c r="V92" s="151"/>
      <c r="W92" s="151"/>
      <c r="X92" s="151"/>
      <c r="Y92" s="151"/>
    </row>
    <row r="93" spans="3:25" ht="18.75" customHeight="1">
      <c r="C93" s="151"/>
      <c r="D93" s="151"/>
      <c r="E93" s="151"/>
      <c r="F93" s="151"/>
      <c r="G93" s="151"/>
      <c r="H93" s="151"/>
      <c r="I93" s="151"/>
      <c r="J93" s="151"/>
      <c r="K93" s="151"/>
      <c r="L93" s="151"/>
      <c r="M93" s="151"/>
      <c r="N93" s="151"/>
      <c r="O93" s="240"/>
      <c r="P93" s="151"/>
      <c r="Q93" s="151"/>
      <c r="R93" s="151"/>
      <c r="S93" s="151"/>
      <c r="T93" s="151"/>
      <c r="U93" s="151"/>
      <c r="V93" s="151"/>
      <c r="W93" s="151"/>
      <c r="X93" s="151"/>
      <c r="Y93" s="151"/>
    </row>
    <row r="94" spans="3:25" ht="18.75" customHeight="1">
      <c r="C94" s="151"/>
      <c r="D94" s="151"/>
      <c r="E94" s="151"/>
      <c r="F94" s="151"/>
      <c r="G94" s="151"/>
      <c r="H94" s="151"/>
      <c r="I94" s="151"/>
      <c r="J94" s="151"/>
      <c r="K94" s="151"/>
      <c r="L94" s="151"/>
      <c r="M94" s="151"/>
      <c r="N94" s="151"/>
      <c r="O94" s="240"/>
      <c r="P94" s="151"/>
      <c r="Q94" s="151"/>
      <c r="R94" s="151"/>
      <c r="S94" s="151"/>
      <c r="T94" s="151"/>
      <c r="U94" s="151"/>
      <c r="V94" s="151"/>
      <c r="W94" s="151"/>
      <c r="X94" s="151"/>
      <c r="Y94" s="151"/>
    </row>
    <row r="95" spans="3:25" ht="18.75" customHeight="1">
      <c r="C95" s="151"/>
      <c r="D95" s="151"/>
      <c r="E95" s="151"/>
      <c r="F95" s="151"/>
      <c r="G95" s="151"/>
      <c r="H95" s="151"/>
      <c r="I95" s="151"/>
      <c r="J95" s="151"/>
      <c r="K95" s="151"/>
      <c r="L95" s="151"/>
      <c r="M95" s="151"/>
      <c r="N95" s="151"/>
      <c r="O95" s="240"/>
      <c r="P95" s="151"/>
      <c r="Q95" s="151"/>
      <c r="R95" s="151"/>
      <c r="S95" s="151"/>
      <c r="T95" s="151"/>
      <c r="U95" s="151"/>
      <c r="V95" s="151"/>
      <c r="W95" s="151"/>
      <c r="X95" s="151"/>
      <c r="Y95" s="151"/>
    </row>
    <row r="96" spans="3:25" ht="18.75" customHeight="1">
      <c r="C96" s="151"/>
      <c r="D96" s="151"/>
      <c r="E96" s="151"/>
      <c r="F96" s="151"/>
      <c r="G96" s="151"/>
      <c r="H96" s="151"/>
      <c r="I96" s="151"/>
      <c r="J96" s="151"/>
      <c r="K96" s="151"/>
      <c r="L96" s="151"/>
      <c r="M96" s="151"/>
      <c r="N96" s="151"/>
      <c r="O96" s="240"/>
      <c r="P96" s="151"/>
      <c r="Q96" s="151"/>
      <c r="R96" s="151"/>
      <c r="S96" s="151"/>
      <c r="T96" s="151"/>
      <c r="U96" s="151"/>
      <c r="V96" s="151"/>
      <c r="W96" s="151"/>
      <c r="X96" s="151"/>
      <c r="Y96" s="151"/>
    </row>
    <row r="97" spans="3:25" ht="18.75" customHeight="1">
      <c r="C97" s="151"/>
      <c r="D97" s="151"/>
      <c r="E97" s="151"/>
      <c r="F97" s="151"/>
      <c r="G97" s="151"/>
      <c r="H97" s="151"/>
      <c r="I97" s="151"/>
      <c r="J97" s="151"/>
      <c r="K97" s="151"/>
      <c r="L97" s="151"/>
      <c r="M97" s="151"/>
      <c r="N97" s="151"/>
      <c r="O97" s="240"/>
      <c r="P97" s="151"/>
      <c r="Q97" s="151"/>
      <c r="R97" s="151"/>
      <c r="S97" s="151"/>
      <c r="T97" s="151"/>
      <c r="U97" s="151"/>
      <c r="V97" s="151"/>
      <c r="W97" s="151"/>
      <c r="X97" s="151"/>
      <c r="Y97" s="151"/>
    </row>
    <row r="98" spans="3:25" ht="18.75" customHeight="1">
      <c r="C98" s="151"/>
      <c r="D98" s="151"/>
      <c r="E98" s="151"/>
      <c r="F98" s="151"/>
      <c r="G98" s="151"/>
      <c r="H98" s="151"/>
      <c r="I98" s="151"/>
      <c r="J98" s="151"/>
      <c r="K98" s="151"/>
      <c r="L98" s="151"/>
      <c r="M98" s="151"/>
      <c r="N98" s="151"/>
      <c r="O98" s="240"/>
      <c r="P98" s="151"/>
      <c r="Q98" s="151"/>
      <c r="R98" s="151"/>
      <c r="S98" s="151"/>
      <c r="T98" s="151"/>
      <c r="U98" s="151"/>
      <c r="V98" s="151"/>
      <c r="W98" s="151"/>
      <c r="X98" s="151"/>
      <c r="Y98" s="151"/>
    </row>
    <row r="99" spans="3:25" ht="18.75" customHeight="1">
      <c r="C99" s="151"/>
      <c r="D99" s="151"/>
      <c r="E99" s="151"/>
      <c r="F99" s="151"/>
      <c r="G99" s="151"/>
      <c r="H99" s="151"/>
      <c r="I99" s="151"/>
      <c r="J99" s="151"/>
      <c r="K99" s="151"/>
      <c r="L99" s="151"/>
      <c r="M99" s="151"/>
      <c r="N99" s="151"/>
      <c r="O99" s="240"/>
      <c r="P99" s="151"/>
      <c r="Q99" s="151"/>
      <c r="R99" s="151"/>
      <c r="S99" s="151"/>
      <c r="T99" s="151"/>
      <c r="U99" s="151"/>
      <c r="V99" s="151"/>
      <c r="W99" s="151"/>
      <c r="X99" s="151"/>
      <c r="Y99" s="151"/>
    </row>
    <row r="100" spans="3:25" ht="18.75" customHeight="1">
      <c r="C100" s="151"/>
      <c r="D100" s="151"/>
      <c r="E100" s="151"/>
      <c r="F100" s="151"/>
      <c r="G100" s="151"/>
      <c r="H100" s="151"/>
      <c r="I100" s="151"/>
      <c r="J100" s="151"/>
      <c r="K100" s="151"/>
      <c r="L100" s="151"/>
      <c r="M100" s="151"/>
      <c r="N100" s="151"/>
      <c r="O100" s="240"/>
      <c r="P100" s="151"/>
      <c r="Q100" s="151"/>
      <c r="R100" s="151"/>
      <c r="S100" s="151"/>
      <c r="T100" s="151"/>
      <c r="U100" s="151"/>
      <c r="V100" s="151"/>
      <c r="W100" s="151"/>
      <c r="X100" s="151"/>
      <c r="Y100" s="151"/>
    </row>
    <row r="101" spans="3:25" ht="18.75" customHeight="1">
      <c r="C101" s="151"/>
      <c r="D101" s="151"/>
      <c r="E101" s="151"/>
      <c r="F101" s="151"/>
      <c r="G101" s="151"/>
      <c r="H101" s="151"/>
      <c r="I101" s="151"/>
      <c r="J101" s="151"/>
      <c r="K101" s="151"/>
      <c r="L101" s="151"/>
      <c r="M101" s="151"/>
      <c r="N101" s="151"/>
      <c r="O101" s="240"/>
      <c r="P101" s="151"/>
      <c r="Q101" s="151"/>
      <c r="R101" s="151"/>
      <c r="S101" s="151"/>
      <c r="T101" s="151"/>
      <c r="U101" s="151"/>
      <c r="V101" s="151"/>
      <c r="W101" s="151"/>
      <c r="X101" s="151"/>
      <c r="Y101" s="151"/>
    </row>
    <row r="102" spans="3:25" ht="18.75" customHeight="1">
      <c r="C102" s="151"/>
      <c r="D102" s="151"/>
      <c r="E102" s="151"/>
      <c r="F102" s="151"/>
      <c r="G102" s="151"/>
      <c r="H102" s="151"/>
      <c r="I102" s="151"/>
      <c r="J102" s="151"/>
      <c r="K102" s="151"/>
      <c r="L102" s="151"/>
      <c r="M102" s="151"/>
      <c r="N102" s="151"/>
      <c r="O102" s="240"/>
      <c r="P102" s="151"/>
      <c r="Q102" s="151"/>
      <c r="R102" s="151"/>
      <c r="S102" s="151"/>
      <c r="T102" s="151"/>
      <c r="U102" s="151"/>
      <c r="V102" s="151"/>
      <c r="W102" s="151"/>
      <c r="X102" s="151"/>
      <c r="Y102" s="151"/>
    </row>
    <row r="103" spans="3:25" ht="18.75" customHeight="1">
      <c r="C103" s="151"/>
      <c r="D103" s="151"/>
      <c r="E103" s="151"/>
      <c r="F103" s="151"/>
      <c r="G103" s="151"/>
      <c r="H103" s="151"/>
      <c r="I103" s="151"/>
      <c r="J103" s="151"/>
      <c r="K103" s="151"/>
      <c r="L103" s="151"/>
      <c r="M103" s="151"/>
      <c r="N103" s="151"/>
      <c r="O103" s="240"/>
      <c r="P103" s="151"/>
      <c r="Q103" s="151"/>
      <c r="R103" s="151"/>
      <c r="S103" s="151"/>
      <c r="T103" s="151"/>
      <c r="U103" s="151"/>
      <c r="V103" s="151"/>
      <c r="W103" s="151"/>
      <c r="X103" s="151"/>
      <c r="Y103" s="151"/>
    </row>
    <row r="104" spans="3:25" ht="18.75" customHeight="1">
      <c r="C104" s="151"/>
      <c r="D104" s="151"/>
      <c r="E104" s="151"/>
      <c r="F104" s="151"/>
      <c r="G104" s="151"/>
      <c r="H104" s="151"/>
      <c r="I104" s="151"/>
      <c r="J104" s="151"/>
      <c r="K104" s="151"/>
      <c r="L104" s="151"/>
      <c r="M104" s="151"/>
      <c r="N104" s="151"/>
      <c r="O104" s="240"/>
      <c r="P104" s="151"/>
      <c r="Q104" s="151"/>
      <c r="R104" s="151"/>
      <c r="S104" s="151"/>
      <c r="T104" s="151"/>
      <c r="U104" s="151"/>
      <c r="V104" s="151"/>
      <c r="W104" s="151"/>
      <c r="X104" s="151"/>
      <c r="Y104" s="151"/>
    </row>
    <row r="105" spans="3:25" ht="18.75" customHeight="1">
      <c r="C105" s="151"/>
      <c r="D105" s="151"/>
      <c r="E105" s="151"/>
      <c r="F105" s="151"/>
      <c r="G105" s="151"/>
      <c r="H105" s="151"/>
      <c r="I105" s="151"/>
      <c r="J105" s="151"/>
      <c r="K105" s="151"/>
      <c r="L105" s="151"/>
      <c r="M105" s="151"/>
      <c r="N105" s="151"/>
      <c r="O105" s="240"/>
      <c r="P105" s="151"/>
      <c r="Q105" s="151"/>
      <c r="R105" s="151"/>
      <c r="S105" s="151"/>
      <c r="T105" s="151"/>
      <c r="U105" s="151"/>
      <c r="V105" s="151"/>
      <c r="W105" s="151"/>
      <c r="X105" s="151"/>
      <c r="Y105" s="151"/>
    </row>
    <row r="106" spans="3:25" ht="18.75" customHeight="1">
      <c r="C106" s="151"/>
      <c r="D106" s="151"/>
      <c r="E106" s="151"/>
      <c r="F106" s="151"/>
      <c r="G106" s="151"/>
      <c r="H106" s="151"/>
      <c r="I106" s="151"/>
      <c r="J106" s="151"/>
      <c r="K106" s="151"/>
      <c r="L106" s="151"/>
      <c r="M106" s="151"/>
      <c r="N106" s="151"/>
      <c r="O106" s="240"/>
      <c r="P106" s="151"/>
      <c r="Q106" s="151"/>
      <c r="R106" s="151"/>
      <c r="S106" s="151"/>
      <c r="T106" s="151"/>
      <c r="U106" s="151"/>
      <c r="V106" s="151"/>
      <c r="W106" s="151"/>
      <c r="X106" s="151"/>
      <c r="Y106" s="151"/>
    </row>
    <row r="107" spans="3:25" ht="18.75" customHeight="1">
      <c r="C107" s="151"/>
      <c r="D107" s="151"/>
      <c r="E107" s="151"/>
      <c r="F107" s="151"/>
      <c r="G107" s="151"/>
      <c r="H107" s="151"/>
      <c r="I107" s="151"/>
      <c r="J107" s="151"/>
      <c r="K107" s="151"/>
      <c r="L107" s="151"/>
      <c r="M107" s="151"/>
      <c r="N107" s="151"/>
      <c r="O107" s="240"/>
      <c r="P107" s="151"/>
      <c r="Q107" s="151"/>
      <c r="R107" s="151"/>
      <c r="S107" s="151"/>
      <c r="T107" s="151"/>
      <c r="U107" s="151"/>
      <c r="V107" s="151"/>
      <c r="W107" s="151"/>
      <c r="X107" s="151"/>
      <c r="Y107" s="151"/>
    </row>
    <row r="108" spans="3:25" ht="18.75" customHeight="1">
      <c r="C108" s="151"/>
      <c r="D108" s="151"/>
      <c r="E108" s="151"/>
      <c r="F108" s="151"/>
      <c r="G108" s="151"/>
      <c r="H108" s="151"/>
      <c r="I108" s="151"/>
      <c r="J108" s="151"/>
      <c r="K108" s="151"/>
      <c r="L108" s="151"/>
      <c r="M108" s="151"/>
      <c r="N108" s="151"/>
      <c r="O108" s="240"/>
      <c r="P108" s="151"/>
      <c r="Q108" s="151"/>
      <c r="R108" s="151"/>
      <c r="S108" s="151"/>
      <c r="T108" s="151"/>
      <c r="U108" s="151"/>
      <c r="V108" s="151"/>
      <c r="W108" s="151"/>
      <c r="X108" s="151"/>
      <c r="Y108" s="151"/>
    </row>
    <row r="109" spans="3:25" ht="18.75" customHeight="1">
      <c r="C109" s="151"/>
      <c r="D109" s="151"/>
      <c r="E109" s="151"/>
      <c r="F109" s="151"/>
      <c r="G109" s="151"/>
      <c r="H109" s="151"/>
      <c r="I109" s="151"/>
      <c r="J109" s="151"/>
      <c r="K109" s="151"/>
      <c r="L109" s="151"/>
      <c r="M109" s="151"/>
      <c r="N109" s="151"/>
      <c r="O109" s="240"/>
      <c r="P109" s="151"/>
      <c r="Q109" s="151"/>
      <c r="R109" s="151"/>
      <c r="S109" s="151"/>
      <c r="T109" s="151"/>
      <c r="U109" s="151"/>
      <c r="V109" s="151"/>
      <c r="W109" s="151"/>
      <c r="X109" s="151"/>
      <c r="Y109" s="151"/>
    </row>
    <row r="110" spans="3:25" ht="18.75" customHeight="1">
      <c r="C110" s="151"/>
      <c r="D110" s="151"/>
      <c r="E110" s="151"/>
      <c r="F110" s="151"/>
      <c r="G110" s="151"/>
      <c r="H110" s="151"/>
      <c r="I110" s="151"/>
      <c r="J110" s="151"/>
      <c r="K110" s="151"/>
      <c r="L110" s="151"/>
      <c r="M110" s="151"/>
      <c r="N110" s="151"/>
      <c r="O110" s="240"/>
      <c r="P110" s="151"/>
      <c r="Q110" s="151"/>
      <c r="R110" s="151"/>
      <c r="S110" s="151"/>
      <c r="T110" s="151"/>
      <c r="U110" s="151"/>
      <c r="V110" s="151"/>
      <c r="W110" s="151"/>
      <c r="X110" s="151"/>
      <c r="Y110" s="151"/>
    </row>
    <row r="111" spans="3:25" ht="18.75" customHeight="1">
      <c r="C111" s="151"/>
      <c r="D111" s="151"/>
      <c r="E111" s="151"/>
      <c r="F111" s="151"/>
      <c r="G111" s="151"/>
      <c r="H111" s="151"/>
      <c r="I111" s="151"/>
      <c r="J111" s="151"/>
      <c r="K111" s="151"/>
      <c r="L111" s="151"/>
      <c r="M111" s="151"/>
      <c r="N111" s="151"/>
      <c r="O111" s="240"/>
      <c r="P111" s="151"/>
      <c r="Q111" s="151"/>
      <c r="R111" s="151"/>
      <c r="S111" s="151"/>
      <c r="T111" s="151"/>
      <c r="U111" s="151"/>
      <c r="V111" s="151"/>
      <c r="W111" s="151"/>
      <c r="X111" s="151"/>
      <c r="Y111" s="151"/>
    </row>
    <row r="112" spans="3:25" ht="18.75" customHeight="1">
      <c r="C112" s="151"/>
      <c r="D112" s="151"/>
      <c r="E112" s="151"/>
      <c r="F112" s="151"/>
      <c r="G112" s="151"/>
      <c r="H112" s="151"/>
      <c r="I112" s="151"/>
      <c r="J112" s="151"/>
      <c r="K112" s="151"/>
      <c r="L112" s="151"/>
      <c r="M112" s="151"/>
      <c r="N112" s="151"/>
      <c r="O112" s="240"/>
      <c r="P112" s="151"/>
      <c r="Q112" s="151"/>
      <c r="R112" s="151"/>
      <c r="S112" s="151"/>
      <c r="T112" s="151"/>
      <c r="U112" s="151"/>
      <c r="V112" s="151"/>
      <c r="W112" s="151"/>
      <c r="X112" s="151"/>
      <c r="Y112" s="151"/>
    </row>
    <row r="113" spans="3:25" ht="18.75" customHeight="1">
      <c r="C113" s="151"/>
      <c r="D113" s="151"/>
      <c r="E113" s="151"/>
      <c r="F113" s="151"/>
      <c r="G113" s="151"/>
      <c r="H113" s="151"/>
      <c r="I113" s="151"/>
      <c r="J113" s="151"/>
      <c r="K113" s="151"/>
      <c r="L113" s="151"/>
      <c r="M113" s="151"/>
      <c r="N113" s="151"/>
      <c r="O113" s="240"/>
      <c r="P113" s="151"/>
      <c r="Q113" s="151"/>
      <c r="R113" s="151"/>
      <c r="S113" s="151"/>
      <c r="T113" s="151"/>
      <c r="U113" s="151"/>
      <c r="V113" s="151"/>
      <c r="W113" s="151"/>
      <c r="X113" s="151"/>
      <c r="Y113" s="151"/>
    </row>
    <row r="114" spans="3:25" ht="18.75" customHeight="1">
      <c r="C114" s="151"/>
      <c r="D114" s="151"/>
      <c r="E114" s="151"/>
      <c r="F114" s="151"/>
      <c r="G114" s="151"/>
      <c r="H114" s="151"/>
      <c r="I114" s="151"/>
      <c r="J114" s="151"/>
      <c r="K114" s="151"/>
      <c r="L114" s="151"/>
      <c r="M114" s="151"/>
      <c r="N114" s="151"/>
      <c r="O114" s="240"/>
      <c r="P114" s="151"/>
      <c r="Q114" s="151"/>
      <c r="R114" s="151"/>
      <c r="S114" s="151"/>
      <c r="T114" s="151"/>
      <c r="U114" s="151"/>
      <c r="V114" s="151"/>
      <c r="W114" s="151"/>
      <c r="X114" s="151"/>
      <c r="Y114" s="151"/>
    </row>
    <row r="115" spans="3:25" ht="18.75" customHeight="1">
      <c r="C115" s="151"/>
      <c r="D115" s="151"/>
      <c r="E115" s="151"/>
      <c r="F115" s="151"/>
      <c r="G115" s="151"/>
      <c r="H115" s="151"/>
      <c r="I115" s="151"/>
      <c r="J115" s="151"/>
      <c r="K115" s="151"/>
      <c r="L115" s="151"/>
      <c r="M115" s="151"/>
      <c r="N115" s="151"/>
      <c r="O115" s="240"/>
      <c r="P115" s="151"/>
      <c r="Q115" s="151"/>
      <c r="R115" s="151"/>
      <c r="S115" s="151"/>
      <c r="T115" s="151"/>
      <c r="U115" s="151"/>
      <c r="V115" s="151"/>
      <c r="W115" s="151"/>
      <c r="X115" s="151"/>
      <c r="Y115" s="151"/>
    </row>
    <row r="116" spans="3:25" ht="18.75" customHeight="1">
      <c r="C116" s="151"/>
      <c r="D116" s="151"/>
      <c r="E116" s="151"/>
      <c r="F116" s="151"/>
      <c r="G116" s="151"/>
      <c r="H116" s="151"/>
      <c r="I116" s="151"/>
      <c r="J116" s="151"/>
      <c r="K116" s="151"/>
      <c r="L116" s="151"/>
      <c r="M116" s="151"/>
      <c r="N116" s="151"/>
      <c r="O116" s="240"/>
      <c r="P116" s="151"/>
      <c r="Q116" s="151"/>
      <c r="R116" s="151"/>
      <c r="S116" s="151"/>
      <c r="T116" s="151"/>
      <c r="U116" s="151"/>
      <c r="V116" s="151"/>
      <c r="W116" s="151"/>
      <c r="X116" s="151"/>
      <c r="Y116" s="151"/>
    </row>
    <row r="117" spans="3:25" ht="18.75" customHeight="1">
      <c r="C117" s="151"/>
      <c r="D117" s="151"/>
      <c r="E117" s="151"/>
      <c r="F117" s="151"/>
      <c r="G117" s="151"/>
      <c r="H117" s="151"/>
      <c r="I117" s="151"/>
      <c r="J117" s="151"/>
      <c r="K117" s="151"/>
      <c r="L117" s="151"/>
      <c r="M117" s="151"/>
      <c r="N117" s="151"/>
      <c r="O117" s="240"/>
      <c r="P117" s="151"/>
      <c r="Q117" s="151"/>
      <c r="R117" s="151"/>
      <c r="S117" s="151"/>
      <c r="T117" s="151"/>
      <c r="U117" s="151"/>
      <c r="V117" s="151"/>
      <c r="W117" s="151"/>
      <c r="X117" s="151"/>
      <c r="Y117" s="151"/>
    </row>
    <row r="118" spans="3:25" ht="18.75" customHeight="1">
      <c r="C118" s="151"/>
      <c r="D118" s="151"/>
      <c r="E118" s="151"/>
      <c r="F118" s="151"/>
      <c r="G118" s="151"/>
      <c r="H118" s="151"/>
      <c r="I118" s="151"/>
      <c r="J118" s="151"/>
      <c r="K118" s="151"/>
      <c r="L118" s="151"/>
      <c r="M118" s="151"/>
      <c r="N118" s="151"/>
      <c r="O118" s="240"/>
      <c r="P118" s="151"/>
      <c r="Q118" s="151"/>
      <c r="R118" s="151"/>
      <c r="S118" s="151"/>
      <c r="T118" s="151"/>
      <c r="U118" s="151"/>
      <c r="V118" s="151"/>
      <c r="W118" s="151"/>
      <c r="X118" s="151"/>
      <c r="Y118" s="151"/>
    </row>
    <row r="119" spans="3:25" ht="18.75" customHeight="1">
      <c r="C119" s="151"/>
      <c r="D119" s="151"/>
      <c r="E119" s="151"/>
      <c r="F119" s="151"/>
      <c r="G119" s="151"/>
      <c r="H119" s="151"/>
      <c r="I119" s="151"/>
      <c r="J119" s="151"/>
      <c r="K119" s="151"/>
      <c r="L119" s="151"/>
      <c r="M119" s="151"/>
      <c r="N119" s="151"/>
      <c r="O119" s="240"/>
      <c r="P119" s="151"/>
      <c r="Q119" s="151"/>
      <c r="R119" s="151"/>
      <c r="S119" s="151"/>
      <c r="T119" s="151"/>
      <c r="U119" s="151"/>
      <c r="V119" s="151"/>
      <c r="W119" s="151"/>
      <c r="X119" s="151"/>
      <c r="Y119" s="151"/>
    </row>
    <row r="120" spans="3:25" ht="18.75" customHeight="1">
      <c r="C120" s="151"/>
      <c r="D120" s="151"/>
      <c r="E120" s="151"/>
      <c r="F120" s="151"/>
      <c r="G120" s="151"/>
      <c r="H120" s="151"/>
      <c r="I120" s="151"/>
      <c r="J120" s="151"/>
      <c r="K120" s="151"/>
      <c r="L120" s="151"/>
      <c r="M120" s="151"/>
      <c r="N120" s="151"/>
      <c r="O120" s="240"/>
      <c r="P120" s="151"/>
      <c r="Q120" s="151"/>
      <c r="R120" s="151"/>
      <c r="S120" s="151"/>
      <c r="T120" s="151"/>
      <c r="U120" s="151"/>
      <c r="V120" s="151"/>
      <c r="W120" s="151"/>
      <c r="X120" s="151"/>
      <c r="Y120" s="151"/>
    </row>
    <row r="121" spans="3:25" ht="18.75" customHeight="1">
      <c r="C121" s="151"/>
      <c r="D121" s="151"/>
      <c r="E121" s="151"/>
      <c r="F121" s="151"/>
      <c r="G121" s="151"/>
      <c r="H121" s="151"/>
      <c r="I121" s="151"/>
      <c r="J121" s="151"/>
      <c r="K121" s="151"/>
      <c r="L121" s="151"/>
      <c r="M121" s="151"/>
      <c r="N121" s="151"/>
      <c r="O121" s="240"/>
      <c r="P121" s="151"/>
      <c r="Q121" s="151"/>
      <c r="R121" s="151"/>
      <c r="S121" s="151"/>
      <c r="T121" s="151"/>
      <c r="U121" s="151"/>
      <c r="V121" s="151"/>
      <c r="W121" s="151"/>
      <c r="X121" s="151"/>
      <c r="Y121" s="151"/>
    </row>
    <row r="122" spans="3:25" ht="18.75" customHeight="1">
      <c r="C122" s="151"/>
      <c r="D122" s="151"/>
      <c r="E122" s="151"/>
      <c r="F122" s="151"/>
      <c r="G122" s="151"/>
      <c r="H122" s="151"/>
      <c r="I122" s="151"/>
      <c r="J122" s="151"/>
      <c r="K122" s="151"/>
      <c r="L122" s="151"/>
      <c r="M122" s="151"/>
      <c r="N122" s="151"/>
      <c r="O122" s="240"/>
      <c r="P122" s="151"/>
      <c r="Q122" s="151"/>
      <c r="R122" s="151"/>
      <c r="S122" s="151"/>
      <c r="T122" s="151"/>
      <c r="U122" s="151"/>
      <c r="V122" s="151"/>
      <c r="W122" s="151"/>
      <c r="X122" s="151"/>
      <c r="Y122" s="151"/>
    </row>
    <row r="123" spans="3:25" ht="18.75" customHeight="1">
      <c r="C123" s="151"/>
      <c r="D123" s="151"/>
      <c r="E123" s="151"/>
      <c r="F123" s="151"/>
      <c r="G123" s="151"/>
      <c r="H123" s="151"/>
      <c r="I123" s="151"/>
      <c r="J123" s="151"/>
      <c r="K123" s="151"/>
      <c r="L123" s="151"/>
      <c r="M123" s="151"/>
      <c r="N123" s="151"/>
      <c r="O123" s="240"/>
      <c r="P123" s="151"/>
      <c r="Q123" s="151"/>
      <c r="R123" s="151"/>
      <c r="S123" s="151"/>
      <c r="T123" s="151"/>
      <c r="U123" s="151"/>
      <c r="V123" s="151"/>
      <c r="W123" s="151"/>
      <c r="X123" s="151"/>
      <c r="Y123" s="151"/>
    </row>
    <row r="124" spans="3:25" ht="18.75" customHeight="1">
      <c r="C124" s="151"/>
      <c r="D124" s="151"/>
      <c r="E124" s="151"/>
      <c r="F124" s="151"/>
      <c r="G124" s="151"/>
      <c r="H124" s="151"/>
      <c r="I124" s="151"/>
      <c r="J124" s="151"/>
      <c r="K124" s="151"/>
      <c r="L124" s="151"/>
      <c r="M124" s="151"/>
      <c r="N124" s="151"/>
      <c r="O124" s="240"/>
      <c r="P124" s="151"/>
      <c r="Q124" s="151"/>
      <c r="R124" s="151"/>
      <c r="S124" s="151"/>
      <c r="T124" s="151"/>
      <c r="U124" s="151"/>
      <c r="V124" s="151"/>
      <c r="W124" s="151"/>
      <c r="X124" s="151"/>
      <c r="Y124" s="151"/>
    </row>
    <row r="125" spans="3:25" ht="18.75" customHeight="1">
      <c r="C125" s="151"/>
      <c r="D125" s="151"/>
      <c r="E125" s="151"/>
      <c r="F125" s="151"/>
      <c r="G125" s="151"/>
      <c r="H125" s="151"/>
      <c r="I125" s="151"/>
      <c r="J125" s="151"/>
      <c r="K125" s="151"/>
      <c r="L125" s="151"/>
      <c r="M125" s="151"/>
      <c r="N125" s="151"/>
      <c r="O125" s="240"/>
      <c r="P125" s="151"/>
      <c r="Q125" s="151"/>
      <c r="R125" s="151"/>
      <c r="S125" s="151"/>
      <c r="T125" s="151"/>
      <c r="U125" s="151"/>
      <c r="V125" s="151"/>
      <c r="W125" s="151"/>
      <c r="X125" s="151"/>
      <c r="Y125" s="151"/>
    </row>
    <row r="126" spans="3:25" ht="18.75" customHeight="1">
      <c r="C126" s="151"/>
      <c r="D126" s="151"/>
      <c r="E126" s="151"/>
      <c r="F126" s="151"/>
      <c r="G126" s="151"/>
      <c r="H126" s="151"/>
      <c r="I126" s="151"/>
      <c r="J126" s="151"/>
      <c r="K126" s="151"/>
      <c r="L126" s="151"/>
      <c r="M126" s="151"/>
      <c r="N126" s="151"/>
      <c r="O126" s="240"/>
      <c r="P126" s="151"/>
      <c r="Q126" s="151"/>
      <c r="R126" s="151"/>
      <c r="S126" s="151"/>
      <c r="T126" s="151"/>
      <c r="U126" s="151"/>
      <c r="V126" s="151"/>
      <c r="W126" s="151"/>
      <c r="X126" s="151"/>
      <c r="Y126" s="151"/>
    </row>
    <row r="127" spans="3:25" ht="18.75" customHeight="1">
      <c r="C127" s="151"/>
      <c r="D127" s="151"/>
      <c r="E127" s="151"/>
      <c r="F127" s="151"/>
      <c r="G127" s="151"/>
      <c r="H127" s="151"/>
      <c r="I127" s="151"/>
      <c r="J127" s="151"/>
      <c r="K127" s="151"/>
      <c r="L127" s="151"/>
      <c r="M127" s="151"/>
      <c r="N127" s="151"/>
      <c r="O127" s="240"/>
      <c r="P127" s="151"/>
      <c r="Q127" s="151"/>
      <c r="R127" s="151"/>
      <c r="S127" s="151"/>
      <c r="T127" s="151"/>
      <c r="U127" s="151"/>
      <c r="V127" s="151"/>
      <c r="W127" s="151"/>
      <c r="X127" s="151"/>
      <c r="Y127" s="151"/>
    </row>
    <row r="128" spans="3:25" ht="18.75" customHeight="1">
      <c r="C128" s="151"/>
      <c r="D128" s="151"/>
      <c r="E128" s="151"/>
      <c r="F128" s="151"/>
      <c r="G128" s="151"/>
      <c r="H128" s="151"/>
      <c r="I128" s="151"/>
      <c r="J128" s="151"/>
      <c r="K128" s="151"/>
      <c r="L128" s="151"/>
      <c r="M128" s="151"/>
      <c r="N128" s="151"/>
      <c r="O128" s="240"/>
      <c r="P128" s="151"/>
      <c r="Q128" s="151"/>
      <c r="R128" s="151"/>
      <c r="S128" s="151"/>
      <c r="T128" s="151"/>
      <c r="U128" s="151"/>
      <c r="V128" s="151"/>
      <c r="W128" s="151"/>
      <c r="X128" s="151"/>
      <c r="Y128" s="151"/>
    </row>
    <row r="129" spans="3:25" ht="18.75" customHeight="1">
      <c r="C129" s="151"/>
      <c r="D129" s="151"/>
      <c r="E129" s="151"/>
      <c r="F129" s="151"/>
      <c r="G129" s="151"/>
      <c r="H129" s="151"/>
      <c r="I129" s="151"/>
      <c r="J129" s="151"/>
      <c r="K129" s="151"/>
      <c r="L129" s="151"/>
      <c r="M129" s="151"/>
      <c r="N129" s="151"/>
      <c r="O129" s="240"/>
      <c r="P129" s="151"/>
      <c r="Q129" s="151"/>
      <c r="R129" s="151"/>
      <c r="S129" s="151"/>
      <c r="T129" s="151"/>
      <c r="U129" s="151"/>
      <c r="V129" s="151"/>
      <c r="W129" s="151"/>
      <c r="X129" s="151"/>
      <c r="Y129" s="151"/>
    </row>
    <row r="130" spans="3:25" ht="18.75" customHeight="1">
      <c r="C130" s="151"/>
      <c r="D130" s="151"/>
      <c r="E130" s="151"/>
      <c r="F130" s="151"/>
      <c r="G130" s="151"/>
      <c r="H130" s="151"/>
      <c r="I130" s="151"/>
      <c r="J130" s="151"/>
      <c r="K130" s="151"/>
      <c r="L130" s="151"/>
      <c r="M130" s="151"/>
      <c r="N130" s="151"/>
      <c r="O130" s="240"/>
      <c r="P130" s="151"/>
      <c r="Q130" s="151"/>
      <c r="R130" s="151"/>
      <c r="S130" s="151"/>
      <c r="T130" s="151"/>
      <c r="U130" s="151"/>
      <c r="V130" s="151"/>
      <c r="W130" s="151"/>
      <c r="X130" s="151"/>
      <c r="Y130" s="151"/>
    </row>
    <row r="131" spans="3:25" ht="18.75" customHeight="1">
      <c r="C131" s="151"/>
      <c r="D131" s="151"/>
      <c r="E131" s="151"/>
      <c r="F131" s="151"/>
      <c r="G131" s="151"/>
      <c r="H131" s="151"/>
      <c r="I131" s="151"/>
      <c r="J131" s="151"/>
      <c r="K131" s="151"/>
      <c r="L131" s="151"/>
      <c r="M131" s="151"/>
      <c r="N131" s="151"/>
      <c r="O131" s="240"/>
      <c r="P131" s="151"/>
      <c r="Q131" s="151"/>
      <c r="R131" s="151"/>
      <c r="S131" s="151"/>
      <c r="T131" s="151"/>
      <c r="U131" s="151"/>
      <c r="V131" s="151"/>
      <c r="W131" s="151"/>
      <c r="X131" s="151"/>
      <c r="Y131" s="151"/>
    </row>
    <row r="132" spans="3:25" ht="18.75" customHeight="1">
      <c r="C132" s="151"/>
      <c r="D132" s="151"/>
      <c r="E132" s="151"/>
      <c r="F132" s="151"/>
      <c r="G132" s="151"/>
      <c r="H132" s="151"/>
      <c r="I132" s="151"/>
      <c r="J132" s="151"/>
      <c r="K132" s="151"/>
      <c r="L132" s="151"/>
      <c r="M132" s="151"/>
      <c r="N132" s="151"/>
      <c r="O132" s="240"/>
      <c r="P132" s="151"/>
      <c r="Q132" s="151"/>
      <c r="R132" s="151"/>
      <c r="S132" s="151"/>
      <c r="T132" s="151"/>
      <c r="U132" s="151"/>
      <c r="V132" s="151"/>
      <c r="W132" s="151"/>
      <c r="X132" s="151"/>
      <c r="Y132" s="151"/>
    </row>
    <row r="133" spans="3:25" ht="18.75" customHeight="1">
      <c r="C133" s="151"/>
      <c r="D133" s="151"/>
      <c r="E133" s="151"/>
      <c r="F133" s="151"/>
      <c r="G133" s="151"/>
      <c r="H133" s="151"/>
      <c r="I133" s="151"/>
      <c r="J133" s="151"/>
      <c r="K133" s="151"/>
      <c r="L133" s="151"/>
      <c r="M133" s="151"/>
      <c r="N133" s="151"/>
      <c r="O133" s="240"/>
      <c r="P133" s="151"/>
      <c r="Q133" s="151"/>
      <c r="R133" s="151"/>
      <c r="S133" s="151"/>
      <c r="T133" s="151"/>
      <c r="U133" s="151"/>
      <c r="V133" s="151"/>
      <c r="W133" s="151"/>
      <c r="X133" s="151"/>
      <c r="Y133" s="151"/>
    </row>
    <row r="134" spans="3:25" ht="18.75" customHeight="1">
      <c r="C134" s="151"/>
      <c r="D134" s="151"/>
      <c r="E134" s="151"/>
      <c r="F134" s="151"/>
      <c r="G134" s="151"/>
      <c r="H134" s="151"/>
      <c r="I134" s="151"/>
      <c r="J134" s="151"/>
      <c r="K134" s="151"/>
      <c r="L134" s="151"/>
      <c r="M134" s="151"/>
      <c r="N134" s="151"/>
      <c r="O134" s="240"/>
      <c r="P134" s="151"/>
      <c r="Q134" s="151"/>
      <c r="R134" s="151"/>
      <c r="S134" s="151"/>
      <c r="T134" s="151"/>
      <c r="U134" s="151"/>
      <c r="V134" s="151"/>
      <c r="W134" s="151"/>
      <c r="X134" s="151"/>
      <c r="Y134" s="151"/>
    </row>
    <row r="135" spans="3:25" ht="18.75" customHeight="1">
      <c r="C135" s="151"/>
      <c r="D135" s="151"/>
      <c r="E135" s="151"/>
      <c r="F135" s="151"/>
      <c r="G135" s="151"/>
      <c r="H135" s="151"/>
      <c r="I135" s="151"/>
      <c r="J135" s="151"/>
      <c r="K135" s="151"/>
      <c r="L135" s="151"/>
      <c r="M135" s="151"/>
      <c r="N135" s="151"/>
      <c r="O135" s="240"/>
      <c r="P135" s="151"/>
      <c r="Q135" s="151"/>
      <c r="R135" s="151"/>
      <c r="S135" s="151"/>
      <c r="T135" s="151"/>
      <c r="U135" s="151"/>
      <c r="V135" s="151"/>
      <c r="W135" s="151"/>
      <c r="X135" s="151"/>
      <c r="Y135" s="151"/>
    </row>
    <row r="136" spans="3:25" ht="18.75" customHeight="1">
      <c r="C136" s="151"/>
      <c r="D136" s="151"/>
      <c r="E136" s="151"/>
      <c r="F136" s="151"/>
      <c r="G136" s="151"/>
      <c r="H136" s="151"/>
      <c r="I136" s="151"/>
      <c r="J136" s="151"/>
      <c r="K136" s="151"/>
      <c r="L136" s="151"/>
      <c r="M136" s="151"/>
      <c r="N136" s="151"/>
      <c r="O136" s="240"/>
      <c r="P136" s="151"/>
      <c r="Q136" s="151"/>
      <c r="R136" s="151"/>
      <c r="S136" s="151"/>
      <c r="T136" s="151"/>
      <c r="U136" s="151"/>
      <c r="V136" s="151"/>
      <c r="W136" s="151"/>
      <c r="X136" s="151"/>
      <c r="Y136" s="151"/>
    </row>
    <row r="137" spans="3:25" ht="18.75" customHeight="1">
      <c r="C137" s="151"/>
      <c r="D137" s="151"/>
      <c r="E137" s="151"/>
      <c r="F137" s="151"/>
      <c r="G137" s="151"/>
      <c r="H137" s="151"/>
      <c r="I137" s="151"/>
      <c r="J137" s="151"/>
      <c r="K137" s="151"/>
      <c r="L137" s="151"/>
      <c r="M137" s="151"/>
      <c r="N137" s="151"/>
      <c r="O137" s="240"/>
      <c r="P137" s="151"/>
      <c r="Q137" s="151"/>
      <c r="R137" s="151"/>
      <c r="S137" s="151"/>
      <c r="T137" s="151"/>
      <c r="U137" s="151"/>
      <c r="V137" s="151"/>
      <c r="W137" s="151"/>
      <c r="X137" s="151"/>
      <c r="Y137" s="151"/>
    </row>
    <row r="138" spans="3:25" ht="18.75" customHeight="1">
      <c r="C138" s="151"/>
      <c r="D138" s="151"/>
      <c r="E138" s="151"/>
      <c r="F138" s="151"/>
      <c r="G138" s="151"/>
      <c r="H138" s="151"/>
      <c r="I138" s="151"/>
      <c r="J138" s="151"/>
      <c r="K138" s="151"/>
      <c r="L138" s="151"/>
      <c r="M138" s="151"/>
      <c r="N138" s="151"/>
      <c r="O138" s="240"/>
      <c r="P138" s="151"/>
      <c r="Q138" s="151"/>
      <c r="R138" s="151"/>
      <c r="S138" s="151"/>
      <c r="T138" s="151"/>
      <c r="U138" s="151"/>
      <c r="V138" s="151"/>
      <c r="W138" s="151"/>
      <c r="X138" s="151"/>
      <c r="Y138" s="151"/>
    </row>
    <row r="139" spans="3:25" ht="18.75" customHeight="1">
      <c r="C139" s="151"/>
      <c r="D139" s="151"/>
      <c r="E139" s="151"/>
      <c r="F139" s="151"/>
      <c r="G139" s="151"/>
      <c r="H139" s="151"/>
      <c r="I139" s="151"/>
      <c r="J139" s="151"/>
      <c r="K139" s="151"/>
      <c r="L139" s="151"/>
      <c r="M139" s="151"/>
      <c r="N139" s="151"/>
      <c r="O139" s="240"/>
      <c r="P139" s="151"/>
      <c r="Q139" s="151"/>
      <c r="R139" s="151"/>
      <c r="S139" s="151"/>
      <c r="T139" s="151"/>
      <c r="U139" s="151"/>
      <c r="V139" s="151"/>
      <c r="W139" s="151"/>
      <c r="X139" s="151"/>
      <c r="Y139" s="151"/>
    </row>
    <row r="140" spans="3:25" ht="18.75" customHeight="1">
      <c r="C140" s="151"/>
      <c r="D140" s="151"/>
      <c r="E140" s="151"/>
      <c r="F140" s="151"/>
      <c r="G140" s="151"/>
      <c r="H140" s="151"/>
      <c r="I140" s="151"/>
      <c r="J140" s="151"/>
      <c r="K140" s="151"/>
      <c r="L140" s="151"/>
      <c r="M140" s="151"/>
      <c r="N140" s="151"/>
      <c r="O140" s="240"/>
      <c r="P140" s="151"/>
      <c r="Q140" s="151"/>
      <c r="R140" s="151"/>
      <c r="S140" s="151"/>
      <c r="T140" s="151"/>
      <c r="U140" s="151"/>
      <c r="V140" s="151"/>
      <c r="W140" s="151"/>
      <c r="X140" s="151"/>
      <c r="Y140" s="151"/>
    </row>
    <row r="141" spans="3:25" ht="18.75" customHeight="1">
      <c r="C141" s="151"/>
      <c r="D141" s="151"/>
      <c r="E141" s="151"/>
      <c r="F141" s="151"/>
      <c r="G141" s="151"/>
      <c r="H141" s="151"/>
      <c r="I141" s="151"/>
      <c r="J141" s="151"/>
      <c r="K141" s="151"/>
      <c r="L141" s="151"/>
      <c r="M141" s="151"/>
      <c r="N141" s="151"/>
      <c r="O141" s="240"/>
      <c r="P141" s="151"/>
      <c r="Q141" s="151"/>
      <c r="R141" s="151"/>
      <c r="S141" s="151"/>
      <c r="T141" s="151"/>
      <c r="U141" s="151"/>
      <c r="V141" s="151"/>
      <c r="W141" s="151"/>
      <c r="X141" s="151"/>
      <c r="Y141" s="151"/>
    </row>
    <row r="142" spans="3:25" ht="18.75" customHeight="1">
      <c r="C142" s="151"/>
      <c r="D142" s="151"/>
      <c r="E142" s="151"/>
      <c r="F142" s="151"/>
      <c r="G142" s="151"/>
      <c r="H142" s="151"/>
      <c r="I142" s="151"/>
      <c r="J142" s="151"/>
      <c r="K142" s="151"/>
      <c r="L142" s="151"/>
      <c r="M142" s="151"/>
      <c r="N142" s="151"/>
      <c r="O142" s="240"/>
      <c r="P142" s="151"/>
      <c r="Q142" s="151"/>
      <c r="R142" s="151"/>
      <c r="S142" s="151"/>
      <c r="T142" s="151"/>
      <c r="U142" s="151"/>
      <c r="V142" s="151"/>
      <c r="W142" s="151"/>
      <c r="X142" s="151"/>
      <c r="Y142" s="151"/>
    </row>
    <row r="143" spans="3:25" ht="18.75" customHeight="1">
      <c r="C143" s="151"/>
      <c r="D143" s="151"/>
      <c r="E143" s="151"/>
      <c r="F143" s="151"/>
      <c r="G143" s="151"/>
      <c r="H143" s="151"/>
      <c r="I143" s="151"/>
      <c r="J143" s="151"/>
      <c r="K143" s="151"/>
      <c r="L143" s="151"/>
      <c r="M143" s="151"/>
      <c r="N143" s="151"/>
      <c r="O143" s="240"/>
      <c r="P143" s="151"/>
      <c r="Q143" s="151"/>
      <c r="R143" s="151"/>
      <c r="S143" s="151"/>
      <c r="T143" s="151"/>
      <c r="U143" s="151"/>
      <c r="V143" s="151"/>
      <c r="W143" s="151"/>
      <c r="X143" s="151"/>
      <c r="Y143" s="151"/>
    </row>
    <row r="144" spans="3:25" ht="18.75" customHeight="1">
      <c r="C144" s="151"/>
      <c r="D144" s="151"/>
      <c r="E144" s="151"/>
      <c r="F144" s="151"/>
      <c r="G144" s="151"/>
      <c r="H144" s="151"/>
      <c r="I144" s="151"/>
      <c r="J144" s="151"/>
      <c r="K144" s="151"/>
      <c r="L144" s="151"/>
      <c r="M144" s="151"/>
      <c r="N144" s="151"/>
      <c r="O144" s="240"/>
      <c r="P144" s="151"/>
      <c r="Q144" s="151"/>
      <c r="R144" s="151"/>
      <c r="S144" s="151"/>
      <c r="T144" s="151"/>
      <c r="U144" s="151"/>
      <c r="V144" s="151"/>
      <c r="W144" s="151"/>
      <c r="X144" s="151"/>
      <c r="Y144" s="151"/>
    </row>
    <row r="145" spans="3:25" ht="18.75" customHeight="1">
      <c r="C145" s="151"/>
      <c r="D145" s="151"/>
      <c r="E145" s="151"/>
      <c r="F145" s="151"/>
      <c r="G145" s="151"/>
      <c r="H145" s="151"/>
      <c r="I145" s="151"/>
      <c r="J145" s="151"/>
      <c r="K145" s="151"/>
      <c r="L145" s="151"/>
      <c r="M145" s="151"/>
      <c r="N145" s="151"/>
      <c r="O145" s="240"/>
      <c r="P145" s="151"/>
      <c r="Q145" s="151"/>
      <c r="R145" s="151"/>
      <c r="S145" s="151"/>
      <c r="T145" s="151"/>
      <c r="U145" s="151"/>
      <c r="V145" s="151"/>
      <c r="W145" s="151"/>
      <c r="X145" s="151"/>
      <c r="Y145" s="151"/>
    </row>
    <row r="146" spans="3:25" ht="18.75" customHeight="1">
      <c r="C146" s="151"/>
      <c r="D146" s="151"/>
      <c r="E146" s="151"/>
      <c r="F146" s="151"/>
      <c r="G146" s="151"/>
      <c r="H146" s="151"/>
      <c r="I146" s="151"/>
      <c r="J146" s="151"/>
      <c r="K146" s="151"/>
      <c r="L146" s="151"/>
      <c r="M146" s="151"/>
      <c r="N146" s="151"/>
      <c r="O146" s="240"/>
      <c r="P146" s="151"/>
      <c r="Q146" s="151"/>
      <c r="R146" s="151"/>
      <c r="S146" s="151"/>
      <c r="T146" s="151"/>
      <c r="U146" s="151"/>
      <c r="V146" s="151"/>
      <c r="W146" s="151"/>
      <c r="X146" s="151"/>
      <c r="Y146" s="151"/>
    </row>
    <row r="147" spans="3:25" ht="18.75" customHeight="1">
      <c r="C147" s="151"/>
      <c r="D147" s="151"/>
      <c r="E147" s="151"/>
      <c r="F147" s="151"/>
      <c r="G147" s="151"/>
      <c r="H147" s="151"/>
      <c r="I147" s="151"/>
      <c r="J147" s="151"/>
      <c r="K147" s="151"/>
      <c r="L147" s="151"/>
      <c r="M147" s="151"/>
      <c r="N147" s="151"/>
      <c r="O147" s="240"/>
      <c r="P147" s="151"/>
      <c r="Q147" s="151"/>
      <c r="R147" s="151"/>
      <c r="S147" s="151"/>
      <c r="T147" s="151"/>
      <c r="U147" s="151"/>
      <c r="V147" s="151"/>
      <c r="W147" s="151"/>
      <c r="X147" s="151"/>
      <c r="Y147" s="151"/>
    </row>
    <row r="148" spans="3:25" ht="18.75" customHeight="1">
      <c r="C148" s="151"/>
      <c r="D148" s="151"/>
      <c r="E148" s="151"/>
      <c r="F148" s="151"/>
      <c r="G148" s="151"/>
      <c r="H148" s="151"/>
      <c r="I148" s="151"/>
      <c r="J148" s="151"/>
      <c r="K148" s="151"/>
      <c r="L148" s="151"/>
      <c r="M148" s="151"/>
      <c r="N148" s="151"/>
      <c r="O148" s="240"/>
      <c r="P148" s="151"/>
      <c r="Q148" s="151"/>
      <c r="R148" s="151"/>
      <c r="S148" s="151"/>
      <c r="T148" s="151"/>
      <c r="U148" s="151"/>
      <c r="V148" s="151"/>
      <c r="W148" s="151"/>
      <c r="X148" s="151"/>
      <c r="Y148" s="151"/>
    </row>
    <row r="149" spans="3:25" ht="18.75" customHeight="1">
      <c r="C149" s="151"/>
      <c r="D149" s="151"/>
      <c r="E149" s="151"/>
      <c r="F149" s="151"/>
      <c r="G149" s="151"/>
      <c r="H149" s="151"/>
      <c r="I149" s="151"/>
      <c r="J149" s="151"/>
      <c r="K149" s="151"/>
      <c r="L149" s="151"/>
      <c r="M149" s="151"/>
      <c r="N149" s="151"/>
      <c r="O149" s="240"/>
      <c r="P149" s="151"/>
      <c r="Q149" s="151"/>
      <c r="R149" s="151"/>
      <c r="S149" s="151"/>
      <c r="T149" s="151"/>
      <c r="U149" s="151"/>
      <c r="V149" s="151"/>
      <c r="W149" s="151"/>
      <c r="X149" s="151"/>
      <c r="Y149" s="151"/>
    </row>
    <row r="150" spans="3:25" ht="18.75" customHeight="1">
      <c r="C150" s="151"/>
      <c r="D150" s="151"/>
      <c r="E150" s="151"/>
      <c r="F150" s="151"/>
      <c r="G150" s="151"/>
      <c r="H150" s="151"/>
      <c r="I150" s="151"/>
      <c r="J150" s="151"/>
      <c r="K150" s="151"/>
      <c r="L150" s="151"/>
      <c r="M150" s="151"/>
      <c r="N150" s="151"/>
      <c r="O150" s="240"/>
      <c r="P150" s="151"/>
      <c r="Q150" s="151"/>
      <c r="R150" s="151"/>
      <c r="S150" s="151"/>
      <c r="T150" s="151"/>
      <c r="U150" s="151"/>
      <c r="V150" s="151"/>
      <c r="W150" s="151"/>
      <c r="X150" s="151"/>
      <c r="Y150" s="151"/>
    </row>
    <row r="151" spans="3:25" ht="18.75" customHeight="1">
      <c r="C151" s="151"/>
      <c r="D151" s="151"/>
      <c r="E151" s="151"/>
      <c r="F151" s="151"/>
      <c r="G151" s="151"/>
      <c r="H151" s="151"/>
      <c r="I151" s="151"/>
      <c r="J151" s="151"/>
      <c r="K151" s="151"/>
      <c r="L151" s="151"/>
      <c r="M151" s="151"/>
      <c r="N151" s="151"/>
      <c r="O151" s="240"/>
      <c r="P151" s="151"/>
      <c r="Q151" s="151"/>
      <c r="R151" s="151"/>
      <c r="S151" s="151"/>
      <c r="T151" s="151"/>
      <c r="U151" s="151"/>
      <c r="V151" s="151"/>
      <c r="W151" s="151"/>
      <c r="X151" s="151"/>
      <c r="Y151" s="151"/>
    </row>
    <row r="152" spans="3:25" ht="18.75" customHeight="1">
      <c r="C152" s="151"/>
      <c r="D152" s="151"/>
      <c r="E152" s="151"/>
      <c r="F152" s="151"/>
      <c r="G152" s="151"/>
      <c r="H152" s="151"/>
      <c r="I152" s="151"/>
      <c r="J152" s="151"/>
      <c r="K152" s="151"/>
      <c r="L152" s="151"/>
      <c r="M152" s="151"/>
      <c r="N152" s="151"/>
      <c r="O152" s="240"/>
      <c r="P152" s="151"/>
      <c r="Q152" s="151"/>
      <c r="R152" s="151"/>
      <c r="S152" s="151"/>
      <c r="T152" s="151"/>
      <c r="U152" s="151"/>
      <c r="V152" s="151"/>
      <c r="W152" s="151"/>
      <c r="X152" s="151"/>
      <c r="Y152" s="151"/>
    </row>
    <row r="153" spans="3:25" ht="18.75" customHeight="1">
      <c r="C153" s="151"/>
      <c r="D153" s="151"/>
      <c r="E153" s="151"/>
      <c r="F153" s="151"/>
      <c r="G153" s="151"/>
      <c r="H153" s="151"/>
      <c r="I153" s="151"/>
      <c r="J153" s="151"/>
      <c r="K153" s="151"/>
      <c r="L153" s="151"/>
      <c r="M153" s="151"/>
      <c r="N153" s="151"/>
      <c r="O153" s="240"/>
      <c r="P153" s="151"/>
      <c r="Q153" s="151"/>
      <c r="R153" s="151"/>
      <c r="S153" s="151"/>
      <c r="T153" s="151"/>
      <c r="U153" s="151"/>
      <c r="V153" s="151"/>
      <c r="W153" s="151"/>
      <c r="X153" s="151"/>
      <c r="Y153" s="151"/>
    </row>
    <row r="154" spans="3:25" ht="18.75" customHeight="1">
      <c r="C154" s="151"/>
      <c r="D154" s="151"/>
      <c r="E154" s="151"/>
      <c r="F154" s="151"/>
      <c r="G154" s="151"/>
      <c r="H154" s="151"/>
      <c r="I154" s="151"/>
      <c r="J154" s="151"/>
      <c r="K154" s="151"/>
      <c r="L154" s="151"/>
      <c r="M154" s="151"/>
      <c r="N154" s="151"/>
      <c r="O154" s="240"/>
      <c r="P154" s="151"/>
      <c r="Q154" s="151"/>
      <c r="R154" s="151"/>
      <c r="S154" s="151"/>
      <c r="T154" s="151"/>
      <c r="U154" s="151"/>
      <c r="V154" s="151"/>
      <c r="W154" s="151"/>
      <c r="X154" s="151"/>
      <c r="Y154" s="151"/>
    </row>
    <row r="155" spans="3:25" ht="18.75" customHeight="1">
      <c r="C155" s="151"/>
      <c r="D155" s="151"/>
      <c r="E155" s="151"/>
      <c r="F155" s="151"/>
      <c r="G155" s="151"/>
      <c r="H155" s="151"/>
      <c r="I155" s="151"/>
      <c r="J155" s="151"/>
      <c r="K155" s="151"/>
      <c r="L155" s="151"/>
      <c r="M155" s="151"/>
      <c r="N155" s="151"/>
      <c r="O155" s="240"/>
      <c r="P155" s="151"/>
      <c r="Q155" s="151"/>
      <c r="R155" s="151"/>
      <c r="S155" s="151"/>
      <c r="T155" s="151"/>
      <c r="U155" s="151"/>
      <c r="V155" s="151"/>
      <c r="W155" s="151"/>
      <c r="X155" s="151"/>
      <c r="Y155" s="151"/>
    </row>
    <row r="156" spans="3:25" ht="18.75" customHeight="1">
      <c r="C156" s="151"/>
      <c r="D156" s="151"/>
      <c r="E156" s="151"/>
      <c r="F156" s="151"/>
      <c r="G156" s="151"/>
      <c r="H156" s="151"/>
      <c r="I156" s="151"/>
      <c r="J156" s="151"/>
      <c r="K156" s="151"/>
      <c r="L156" s="151"/>
      <c r="M156" s="151"/>
      <c r="N156" s="151"/>
      <c r="O156" s="240"/>
      <c r="P156" s="151"/>
      <c r="Q156" s="151"/>
      <c r="R156" s="151"/>
      <c r="S156" s="151"/>
      <c r="T156" s="151"/>
      <c r="U156" s="151"/>
      <c r="V156" s="151"/>
      <c r="W156" s="151"/>
      <c r="X156" s="151"/>
      <c r="Y156" s="151"/>
    </row>
    <row r="157" spans="3:25" ht="18.75" customHeight="1">
      <c r="C157" s="151"/>
      <c r="D157" s="151"/>
      <c r="E157" s="151"/>
      <c r="F157" s="151"/>
      <c r="G157" s="151"/>
      <c r="H157" s="151"/>
      <c r="I157" s="151"/>
      <c r="J157" s="151"/>
      <c r="K157" s="151"/>
      <c r="L157" s="151"/>
      <c r="M157" s="151"/>
      <c r="N157" s="151"/>
      <c r="O157" s="240"/>
      <c r="P157" s="151"/>
      <c r="Q157" s="151"/>
      <c r="R157" s="151"/>
      <c r="S157" s="151"/>
      <c r="T157" s="151"/>
      <c r="U157" s="151"/>
      <c r="V157" s="151"/>
      <c r="W157" s="151"/>
      <c r="X157" s="151"/>
      <c r="Y157" s="151"/>
    </row>
    <row r="158" spans="3:25" ht="18.75" customHeight="1">
      <c r="C158" s="151"/>
      <c r="D158" s="151"/>
      <c r="E158" s="151"/>
      <c r="F158" s="151"/>
      <c r="G158" s="151"/>
      <c r="H158" s="151"/>
      <c r="I158" s="151"/>
      <c r="J158" s="151"/>
      <c r="K158" s="151"/>
      <c r="L158" s="151"/>
      <c r="M158" s="151"/>
      <c r="N158" s="151"/>
      <c r="O158" s="240"/>
      <c r="P158" s="151"/>
      <c r="Q158" s="151"/>
      <c r="R158" s="151"/>
      <c r="S158" s="151"/>
      <c r="T158" s="151"/>
      <c r="U158" s="151"/>
      <c r="V158" s="151"/>
      <c r="W158" s="151"/>
      <c r="X158" s="151"/>
      <c r="Y158" s="151"/>
    </row>
    <row r="159" spans="3:25" ht="18.75" customHeight="1">
      <c r="C159" s="151"/>
      <c r="D159" s="151"/>
      <c r="E159" s="151"/>
      <c r="F159" s="151"/>
      <c r="G159" s="151"/>
      <c r="H159" s="151"/>
      <c r="I159" s="151"/>
      <c r="J159" s="151"/>
      <c r="K159" s="151"/>
      <c r="L159" s="151"/>
      <c r="M159" s="151"/>
      <c r="N159" s="151"/>
      <c r="O159" s="240"/>
      <c r="P159" s="151"/>
      <c r="Q159" s="151"/>
      <c r="R159" s="151"/>
      <c r="S159" s="151"/>
      <c r="T159" s="151"/>
      <c r="U159" s="151"/>
      <c r="V159" s="151"/>
      <c r="W159" s="151"/>
      <c r="X159" s="151"/>
      <c r="Y159" s="151"/>
    </row>
    <row r="160" spans="3:25" ht="18.75" customHeight="1">
      <c r="C160" s="151"/>
      <c r="D160" s="151"/>
      <c r="E160" s="151"/>
      <c r="F160" s="151"/>
      <c r="G160" s="151"/>
      <c r="H160" s="151"/>
      <c r="I160" s="151"/>
      <c r="J160" s="151"/>
      <c r="K160" s="151"/>
      <c r="L160" s="151"/>
      <c r="M160" s="151"/>
      <c r="N160" s="151"/>
      <c r="O160" s="240"/>
      <c r="P160" s="151"/>
      <c r="Q160" s="151"/>
      <c r="R160" s="151"/>
      <c r="S160" s="151"/>
      <c r="T160" s="151"/>
      <c r="U160" s="151"/>
      <c r="V160" s="151"/>
      <c r="W160" s="151"/>
      <c r="X160" s="151"/>
      <c r="Y160" s="151"/>
    </row>
    <row r="161" spans="3:25" ht="18.75" customHeight="1">
      <c r="C161" s="151"/>
      <c r="D161" s="151"/>
      <c r="E161" s="151"/>
      <c r="F161" s="151"/>
      <c r="G161" s="151"/>
      <c r="H161" s="151"/>
      <c r="I161" s="151"/>
      <c r="J161" s="151"/>
      <c r="K161" s="151"/>
      <c r="L161" s="151"/>
      <c r="M161" s="151"/>
      <c r="N161" s="151"/>
      <c r="O161" s="240"/>
      <c r="P161" s="151"/>
      <c r="Q161" s="151"/>
      <c r="R161" s="151"/>
      <c r="S161" s="151"/>
      <c r="T161" s="151"/>
      <c r="U161" s="151"/>
      <c r="V161" s="151"/>
      <c r="W161" s="151"/>
      <c r="X161" s="151"/>
      <c r="Y161" s="151"/>
    </row>
    <row r="162" spans="3:25" ht="18.75" customHeight="1">
      <c r="C162" s="151"/>
      <c r="D162" s="151"/>
      <c r="E162" s="151"/>
      <c r="F162" s="151"/>
      <c r="G162" s="151"/>
      <c r="H162" s="151"/>
      <c r="I162" s="151"/>
      <c r="J162" s="151"/>
      <c r="K162" s="151"/>
      <c r="L162" s="151"/>
      <c r="M162" s="151"/>
      <c r="N162" s="151"/>
      <c r="O162" s="240"/>
      <c r="P162" s="151"/>
      <c r="Q162" s="151"/>
      <c r="R162" s="151"/>
      <c r="S162" s="151"/>
      <c r="T162" s="151"/>
      <c r="U162" s="151"/>
      <c r="V162" s="151"/>
      <c r="W162" s="151"/>
      <c r="X162" s="151"/>
      <c r="Y162" s="151"/>
    </row>
    <row r="163" spans="3:25" ht="18.75" customHeight="1">
      <c r="C163" s="151"/>
      <c r="D163" s="151"/>
      <c r="E163" s="151"/>
      <c r="F163" s="151"/>
      <c r="G163" s="151"/>
      <c r="H163" s="151"/>
      <c r="I163" s="151"/>
      <c r="J163" s="151"/>
      <c r="K163" s="151"/>
      <c r="L163" s="151"/>
      <c r="M163" s="151"/>
      <c r="N163" s="151"/>
      <c r="O163" s="240"/>
      <c r="P163" s="151"/>
      <c r="Q163" s="151"/>
      <c r="R163" s="151"/>
      <c r="S163" s="151"/>
      <c r="T163" s="151"/>
      <c r="U163" s="151"/>
      <c r="V163" s="151"/>
      <c r="W163" s="151"/>
      <c r="X163" s="151"/>
      <c r="Y163" s="151"/>
    </row>
    <row r="164" spans="3:25" ht="18.75" customHeight="1">
      <c r="C164" s="151"/>
      <c r="D164" s="151"/>
      <c r="E164" s="151"/>
      <c r="F164" s="151"/>
      <c r="G164" s="151"/>
      <c r="H164" s="151"/>
      <c r="I164" s="151"/>
      <c r="J164" s="151"/>
      <c r="K164" s="151"/>
      <c r="L164" s="151"/>
      <c r="M164" s="151"/>
      <c r="N164" s="151"/>
      <c r="O164" s="240"/>
      <c r="P164" s="151"/>
      <c r="Q164" s="151"/>
      <c r="R164" s="151"/>
      <c r="S164" s="151"/>
      <c r="T164" s="151"/>
      <c r="U164" s="151"/>
      <c r="V164" s="151"/>
      <c r="W164" s="151"/>
      <c r="X164" s="151"/>
      <c r="Y164" s="151"/>
    </row>
    <row r="165" spans="3:25" ht="18.75" customHeight="1">
      <c r="C165" s="151"/>
      <c r="D165" s="151"/>
      <c r="E165" s="151"/>
      <c r="F165" s="151"/>
      <c r="G165" s="151"/>
      <c r="H165" s="151"/>
      <c r="I165" s="151"/>
      <c r="J165" s="151"/>
      <c r="K165" s="151"/>
      <c r="L165" s="151"/>
      <c r="M165" s="151"/>
      <c r="N165" s="151"/>
      <c r="O165" s="240"/>
      <c r="P165" s="151"/>
      <c r="Q165" s="151"/>
      <c r="R165" s="151"/>
      <c r="S165" s="151"/>
      <c r="T165" s="151"/>
      <c r="U165" s="151"/>
      <c r="V165" s="151"/>
      <c r="W165" s="151"/>
      <c r="X165" s="151"/>
      <c r="Y165" s="151"/>
    </row>
    <row r="166" spans="3:25" ht="18.75" customHeight="1">
      <c r="C166" s="151"/>
      <c r="D166" s="151"/>
      <c r="E166" s="151"/>
      <c r="F166" s="151"/>
      <c r="G166" s="151"/>
      <c r="H166" s="151"/>
      <c r="I166" s="151"/>
      <c r="J166" s="151"/>
      <c r="K166" s="151"/>
      <c r="L166" s="151"/>
      <c r="M166" s="151"/>
      <c r="N166" s="151"/>
      <c r="O166" s="240"/>
      <c r="P166" s="151"/>
      <c r="Q166" s="151"/>
      <c r="R166" s="151"/>
      <c r="S166" s="151"/>
      <c r="T166" s="151"/>
      <c r="U166" s="151"/>
      <c r="V166" s="151"/>
      <c r="W166" s="151"/>
      <c r="X166" s="151"/>
      <c r="Y166" s="151"/>
    </row>
    <row r="167" spans="3:25" ht="18.75" customHeight="1">
      <c r="C167" s="151"/>
      <c r="D167" s="151"/>
      <c r="E167" s="151"/>
      <c r="F167" s="151"/>
      <c r="G167" s="151"/>
      <c r="H167" s="151"/>
      <c r="I167" s="151"/>
      <c r="J167" s="151"/>
      <c r="K167" s="151"/>
      <c r="L167" s="151"/>
      <c r="M167" s="151"/>
      <c r="N167" s="151"/>
      <c r="O167" s="240"/>
      <c r="P167" s="151"/>
      <c r="Q167" s="151"/>
      <c r="R167" s="151"/>
      <c r="S167" s="151"/>
      <c r="T167" s="151"/>
      <c r="U167" s="151"/>
      <c r="V167" s="151"/>
      <c r="W167" s="151"/>
      <c r="X167" s="151"/>
      <c r="Y167" s="151"/>
    </row>
    <row r="168" spans="3:25" ht="18.75" customHeight="1">
      <c r="C168" s="151"/>
      <c r="D168" s="151"/>
      <c r="E168" s="151"/>
      <c r="F168" s="151"/>
      <c r="G168" s="151"/>
      <c r="H168" s="151"/>
      <c r="I168" s="151"/>
      <c r="J168" s="151"/>
      <c r="K168" s="151"/>
      <c r="L168" s="151"/>
      <c r="M168" s="151"/>
      <c r="N168" s="151"/>
      <c r="O168" s="240"/>
      <c r="P168" s="151"/>
      <c r="Q168" s="151"/>
      <c r="R168" s="151"/>
      <c r="S168" s="151"/>
      <c r="T168" s="151"/>
      <c r="U168" s="151"/>
      <c r="V168" s="151"/>
      <c r="W168" s="151"/>
      <c r="X168" s="151"/>
      <c r="Y168" s="151"/>
    </row>
    <row r="169" spans="3:25" ht="18.75" customHeight="1">
      <c r="C169" s="151"/>
      <c r="D169" s="151"/>
      <c r="E169" s="151"/>
      <c r="F169" s="151"/>
      <c r="G169" s="151"/>
      <c r="H169" s="151"/>
      <c r="I169" s="151"/>
      <c r="J169" s="151"/>
      <c r="K169" s="151"/>
      <c r="L169" s="151"/>
      <c r="M169" s="151"/>
      <c r="N169" s="151"/>
      <c r="O169" s="240"/>
      <c r="P169" s="151"/>
      <c r="Q169" s="151"/>
      <c r="R169" s="151"/>
      <c r="S169" s="151"/>
      <c r="T169" s="151"/>
      <c r="U169" s="151"/>
      <c r="V169" s="151"/>
      <c r="W169" s="151"/>
      <c r="X169" s="151"/>
      <c r="Y169" s="151"/>
    </row>
    <row r="170" spans="3:25" ht="18.75" customHeight="1">
      <c r="C170" s="151"/>
      <c r="D170" s="151"/>
      <c r="E170" s="151"/>
      <c r="F170" s="151"/>
      <c r="G170" s="151"/>
      <c r="H170" s="151"/>
      <c r="I170" s="151"/>
      <c r="J170" s="151"/>
      <c r="K170" s="151"/>
      <c r="L170" s="151"/>
      <c r="M170" s="151"/>
      <c r="N170" s="151"/>
      <c r="O170" s="240"/>
      <c r="P170" s="151"/>
      <c r="Q170" s="151"/>
      <c r="R170" s="151"/>
      <c r="S170" s="151"/>
      <c r="T170" s="151"/>
      <c r="U170" s="151"/>
      <c r="V170" s="151"/>
      <c r="W170" s="151"/>
      <c r="X170" s="151"/>
      <c r="Y170" s="151"/>
    </row>
    <row r="171" spans="3:25" ht="18.75" customHeight="1">
      <c r="C171" s="151"/>
      <c r="D171" s="151"/>
      <c r="E171" s="151"/>
      <c r="F171" s="151"/>
      <c r="G171" s="151"/>
      <c r="H171" s="151"/>
      <c r="I171" s="151"/>
      <c r="J171" s="151"/>
      <c r="K171" s="151"/>
      <c r="L171" s="151"/>
      <c r="M171" s="151"/>
      <c r="N171" s="151"/>
      <c r="O171" s="240"/>
      <c r="P171" s="151"/>
      <c r="Q171" s="151"/>
      <c r="R171" s="151"/>
      <c r="S171" s="151"/>
      <c r="T171" s="151"/>
      <c r="U171" s="151"/>
      <c r="V171" s="151"/>
      <c r="W171" s="151"/>
      <c r="X171" s="151"/>
      <c r="Y171" s="151"/>
    </row>
    <row r="172" spans="3:25" ht="18.75" customHeight="1">
      <c r="C172" s="151"/>
      <c r="D172" s="151"/>
      <c r="E172" s="151"/>
      <c r="F172" s="151"/>
      <c r="G172" s="151"/>
      <c r="H172" s="151"/>
      <c r="I172" s="151"/>
      <c r="J172" s="151"/>
      <c r="K172" s="151"/>
      <c r="L172" s="151"/>
      <c r="M172" s="151"/>
      <c r="N172" s="151"/>
      <c r="O172" s="240"/>
      <c r="P172" s="151"/>
      <c r="Q172" s="151"/>
      <c r="R172" s="151"/>
      <c r="S172" s="151"/>
      <c r="T172" s="151"/>
      <c r="U172" s="151"/>
      <c r="V172" s="151"/>
      <c r="W172" s="151"/>
      <c r="X172" s="151"/>
      <c r="Y172" s="151"/>
    </row>
    <row r="173" spans="3:25" ht="18.75" customHeight="1">
      <c r="C173" s="151"/>
      <c r="D173" s="151"/>
      <c r="E173" s="151"/>
      <c r="F173" s="151"/>
      <c r="G173" s="151"/>
      <c r="H173" s="151"/>
      <c r="I173" s="151"/>
      <c r="J173" s="151"/>
      <c r="K173" s="151"/>
      <c r="L173" s="151"/>
      <c r="M173" s="151"/>
      <c r="N173" s="151"/>
      <c r="O173" s="240"/>
      <c r="P173" s="151"/>
      <c r="Q173" s="151"/>
      <c r="R173" s="151"/>
      <c r="S173" s="151"/>
      <c r="T173" s="151"/>
      <c r="U173" s="151"/>
      <c r="V173" s="151"/>
      <c r="W173" s="151"/>
      <c r="X173" s="151"/>
      <c r="Y173" s="151"/>
    </row>
    <row r="174" spans="3:25" ht="18.75" customHeight="1">
      <c r="C174" s="151"/>
      <c r="D174" s="151"/>
      <c r="E174" s="151"/>
      <c r="F174" s="151"/>
      <c r="G174" s="151"/>
      <c r="H174" s="151"/>
      <c r="I174" s="151"/>
      <c r="J174" s="151"/>
      <c r="K174" s="151"/>
      <c r="L174" s="151"/>
      <c r="M174" s="151"/>
      <c r="N174" s="151"/>
      <c r="O174" s="240"/>
      <c r="P174" s="151"/>
      <c r="Q174" s="151"/>
      <c r="R174" s="151"/>
      <c r="S174" s="151"/>
      <c r="T174" s="151"/>
      <c r="U174" s="151"/>
      <c r="V174" s="151"/>
      <c r="W174" s="151"/>
      <c r="X174" s="151"/>
      <c r="Y174" s="151"/>
    </row>
    <row r="175" spans="3:25" ht="18.75" customHeight="1">
      <c r="C175" s="151"/>
      <c r="D175" s="151"/>
      <c r="E175" s="151"/>
      <c r="F175" s="151"/>
      <c r="G175" s="151"/>
      <c r="H175" s="151"/>
      <c r="I175" s="151"/>
      <c r="J175" s="151"/>
      <c r="K175" s="151"/>
      <c r="L175" s="151"/>
      <c r="M175" s="151"/>
      <c r="N175" s="151"/>
      <c r="O175" s="240"/>
      <c r="P175" s="151"/>
      <c r="Q175" s="151"/>
      <c r="R175" s="151"/>
      <c r="S175" s="151"/>
      <c r="T175" s="151"/>
      <c r="U175" s="151"/>
      <c r="V175" s="151"/>
      <c r="W175" s="151"/>
      <c r="X175" s="151"/>
      <c r="Y175" s="151"/>
    </row>
    <row r="176" spans="3:25" ht="18.75" customHeight="1">
      <c r="C176" s="151"/>
      <c r="D176" s="151"/>
      <c r="E176" s="151"/>
      <c r="F176" s="151"/>
      <c r="G176" s="151"/>
      <c r="H176" s="151"/>
      <c r="I176" s="151"/>
      <c r="J176" s="151"/>
      <c r="K176" s="151"/>
      <c r="L176" s="151"/>
      <c r="M176" s="151"/>
      <c r="N176" s="151"/>
      <c r="O176" s="240"/>
      <c r="P176" s="151"/>
      <c r="Q176" s="151"/>
      <c r="R176" s="151"/>
      <c r="S176" s="151"/>
      <c r="T176" s="151"/>
      <c r="U176" s="151"/>
      <c r="V176" s="151"/>
      <c r="W176" s="151"/>
      <c r="X176" s="151"/>
      <c r="Y176" s="151"/>
    </row>
    <row r="177" spans="3:25" ht="18.75" customHeight="1">
      <c r="C177" s="151"/>
      <c r="D177" s="151"/>
      <c r="E177" s="151"/>
      <c r="F177" s="151"/>
      <c r="G177" s="151"/>
      <c r="H177" s="151"/>
      <c r="I177" s="151"/>
      <c r="J177" s="151"/>
      <c r="K177" s="151"/>
      <c r="L177" s="151"/>
      <c r="M177" s="151"/>
      <c r="N177" s="151"/>
      <c r="O177" s="240"/>
      <c r="P177" s="151"/>
      <c r="Q177" s="151"/>
      <c r="R177" s="151"/>
      <c r="S177" s="151"/>
      <c r="T177" s="151"/>
      <c r="U177" s="151"/>
      <c r="V177" s="151"/>
      <c r="W177" s="151"/>
      <c r="X177" s="151"/>
      <c r="Y177" s="151"/>
    </row>
    <row r="178" spans="3:25" ht="18.75" customHeight="1">
      <c r="C178" s="151"/>
      <c r="D178" s="151"/>
      <c r="E178" s="151"/>
      <c r="F178" s="151"/>
      <c r="G178" s="151"/>
      <c r="H178" s="151"/>
      <c r="I178" s="151"/>
      <c r="J178" s="151"/>
      <c r="K178" s="151"/>
      <c r="L178" s="151"/>
      <c r="M178" s="151"/>
      <c r="N178" s="151"/>
      <c r="O178" s="240"/>
      <c r="P178" s="151"/>
      <c r="Q178" s="151"/>
      <c r="R178" s="151"/>
      <c r="S178" s="151"/>
      <c r="T178" s="151"/>
      <c r="U178" s="151"/>
      <c r="V178" s="151"/>
      <c r="W178" s="151"/>
      <c r="X178" s="151"/>
      <c r="Y178" s="151"/>
    </row>
    <row r="179" spans="3:25" ht="18.75" customHeight="1">
      <c r="C179" s="151"/>
      <c r="D179" s="151"/>
      <c r="E179" s="151"/>
      <c r="F179" s="151"/>
      <c r="G179" s="151"/>
      <c r="H179" s="151"/>
      <c r="I179" s="151"/>
      <c r="J179" s="151"/>
      <c r="K179" s="151"/>
      <c r="L179" s="151"/>
      <c r="M179" s="151"/>
      <c r="N179" s="151"/>
      <c r="O179" s="240"/>
      <c r="P179" s="151"/>
      <c r="Q179" s="151"/>
      <c r="R179" s="151"/>
      <c r="S179" s="151"/>
      <c r="T179" s="151"/>
      <c r="U179" s="151"/>
      <c r="V179" s="151"/>
      <c r="W179" s="151"/>
      <c r="X179" s="151"/>
      <c r="Y179" s="151"/>
    </row>
    <row r="180" spans="3:25" ht="18.75" customHeight="1">
      <c r="C180" s="151"/>
      <c r="D180" s="151"/>
      <c r="E180" s="151"/>
      <c r="F180" s="151"/>
      <c r="G180" s="151"/>
      <c r="H180" s="151"/>
      <c r="I180" s="151"/>
      <c r="J180" s="151"/>
      <c r="K180" s="151"/>
      <c r="L180" s="151"/>
      <c r="M180" s="151"/>
      <c r="N180" s="151"/>
      <c r="O180" s="240"/>
      <c r="P180" s="151"/>
      <c r="Q180" s="151"/>
      <c r="R180" s="151"/>
      <c r="S180" s="151"/>
      <c r="T180" s="151"/>
      <c r="U180" s="151"/>
      <c r="V180" s="151"/>
      <c r="W180" s="151"/>
      <c r="X180" s="151"/>
      <c r="Y180" s="151"/>
    </row>
    <row r="181" spans="3:25" ht="18.75" customHeight="1">
      <c r="C181" s="151"/>
      <c r="D181" s="151"/>
      <c r="E181" s="151"/>
      <c r="F181" s="151"/>
      <c r="G181" s="151"/>
      <c r="H181" s="151"/>
      <c r="I181" s="151"/>
      <c r="J181" s="151"/>
      <c r="K181" s="151"/>
      <c r="L181" s="151"/>
      <c r="M181" s="151"/>
      <c r="N181" s="151"/>
      <c r="O181" s="240"/>
      <c r="P181" s="151"/>
      <c r="Q181" s="151"/>
      <c r="R181" s="151"/>
      <c r="S181" s="151"/>
      <c r="T181" s="151"/>
      <c r="U181" s="151"/>
      <c r="V181" s="151"/>
      <c r="W181" s="151"/>
      <c r="X181" s="151"/>
      <c r="Y181" s="151"/>
    </row>
    <row r="182" spans="3:25" ht="18.75" customHeight="1">
      <c r="C182" s="151"/>
      <c r="D182" s="151"/>
      <c r="E182" s="151"/>
      <c r="F182" s="151"/>
      <c r="G182" s="151"/>
      <c r="H182" s="151"/>
      <c r="I182" s="151"/>
      <c r="J182" s="151"/>
      <c r="K182" s="151"/>
      <c r="L182" s="151"/>
      <c r="M182" s="151"/>
      <c r="N182" s="151"/>
      <c r="O182" s="240"/>
      <c r="P182" s="151"/>
      <c r="Q182" s="151"/>
      <c r="R182" s="151"/>
      <c r="S182" s="151"/>
      <c r="T182" s="151"/>
      <c r="U182" s="151"/>
      <c r="V182" s="151"/>
      <c r="W182" s="151"/>
      <c r="X182" s="151"/>
      <c r="Y182" s="151"/>
    </row>
    <row r="183" spans="3:25" ht="18.75" customHeight="1">
      <c r="C183" s="151"/>
      <c r="D183" s="151"/>
      <c r="E183" s="151"/>
      <c r="F183" s="151"/>
      <c r="G183" s="151"/>
      <c r="H183" s="151"/>
      <c r="I183" s="151"/>
      <c r="J183" s="151"/>
      <c r="K183" s="151"/>
      <c r="L183" s="151"/>
      <c r="M183" s="151"/>
      <c r="N183" s="151"/>
      <c r="O183" s="240"/>
      <c r="P183" s="151"/>
      <c r="Q183" s="151"/>
      <c r="R183" s="151"/>
      <c r="S183" s="151"/>
      <c r="T183" s="151"/>
      <c r="U183" s="151"/>
      <c r="V183" s="151"/>
      <c r="W183" s="151"/>
      <c r="X183" s="151"/>
      <c r="Y183" s="151"/>
    </row>
    <row r="184" spans="3:25" ht="18.75" customHeight="1">
      <c r="C184" s="151"/>
      <c r="D184" s="151"/>
      <c r="E184" s="151"/>
      <c r="F184" s="151"/>
      <c r="G184" s="151"/>
      <c r="H184" s="151"/>
      <c r="I184" s="151"/>
      <c r="J184" s="151"/>
      <c r="K184" s="151"/>
      <c r="L184" s="151"/>
      <c r="M184" s="151"/>
      <c r="N184" s="151"/>
      <c r="O184" s="240"/>
      <c r="P184" s="151"/>
      <c r="Q184" s="151"/>
      <c r="R184" s="151"/>
      <c r="S184" s="151"/>
      <c r="T184" s="151"/>
      <c r="U184" s="151"/>
      <c r="V184" s="151"/>
      <c r="W184" s="151"/>
      <c r="X184" s="151"/>
      <c r="Y184" s="151"/>
    </row>
    <row r="185" spans="3:25" ht="18.75" customHeight="1">
      <c r="C185" s="151"/>
      <c r="D185" s="151"/>
      <c r="E185" s="151"/>
      <c r="F185" s="151"/>
      <c r="G185" s="151"/>
      <c r="H185" s="151"/>
      <c r="I185" s="151"/>
      <c r="J185" s="151"/>
      <c r="K185" s="151"/>
      <c r="L185" s="151"/>
      <c r="M185" s="151"/>
      <c r="N185" s="151"/>
      <c r="O185" s="240"/>
      <c r="P185" s="151"/>
      <c r="Q185" s="151"/>
      <c r="R185" s="151"/>
      <c r="S185" s="151"/>
      <c r="T185" s="151"/>
      <c r="U185" s="151"/>
      <c r="V185" s="151"/>
      <c r="W185" s="151"/>
      <c r="X185" s="151"/>
      <c r="Y185" s="151"/>
    </row>
    <row r="186" spans="3:25" ht="18.75" customHeight="1">
      <c r="C186" s="151"/>
      <c r="D186" s="151"/>
      <c r="E186" s="151"/>
      <c r="F186" s="151"/>
      <c r="G186" s="151"/>
      <c r="H186" s="151"/>
      <c r="I186" s="151"/>
      <c r="J186" s="151"/>
      <c r="K186" s="151"/>
      <c r="L186" s="151"/>
      <c r="M186" s="151"/>
      <c r="N186" s="151"/>
      <c r="O186" s="240"/>
      <c r="P186" s="151"/>
      <c r="Q186" s="151"/>
      <c r="R186" s="151"/>
      <c r="S186" s="151"/>
      <c r="T186" s="151"/>
      <c r="U186" s="151"/>
      <c r="V186" s="151"/>
      <c r="W186" s="151"/>
      <c r="X186" s="151"/>
      <c r="Y186" s="151"/>
    </row>
    <row r="187" spans="3:25" ht="18.75" customHeight="1">
      <c r="C187" s="151"/>
      <c r="D187" s="151"/>
      <c r="E187" s="151"/>
      <c r="F187" s="151"/>
      <c r="G187" s="151"/>
      <c r="H187" s="151"/>
      <c r="I187" s="151"/>
      <c r="J187" s="151"/>
      <c r="K187" s="151"/>
      <c r="L187" s="151"/>
      <c r="M187" s="151"/>
      <c r="N187" s="151"/>
      <c r="O187" s="240"/>
      <c r="P187" s="151"/>
      <c r="Q187" s="151"/>
      <c r="R187" s="151"/>
      <c r="S187" s="151"/>
      <c r="T187" s="151"/>
      <c r="U187" s="151"/>
      <c r="V187" s="151"/>
      <c r="W187" s="151"/>
      <c r="X187" s="151"/>
      <c r="Y187" s="151"/>
    </row>
    <row r="188" spans="3:25" ht="18.75" customHeight="1">
      <c r="C188" s="151"/>
      <c r="D188" s="151"/>
      <c r="E188" s="151"/>
      <c r="F188" s="151"/>
      <c r="G188" s="151"/>
      <c r="H188" s="151"/>
      <c r="I188" s="151"/>
      <c r="J188" s="151"/>
      <c r="K188" s="151"/>
      <c r="L188" s="151"/>
      <c r="M188" s="151"/>
      <c r="N188" s="151"/>
      <c r="O188" s="240"/>
      <c r="P188" s="151"/>
      <c r="Q188" s="151"/>
      <c r="R188" s="151"/>
      <c r="S188" s="151"/>
      <c r="T188" s="151"/>
      <c r="U188" s="151"/>
      <c r="V188" s="151"/>
      <c r="W188" s="151"/>
      <c r="X188" s="151"/>
      <c r="Y188" s="151"/>
    </row>
  </sheetData>
  <sheetProtection/>
  <mergeCells count="21">
    <mergeCell ref="U5:U6"/>
    <mergeCell ref="W5:X5"/>
    <mergeCell ref="A1:B1"/>
    <mergeCell ref="A2:Y2"/>
    <mergeCell ref="A3:Y3"/>
    <mergeCell ref="A5:A6"/>
    <mergeCell ref="C5:C6"/>
    <mergeCell ref="Q5:Q6"/>
    <mergeCell ref="P5:P6"/>
    <mergeCell ref="S4:Y4"/>
    <mergeCell ref="V5:V6"/>
    <mergeCell ref="Y5:Y6"/>
    <mergeCell ref="D5:D6"/>
    <mergeCell ref="T5:T6"/>
    <mergeCell ref="O5:O6"/>
    <mergeCell ref="B5:B6"/>
    <mergeCell ref="F5:F6"/>
    <mergeCell ref="G5:N5"/>
    <mergeCell ref="S5:S6"/>
    <mergeCell ref="R5:R6"/>
    <mergeCell ref="E5:E6"/>
  </mergeCells>
  <printOptions/>
  <pageMargins left="0.36" right="0" top="0.196850393700787" bottom="0.31496062992126" header="0" footer="0"/>
  <pageSetup horizontalDpi="600" verticalDpi="600" orientation="landscape" paperSize="9" scale="43" r:id="rId1"/>
</worksheet>
</file>

<file path=xl/worksheets/sheet6.xml><?xml version="1.0" encoding="utf-8"?>
<worksheet xmlns="http://schemas.openxmlformats.org/spreadsheetml/2006/main" xmlns:r="http://schemas.openxmlformats.org/officeDocument/2006/relationships">
  <sheetPr>
    <pageSetUpPr fitToPage="1"/>
  </sheetPr>
  <dimension ref="A1:S99"/>
  <sheetViews>
    <sheetView view="pageBreakPreview" zoomScale="60" zoomScaleNormal="70" zoomScalePageLayoutView="0" workbookViewId="0" topLeftCell="A2">
      <selection activeCell="K6" sqref="A6:IV7"/>
    </sheetView>
  </sheetViews>
  <sheetFormatPr defaultColWidth="8.75390625" defaultRowHeight="15.75"/>
  <cols>
    <col min="1" max="1" width="6.375" style="347" customWidth="1"/>
    <col min="2" max="2" width="75.25390625" style="145" customWidth="1"/>
    <col min="3" max="3" width="16.25390625" style="348" customWidth="1"/>
    <col min="4" max="4" width="16.25390625" style="311" customWidth="1"/>
    <col min="5" max="6" width="16.625" style="311" hidden="1" customWidth="1"/>
    <col min="7" max="8" width="16.625" style="311" customWidth="1"/>
    <col min="9" max="9" width="16.125" style="311" customWidth="1"/>
    <col min="10" max="10" width="8.375" style="306" customWidth="1"/>
    <col min="11" max="11" width="21.125" style="306" customWidth="1"/>
    <col min="12" max="12" width="19.50390625" style="145" customWidth="1"/>
    <col min="13" max="14" width="18.75390625" style="145" customWidth="1"/>
    <col min="15" max="15" width="18.375" style="145" customWidth="1"/>
    <col min="16" max="16" width="18.50390625" style="145" customWidth="1"/>
    <col min="17" max="17" width="70.50390625" style="145" customWidth="1"/>
    <col min="18" max="18" width="21.50390625" style="306" customWidth="1"/>
    <col min="19" max="19" width="21.00390625" style="307" customWidth="1"/>
    <col min="20" max="20" width="17.75390625" style="145" customWidth="1"/>
    <col min="21" max="21" width="13.875" style="145" customWidth="1"/>
    <col min="22" max="22" width="15.75390625" style="145" customWidth="1"/>
    <col min="23" max="23" width="19.50390625" style="145" customWidth="1"/>
    <col min="24" max="50" width="8.25390625" style="145" customWidth="1"/>
    <col min="51" max="53" width="0" style="145" hidden="1" customWidth="1"/>
    <col min="54" max="54" width="22.375" style="145" bestFit="1" customWidth="1"/>
    <col min="55" max="55" width="23.25390625" style="145" bestFit="1" customWidth="1"/>
    <col min="56" max="16384" width="8.75390625" style="145" customWidth="1"/>
  </cols>
  <sheetData>
    <row r="1" spans="1:9" ht="26.25" customHeight="1" hidden="1">
      <c r="A1" s="526"/>
      <c r="B1" s="526"/>
      <c r="C1" s="526"/>
      <c r="D1" s="526"/>
      <c r="E1" s="526"/>
      <c r="F1" s="526"/>
      <c r="G1" s="305"/>
      <c r="H1" s="305"/>
      <c r="I1" s="305"/>
    </row>
    <row r="2" spans="1:10" ht="26.25" customHeight="1">
      <c r="A2" s="527" t="s">
        <v>472</v>
      </c>
      <c r="B2" s="527"/>
      <c r="C2" s="308"/>
      <c r="D2" s="308"/>
      <c r="E2" s="308"/>
      <c r="F2" s="308"/>
      <c r="G2" s="308"/>
      <c r="H2" s="308"/>
      <c r="I2" s="308"/>
      <c r="J2" s="309"/>
    </row>
    <row r="3" spans="1:13" ht="24.75" customHeight="1">
      <c r="A3" s="528" t="s">
        <v>469</v>
      </c>
      <c r="B3" s="528"/>
      <c r="C3" s="528"/>
      <c r="D3" s="528"/>
      <c r="E3" s="528"/>
      <c r="F3" s="528"/>
      <c r="G3" s="528"/>
      <c r="H3" s="528"/>
      <c r="I3" s="528"/>
      <c r="J3" s="528"/>
      <c r="K3" s="310"/>
      <c r="L3" s="311"/>
      <c r="M3" s="311"/>
    </row>
    <row r="4" spans="1:13" ht="24.75" customHeight="1">
      <c r="A4" s="529" t="str">
        <f>+'TỔNG HỢP'!$A$3:$N$3</f>
        <v>(Kèm theo Báo cáo số              /BC-UBND ngày     tháng 6 năm 2024 của UBND huyện Tủa Chùa)</v>
      </c>
      <c r="B4" s="529"/>
      <c r="C4" s="529"/>
      <c r="D4" s="529"/>
      <c r="E4" s="529"/>
      <c r="F4" s="529"/>
      <c r="G4" s="529"/>
      <c r="H4" s="529"/>
      <c r="I4" s="529"/>
      <c r="J4" s="529"/>
      <c r="K4" s="310"/>
      <c r="L4" s="311"/>
      <c r="M4" s="311"/>
    </row>
    <row r="5" spans="1:13" ht="24.75" customHeight="1">
      <c r="A5" s="530" t="s">
        <v>350</v>
      </c>
      <c r="B5" s="530"/>
      <c r="C5" s="530"/>
      <c r="D5" s="530"/>
      <c r="E5" s="530"/>
      <c r="F5" s="530"/>
      <c r="G5" s="530"/>
      <c r="H5" s="530"/>
      <c r="I5" s="530"/>
      <c r="J5" s="530"/>
      <c r="K5" s="310"/>
      <c r="L5" s="311"/>
      <c r="M5" s="311"/>
    </row>
    <row r="6" spans="1:15" ht="22.5" customHeight="1">
      <c r="A6" s="531" t="s">
        <v>351</v>
      </c>
      <c r="B6" s="531" t="s">
        <v>352</v>
      </c>
      <c r="C6" s="532" t="s">
        <v>353</v>
      </c>
      <c r="D6" s="524" t="s">
        <v>354</v>
      </c>
      <c r="E6" s="524" t="s">
        <v>355</v>
      </c>
      <c r="F6" s="524"/>
      <c r="G6" s="522" t="s">
        <v>356</v>
      </c>
      <c r="H6" s="524" t="s">
        <v>357</v>
      </c>
      <c r="I6" s="524" t="str">
        <f>+'ĐBDTTS - SN'!I6:I7</f>
        <v>DT chi đến 30/10/2023</v>
      </c>
      <c r="J6" s="525" t="s">
        <v>358</v>
      </c>
      <c r="K6" s="313"/>
      <c r="L6" s="314"/>
      <c r="M6" s="311"/>
      <c r="O6" s="306"/>
    </row>
    <row r="7" spans="1:15" ht="35.25" customHeight="1">
      <c r="A7" s="531"/>
      <c r="B7" s="531"/>
      <c r="C7" s="533"/>
      <c r="D7" s="524"/>
      <c r="E7" s="312" t="s">
        <v>359</v>
      </c>
      <c r="F7" s="312" t="s">
        <v>360</v>
      </c>
      <c r="G7" s="523"/>
      <c r="H7" s="524"/>
      <c r="I7" s="524"/>
      <c r="J7" s="525"/>
      <c r="K7" s="313"/>
      <c r="L7" s="310"/>
      <c r="M7" s="310"/>
      <c r="N7" s="306"/>
      <c r="O7" s="306"/>
    </row>
    <row r="8" spans="1:19" s="331" customFormat="1" ht="24.75" customHeight="1">
      <c r="A8" s="327" t="s">
        <v>366</v>
      </c>
      <c r="B8" s="328" t="s">
        <v>367</v>
      </c>
      <c r="C8" s="328" t="s">
        <v>368</v>
      </c>
      <c r="D8" s="328" t="s">
        <v>369</v>
      </c>
      <c r="E8" s="328"/>
      <c r="F8" s="328"/>
      <c r="G8" s="328" t="s">
        <v>370</v>
      </c>
      <c r="H8" s="328" t="s">
        <v>371</v>
      </c>
      <c r="I8" s="328" t="s">
        <v>372</v>
      </c>
      <c r="J8" s="328" t="s">
        <v>373</v>
      </c>
      <c r="K8" s="329"/>
      <c r="L8" s="329"/>
      <c r="M8" s="330"/>
      <c r="N8" s="330"/>
      <c r="O8" s="330"/>
      <c r="R8" s="332"/>
      <c r="S8" s="333"/>
    </row>
    <row r="9" spans="1:19" s="323" customFormat="1" ht="15.75">
      <c r="A9" s="334" t="s">
        <v>0</v>
      </c>
      <c r="B9" s="335" t="s">
        <v>412</v>
      </c>
      <c r="C9" s="336">
        <f>C10+C24+C37+C53+C63+C76+C83</f>
        <v>7057605065</v>
      </c>
      <c r="D9" s="336">
        <f aca="true" t="shared" si="0" ref="D9:I9">D10+D24+D37+D53+D63+D76+D83</f>
        <v>32314000000</v>
      </c>
      <c r="E9" s="336">
        <f t="shared" si="0"/>
        <v>10269000000</v>
      </c>
      <c r="F9" s="336">
        <f t="shared" si="0"/>
        <v>23661000000</v>
      </c>
      <c r="G9" s="336"/>
      <c r="H9" s="336">
        <f t="shared" si="0"/>
        <v>39371605065</v>
      </c>
      <c r="I9" s="336">
        <f t="shared" si="0"/>
        <v>5488203756</v>
      </c>
      <c r="J9" s="337">
        <f aca="true" t="shared" si="1" ref="J9:J19">I9/H9</f>
        <v>0.13939497124740854</v>
      </c>
      <c r="K9" s="318"/>
      <c r="L9" s="318"/>
      <c r="N9" s="319"/>
      <c r="R9" s="324"/>
      <c r="S9" s="320"/>
    </row>
    <row r="10" spans="1:19" s="323" customFormat="1" ht="15.75">
      <c r="A10" s="334">
        <v>1</v>
      </c>
      <c r="B10" s="335" t="s">
        <v>413</v>
      </c>
      <c r="C10" s="336">
        <f>C11</f>
        <v>9848861</v>
      </c>
      <c r="D10" s="336">
        <f aca="true" t="shared" si="2" ref="D10:I10">D11</f>
        <v>4203000000</v>
      </c>
      <c r="E10" s="336">
        <f t="shared" si="2"/>
        <v>0</v>
      </c>
      <c r="F10" s="336">
        <f t="shared" si="2"/>
        <v>4203000000</v>
      </c>
      <c r="G10" s="336"/>
      <c r="H10" s="336">
        <f t="shared" si="2"/>
        <v>4212848861</v>
      </c>
      <c r="I10" s="336">
        <f t="shared" si="2"/>
        <v>2447628156</v>
      </c>
      <c r="J10" s="338">
        <f t="shared" si="1"/>
        <v>0.5809912096915361</v>
      </c>
      <c r="K10" s="318"/>
      <c r="L10" s="318"/>
      <c r="N10" s="319"/>
      <c r="R10" s="324"/>
      <c r="S10" s="320"/>
    </row>
    <row r="11" spans="1:19" s="325" customFormat="1" ht="15.75">
      <c r="A11" s="339" t="s">
        <v>414</v>
      </c>
      <c r="B11" s="340" t="s">
        <v>415</v>
      </c>
      <c r="C11" s="341">
        <f>SUM(C12:C23)</f>
        <v>9848861</v>
      </c>
      <c r="D11" s="341">
        <f aca="true" t="shared" si="3" ref="D11:I11">SUM(D12:D23)</f>
        <v>4203000000</v>
      </c>
      <c r="E11" s="341">
        <f t="shared" si="3"/>
        <v>0</v>
      </c>
      <c r="F11" s="341">
        <f t="shared" si="3"/>
        <v>4203000000</v>
      </c>
      <c r="G11" s="341"/>
      <c r="H11" s="341">
        <f t="shared" si="3"/>
        <v>4212848861</v>
      </c>
      <c r="I11" s="341">
        <f t="shared" si="3"/>
        <v>2447628156</v>
      </c>
      <c r="J11" s="342">
        <f t="shared" si="1"/>
        <v>0.5809912096915361</v>
      </c>
      <c r="K11" s="315"/>
      <c r="L11" s="315"/>
      <c r="N11" s="316"/>
      <c r="R11" s="326"/>
      <c r="S11" s="317"/>
    </row>
    <row r="12" spans="1:19" s="325" customFormat="1" ht="15.75">
      <c r="A12" s="339" t="s">
        <v>363</v>
      </c>
      <c r="B12" s="340" t="s">
        <v>384</v>
      </c>
      <c r="C12" s="341">
        <v>197289</v>
      </c>
      <c r="D12" s="341">
        <v>350000000</v>
      </c>
      <c r="E12" s="341"/>
      <c r="F12" s="341">
        <v>350000000</v>
      </c>
      <c r="G12" s="341"/>
      <c r="H12" s="341">
        <f aca="true" t="shared" si="4" ref="H12:H23">C12+D12</f>
        <v>350197289</v>
      </c>
      <c r="I12" s="341"/>
      <c r="J12" s="342">
        <f t="shared" si="1"/>
        <v>0</v>
      </c>
      <c r="K12" s="315"/>
      <c r="L12" s="315"/>
      <c r="N12" s="316"/>
      <c r="P12" s="344"/>
      <c r="R12" s="326"/>
      <c r="S12" s="317"/>
    </row>
    <row r="13" spans="1:19" s="325" customFormat="1" ht="15.75">
      <c r="A13" s="339" t="s">
        <v>363</v>
      </c>
      <c r="B13" s="340" t="s">
        <v>125</v>
      </c>
      <c r="C13" s="341">
        <v>1289910</v>
      </c>
      <c r="D13" s="341">
        <v>350000000</v>
      </c>
      <c r="E13" s="341"/>
      <c r="F13" s="341">
        <v>350000000</v>
      </c>
      <c r="G13" s="341"/>
      <c r="H13" s="341">
        <f t="shared" si="4"/>
        <v>351289910</v>
      </c>
      <c r="I13" s="341">
        <v>349805000</v>
      </c>
      <c r="J13" s="342">
        <f t="shared" si="1"/>
        <v>0.995772978506556</v>
      </c>
      <c r="K13" s="315"/>
      <c r="L13" s="315"/>
      <c r="N13" s="316"/>
      <c r="P13" s="344"/>
      <c r="R13" s="326"/>
      <c r="S13" s="317"/>
    </row>
    <row r="14" spans="1:19" s="325" customFormat="1" ht="15.75">
      <c r="A14" s="339" t="s">
        <v>363</v>
      </c>
      <c r="B14" s="340" t="s">
        <v>190</v>
      </c>
      <c r="C14" s="341">
        <v>2062384</v>
      </c>
      <c r="D14" s="341">
        <v>350000000</v>
      </c>
      <c r="E14" s="341"/>
      <c r="F14" s="341">
        <v>350000000</v>
      </c>
      <c r="G14" s="341"/>
      <c r="H14" s="341">
        <f t="shared" si="4"/>
        <v>352062384</v>
      </c>
      <c r="I14" s="341">
        <v>348941492</v>
      </c>
      <c r="J14" s="342">
        <f t="shared" si="1"/>
        <v>0.991135400594231</v>
      </c>
      <c r="K14" s="315"/>
      <c r="L14" s="315"/>
      <c r="N14" s="316"/>
      <c r="P14" s="344"/>
      <c r="R14" s="326"/>
      <c r="S14" s="317"/>
    </row>
    <row r="15" spans="1:19" s="325" customFormat="1" ht="15.75">
      <c r="A15" s="339" t="s">
        <v>363</v>
      </c>
      <c r="B15" s="340" t="s">
        <v>124</v>
      </c>
      <c r="C15" s="341">
        <v>1082717</v>
      </c>
      <c r="D15" s="341">
        <v>350000000</v>
      </c>
      <c r="E15" s="341"/>
      <c r="F15" s="341">
        <v>350000000</v>
      </c>
      <c r="G15" s="341"/>
      <c r="H15" s="341">
        <f t="shared" si="4"/>
        <v>351082717</v>
      </c>
      <c r="I15" s="341">
        <v>349876220</v>
      </c>
      <c r="J15" s="342">
        <f t="shared" si="1"/>
        <v>0.9965634964594398</v>
      </c>
      <c r="K15" s="315"/>
      <c r="L15" s="315"/>
      <c r="N15" s="316"/>
      <c r="P15" s="344"/>
      <c r="R15" s="326"/>
      <c r="S15" s="317"/>
    </row>
    <row r="16" spans="1:19" s="325" customFormat="1" ht="15.75">
      <c r="A16" s="339" t="s">
        <v>363</v>
      </c>
      <c r="B16" s="340" t="s">
        <v>191</v>
      </c>
      <c r="C16" s="341">
        <v>660066</v>
      </c>
      <c r="D16" s="341">
        <v>350000000</v>
      </c>
      <c r="E16" s="341"/>
      <c r="F16" s="341">
        <v>350000000</v>
      </c>
      <c r="G16" s="341"/>
      <c r="H16" s="341">
        <f t="shared" si="4"/>
        <v>350660066</v>
      </c>
      <c r="I16" s="341">
        <v>349867220</v>
      </c>
      <c r="J16" s="342">
        <f t="shared" si="1"/>
        <v>0.9977389897599575</v>
      </c>
      <c r="K16" s="315"/>
      <c r="L16" s="315"/>
      <c r="N16" s="316"/>
      <c r="P16" s="344"/>
      <c r="R16" s="326"/>
      <c r="S16" s="317"/>
    </row>
    <row r="17" spans="1:19" s="325" customFormat="1" ht="15.75">
      <c r="A17" s="339" t="s">
        <v>363</v>
      </c>
      <c r="B17" s="340" t="s">
        <v>381</v>
      </c>
      <c r="C17" s="341">
        <v>2400912</v>
      </c>
      <c r="D17" s="341">
        <v>350000000</v>
      </c>
      <c r="E17" s="341"/>
      <c r="F17" s="341">
        <v>350000000</v>
      </c>
      <c r="G17" s="341"/>
      <c r="H17" s="341">
        <f t="shared" si="4"/>
        <v>352400912</v>
      </c>
      <c r="I17" s="341"/>
      <c r="J17" s="342">
        <f t="shared" si="1"/>
        <v>0</v>
      </c>
      <c r="K17" s="315"/>
      <c r="L17" s="315"/>
      <c r="N17" s="316"/>
      <c r="P17" s="344"/>
      <c r="R17" s="326"/>
      <c r="S17" s="317"/>
    </row>
    <row r="18" spans="1:19" s="325" customFormat="1" ht="15.75">
      <c r="A18" s="339" t="s">
        <v>363</v>
      </c>
      <c r="B18" s="340" t="s">
        <v>189</v>
      </c>
      <c r="C18" s="341">
        <v>524741</v>
      </c>
      <c r="D18" s="341">
        <v>350000000</v>
      </c>
      <c r="E18" s="341"/>
      <c r="F18" s="341">
        <v>350000000</v>
      </c>
      <c r="G18" s="341"/>
      <c r="H18" s="341">
        <f t="shared" si="4"/>
        <v>350524741</v>
      </c>
      <c r="I18" s="341"/>
      <c r="J18" s="342">
        <f t="shared" si="1"/>
        <v>0</v>
      </c>
      <c r="K18" s="315"/>
      <c r="L18" s="315"/>
      <c r="N18" s="316"/>
      <c r="P18" s="344"/>
      <c r="R18" s="326"/>
      <c r="S18" s="317"/>
    </row>
    <row r="19" spans="1:19" s="325" customFormat="1" ht="15.75">
      <c r="A19" s="339" t="s">
        <v>363</v>
      </c>
      <c r="B19" s="340" t="s">
        <v>193</v>
      </c>
      <c r="C19" s="341">
        <v>240510</v>
      </c>
      <c r="D19" s="341">
        <v>350000000</v>
      </c>
      <c r="E19" s="341"/>
      <c r="F19" s="341">
        <v>350000000</v>
      </c>
      <c r="G19" s="341"/>
      <c r="H19" s="341">
        <f t="shared" si="4"/>
        <v>350240510</v>
      </c>
      <c r="I19" s="341"/>
      <c r="J19" s="342">
        <f t="shared" si="1"/>
        <v>0</v>
      </c>
      <c r="K19" s="315"/>
      <c r="L19" s="315"/>
      <c r="N19" s="316"/>
      <c r="P19" s="344"/>
      <c r="R19" s="326"/>
      <c r="S19" s="317"/>
    </row>
    <row r="20" spans="1:19" s="325" customFormat="1" ht="15.75">
      <c r="A20" s="339" t="s">
        <v>363</v>
      </c>
      <c r="B20" s="340" t="s">
        <v>194</v>
      </c>
      <c r="C20" s="341">
        <v>612567</v>
      </c>
      <c r="D20" s="341">
        <v>350000000</v>
      </c>
      <c r="E20" s="341"/>
      <c r="F20" s="341">
        <v>350000000</v>
      </c>
      <c r="G20" s="341"/>
      <c r="H20" s="341">
        <f t="shared" si="4"/>
        <v>350612567</v>
      </c>
      <c r="I20" s="341">
        <v>349827409</v>
      </c>
      <c r="J20" s="342">
        <f aca="true" t="shared" si="5" ref="J20:J83">I20/H20</f>
        <v>0.9977606107883749</v>
      </c>
      <c r="K20" s="315"/>
      <c r="L20" s="315"/>
      <c r="N20" s="316"/>
      <c r="P20" s="344"/>
      <c r="R20" s="326"/>
      <c r="S20" s="317"/>
    </row>
    <row r="21" spans="1:19" s="325" customFormat="1" ht="15.75">
      <c r="A21" s="339" t="s">
        <v>363</v>
      </c>
      <c r="B21" s="340" t="s">
        <v>195</v>
      </c>
      <c r="C21" s="341">
        <v>258864</v>
      </c>
      <c r="D21" s="341">
        <v>350000000</v>
      </c>
      <c r="E21" s="341"/>
      <c r="F21" s="341">
        <v>350000000</v>
      </c>
      <c r="G21" s="341"/>
      <c r="H21" s="341">
        <f t="shared" si="4"/>
        <v>350258864</v>
      </c>
      <c r="I21" s="393">
        <v>349847000</v>
      </c>
      <c r="J21" s="342">
        <f t="shared" si="5"/>
        <v>0.9988241154119657</v>
      </c>
      <c r="K21" s="315"/>
      <c r="L21" s="315"/>
      <c r="N21" s="316"/>
      <c r="P21" s="344"/>
      <c r="R21" s="326"/>
      <c r="S21" s="317"/>
    </row>
    <row r="22" spans="1:19" s="325" customFormat="1" ht="15.75">
      <c r="A22" s="339" t="s">
        <v>363</v>
      </c>
      <c r="B22" s="340" t="s">
        <v>197</v>
      </c>
      <c r="C22" s="341">
        <v>87000</v>
      </c>
      <c r="D22" s="341">
        <v>353000000</v>
      </c>
      <c r="E22" s="341"/>
      <c r="F22" s="341">
        <v>353000000</v>
      </c>
      <c r="G22" s="341"/>
      <c r="H22" s="341">
        <f t="shared" si="4"/>
        <v>353087000</v>
      </c>
      <c r="I22" s="341"/>
      <c r="J22" s="342">
        <f t="shared" si="5"/>
        <v>0</v>
      </c>
      <c r="K22" s="315"/>
      <c r="L22" s="315"/>
      <c r="N22" s="316"/>
      <c r="P22" s="344"/>
      <c r="R22" s="326"/>
      <c r="S22" s="317"/>
    </row>
    <row r="23" spans="1:19" s="325" customFormat="1" ht="15.75">
      <c r="A23" s="339" t="s">
        <v>363</v>
      </c>
      <c r="B23" s="340" t="s">
        <v>196</v>
      </c>
      <c r="C23" s="341">
        <v>431901</v>
      </c>
      <c r="D23" s="341">
        <v>350000000</v>
      </c>
      <c r="E23" s="341"/>
      <c r="F23" s="341">
        <v>350000000</v>
      </c>
      <c r="G23" s="341"/>
      <c r="H23" s="341">
        <f t="shared" si="4"/>
        <v>350431901</v>
      </c>
      <c r="I23" s="341">
        <v>349463815</v>
      </c>
      <c r="J23" s="342">
        <f t="shared" si="5"/>
        <v>0.9972374489958321</v>
      </c>
      <c r="K23" s="315"/>
      <c r="L23" s="315"/>
      <c r="N23" s="316"/>
      <c r="P23" s="344"/>
      <c r="R23" s="326"/>
      <c r="S23" s="317"/>
    </row>
    <row r="24" spans="1:19" s="323" customFormat="1" ht="15.75">
      <c r="A24" s="334">
        <v>2</v>
      </c>
      <c r="B24" s="335" t="s">
        <v>416</v>
      </c>
      <c r="C24" s="336">
        <f>SUM(C25:C36)</f>
        <v>3320000000</v>
      </c>
      <c r="D24" s="336">
        <f aca="true" t="shared" si="6" ref="D24:I24">SUM(D25:D36)</f>
        <v>8363000000</v>
      </c>
      <c r="E24" s="336">
        <f t="shared" si="6"/>
        <v>0</v>
      </c>
      <c r="F24" s="336">
        <f t="shared" si="6"/>
        <v>8363000000</v>
      </c>
      <c r="G24" s="336"/>
      <c r="H24" s="336">
        <f t="shared" si="6"/>
        <v>11683000000</v>
      </c>
      <c r="I24" s="336">
        <f t="shared" si="6"/>
        <v>885124800</v>
      </c>
      <c r="J24" s="338">
        <f t="shared" si="5"/>
        <v>0.0757617735170761</v>
      </c>
      <c r="K24" s="318"/>
      <c r="L24" s="318"/>
      <c r="N24" s="319"/>
      <c r="R24" s="324"/>
      <c r="S24" s="320"/>
    </row>
    <row r="25" spans="1:19" s="325" customFormat="1" ht="15.75">
      <c r="A25" s="339" t="s">
        <v>361</v>
      </c>
      <c r="B25" s="340" t="s">
        <v>384</v>
      </c>
      <c r="C25" s="341">
        <v>235000000</v>
      </c>
      <c r="D25" s="341">
        <v>650000000</v>
      </c>
      <c r="E25" s="341"/>
      <c r="F25" s="341">
        <v>650000000</v>
      </c>
      <c r="G25" s="341"/>
      <c r="H25" s="341">
        <f aca="true" t="shared" si="7" ref="H25:H36">C25+D25</f>
        <v>885000000</v>
      </c>
      <c r="I25" s="341"/>
      <c r="J25" s="342">
        <f t="shared" si="5"/>
        <v>0</v>
      </c>
      <c r="K25" s="315"/>
      <c r="L25" s="315"/>
      <c r="N25" s="316"/>
      <c r="R25" s="326"/>
      <c r="S25" s="317"/>
    </row>
    <row r="26" spans="1:19" s="325" customFormat="1" ht="15.75">
      <c r="A26" s="339" t="s">
        <v>361</v>
      </c>
      <c r="B26" s="340" t="s">
        <v>125</v>
      </c>
      <c r="C26" s="341">
        <v>235000000</v>
      </c>
      <c r="D26" s="341">
        <v>737000000</v>
      </c>
      <c r="E26" s="341"/>
      <c r="F26" s="341">
        <v>737000000</v>
      </c>
      <c r="G26" s="341"/>
      <c r="H26" s="341">
        <f t="shared" si="7"/>
        <v>972000000</v>
      </c>
      <c r="I26" s="341"/>
      <c r="J26" s="342">
        <f t="shared" si="5"/>
        <v>0</v>
      </c>
      <c r="K26" s="315"/>
      <c r="L26" s="315"/>
      <c r="N26" s="316"/>
      <c r="R26" s="326"/>
      <c r="S26" s="317"/>
    </row>
    <row r="27" spans="1:19" s="325" customFormat="1" ht="15.75">
      <c r="A27" s="339" t="s">
        <v>361</v>
      </c>
      <c r="B27" s="340" t="s">
        <v>190</v>
      </c>
      <c r="C27" s="341">
        <v>370000000</v>
      </c>
      <c r="D27" s="341">
        <v>1255000000</v>
      </c>
      <c r="E27" s="341"/>
      <c r="F27" s="341">
        <v>1255000000</v>
      </c>
      <c r="G27" s="341"/>
      <c r="H27" s="341">
        <f t="shared" si="7"/>
        <v>1625000000</v>
      </c>
      <c r="I27" s="341"/>
      <c r="J27" s="342">
        <f t="shared" si="5"/>
        <v>0</v>
      </c>
      <c r="K27" s="315"/>
      <c r="L27" s="315"/>
      <c r="N27" s="316"/>
      <c r="R27" s="326"/>
      <c r="S27" s="317"/>
    </row>
    <row r="28" spans="1:19" s="325" customFormat="1" ht="15.75">
      <c r="A28" s="339" t="s">
        <v>361</v>
      </c>
      <c r="B28" s="340" t="s">
        <v>124</v>
      </c>
      <c r="C28" s="341">
        <v>241000000</v>
      </c>
      <c r="D28" s="341">
        <v>485000000</v>
      </c>
      <c r="E28" s="341"/>
      <c r="F28" s="341">
        <v>485000000</v>
      </c>
      <c r="G28" s="341"/>
      <c r="H28" s="341">
        <f t="shared" si="7"/>
        <v>726000000</v>
      </c>
      <c r="I28" s="393">
        <v>461764800</v>
      </c>
      <c r="J28" s="342">
        <f t="shared" si="5"/>
        <v>0.6360396694214876</v>
      </c>
      <c r="K28" s="315"/>
      <c r="L28" s="315"/>
      <c r="N28" s="316"/>
      <c r="R28" s="326"/>
      <c r="S28" s="317"/>
    </row>
    <row r="29" spans="1:19" s="325" customFormat="1" ht="15.75">
      <c r="A29" s="339" t="s">
        <v>361</v>
      </c>
      <c r="B29" s="340" t="s">
        <v>191</v>
      </c>
      <c r="C29" s="341">
        <v>282000000</v>
      </c>
      <c r="D29" s="341">
        <v>764000000</v>
      </c>
      <c r="E29" s="341"/>
      <c r="F29" s="341">
        <v>764000000</v>
      </c>
      <c r="G29" s="341"/>
      <c r="H29" s="341">
        <f t="shared" si="7"/>
        <v>1046000000</v>
      </c>
      <c r="I29" s="341"/>
      <c r="J29" s="342">
        <f t="shared" si="5"/>
        <v>0</v>
      </c>
      <c r="K29" s="315"/>
      <c r="L29" s="315"/>
      <c r="N29" s="316"/>
      <c r="R29" s="326"/>
      <c r="S29" s="317"/>
    </row>
    <row r="30" spans="1:19" s="325" customFormat="1" ht="15.75">
      <c r="A30" s="339" t="s">
        <v>361</v>
      </c>
      <c r="B30" s="340" t="s">
        <v>381</v>
      </c>
      <c r="C30" s="341">
        <v>235000000</v>
      </c>
      <c r="D30" s="341">
        <v>453000000</v>
      </c>
      <c r="E30" s="341"/>
      <c r="F30" s="341">
        <v>453000000</v>
      </c>
      <c r="G30" s="341"/>
      <c r="H30" s="341">
        <f t="shared" si="7"/>
        <v>688000000</v>
      </c>
      <c r="I30" s="341"/>
      <c r="J30" s="342">
        <f t="shared" si="5"/>
        <v>0</v>
      </c>
      <c r="K30" s="315"/>
      <c r="L30" s="315"/>
      <c r="N30" s="316"/>
      <c r="R30" s="326"/>
      <c r="S30" s="317"/>
    </row>
    <row r="31" spans="1:19" s="325" customFormat="1" ht="15.75">
      <c r="A31" s="339" t="s">
        <v>361</v>
      </c>
      <c r="B31" s="340" t="s">
        <v>189</v>
      </c>
      <c r="C31" s="341">
        <v>343000000</v>
      </c>
      <c r="D31" s="341">
        <v>953000000</v>
      </c>
      <c r="E31" s="341"/>
      <c r="F31" s="341">
        <v>953000000</v>
      </c>
      <c r="G31" s="341"/>
      <c r="H31" s="341">
        <f t="shared" si="7"/>
        <v>1296000000</v>
      </c>
      <c r="I31" s="341"/>
      <c r="J31" s="342">
        <f t="shared" si="5"/>
        <v>0</v>
      </c>
      <c r="K31" s="315"/>
      <c r="L31" s="315"/>
      <c r="N31" s="316"/>
      <c r="R31" s="326"/>
      <c r="S31" s="317"/>
    </row>
    <row r="32" spans="1:19" s="325" customFormat="1" ht="15.75">
      <c r="A32" s="339" t="s">
        <v>361</v>
      </c>
      <c r="B32" s="340" t="s">
        <v>193</v>
      </c>
      <c r="C32" s="341">
        <v>324000000</v>
      </c>
      <c r="D32" s="341">
        <v>722000000</v>
      </c>
      <c r="E32" s="341"/>
      <c r="F32" s="341">
        <v>722000000</v>
      </c>
      <c r="G32" s="341"/>
      <c r="H32" s="341">
        <f t="shared" si="7"/>
        <v>1046000000</v>
      </c>
      <c r="I32" s="341"/>
      <c r="J32" s="342">
        <f t="shared" si="5"/>
        <v>0</v>
      </c>
      <c r="K32" s="315"/>
      <c r="L32" s="315"/>
      <c r="N32" s="316"/>
      <c r="R32" s="326"/>
      <c r="S32" s="317"/>
    </row>
    <row r="33" spans="1:19" s="325" customFormat="1" ht="15.75">
      <c r="A33" s="339" t="s">
        <v>361</v>
      </c>
      <c r="B33" s="340" t="s">
        <v>194</v>
      </c>
      <c r="C33" s="341">
        <v>277000000</v>
      </c>
      <c r="D33" s="341">
        <v>573000000</v>
      </c>
      <c r="E33" s="341"/>
      <c r="F33" s="341">
        <v>573000000</v>
      </c>
      <c r="G33" s="341"/>
      <c r="H33" s="341">
        <f t="shared" si="7"/>
        <v>850000000</v>
      </c>
      <c r="I33" s="341"/>
      <c r="J33" s="342">
        <f t="shared" si="5"/>
        <v>0</v>
      </c>
      <c r="K33" s="315"/>
      <c r="L33" s="315"/>
      <c r="N33" s="316"/>
      <c r="R33" s="326"/>
      <c r="S33" s="317"/>
    </row>
    <row r="34" spans="1:19" s="325" customFormat="1" ht="15.75">
      <c r="A34" s="339" t="s">
        <v>361</v>
      </c>
      <c r="B34" s="340" t="s">
        <v>195</v>
      </c>
      <c r="C34" s="341">
        <v>241000000</v>
      </c>
      <c r="D34" s="341">
        <v>545000000</v>
      </c>
      <c r="E34" s="341"/>
      <c r="F34" s="341">
        <v>545000000</v>
      </c>
      <c r="G34" s="341"/>
      <c r="H34" s="341">
        <f t="shared" si="7"/>
        <v>786000000</v>
      </c>
      <c r="I34" s="341"/>
      <c r="J34" s="342">
        <f t="shared" si="5"/>
        <v>0</v>
      </c>
      <c r="K34" s="315"/>
      <c r="L34" s="315"/>
      <c r="N34" s="316"/>
      <c r="R34" s="326"/>
      <c r="S34" s="317"/>
    </row>
    <row r="35" spans="1:19" s="325" customFormat="1" ht="15.75">
      <c r="A35" s="339" t="s">
        <v>361</v>
      </c>
      <c r="B35" s="340" t="s">
        <v>197</v>
      </c>
      <c r="C35" s="341">
        <v>302000000</v>
      </c>
      <c r="D35" s="341">
        <v>776000000</v>
      </c>
      <c r="E35" s="341"/>
      <c r="F35" s="341">
        <v>776000000</v>
      </c>
      <c r="G35" s="341"/>
      <c r="H35" s="341">
        <f t="shared" si="7"/>
        <v>1078000000</v>
      </c>
      <c r="I35" s="341">
        <v>423360000</v>
      </c>
      <c r="J35" s="342">
        <f t="shared" si="5"/>
        <v>0.3927272727272727</v>
      </c>
      <c r="K35" s="315"/>
      <c r="L35" s="315"/>
      <c r="N35" s="316"/>
      <c r="R35" s="326"/>
      <c r="S35" s="317"/>
    </row>
    <row r="36" spans="1:19" s="325" customFormat="1" ht="15.75">
      <c r="A36" s="339" t="s">
        <v>361</v>
      </c>
      <c r="B36" s="340" t="s">
        <v>196</v>
      </c>
      <c r="C36" s="341">
        <v>235000000</v>
      </c>
      <c r="D36" s="341">
        <v>450000000</v>
      </c>
      <c r="E36" s="341"/>
      <c r="F36" s="341">
        <v>450000000</v>
      </c>
      <c r="G36" s="341"/>
      <c r="H36" s="341">
        <f t="shared" si="7"/>
        <v>685000000</v>
      </c>
      <c r="I36" s="341"/>
      <c r="J36" s="342">
        <f t="shared" si="5"/>
        <v>0</v>
      </c>
      <c r="K36" s="315"/>
      <c r="L36" s="315"/>
      <c r="N36" s="316"/>
      <c r="R36" s="326"/>
      <c r="S36" s="317"/>
    </row>
    <row r="37" spans="1:19" s="323" customFormat="1" ht="15.75">
      <c r="A37" s="334">
        <v>3</v>
      </c>
      <c r="B37" s="335" t="s">
        <v>417</v>
      </c>
      <c r="C37" s="336">
        <f>C38+C51</f>
        <v>1408000000</v>
      </c>
      <c r="D37" s="336">
        <f aca="true" t="shared" si="8" ref="D37:I37">D38+D51</f>
        <v>4980000000</v>
      </c>
      <c r="E37" s="336">
        <f t="shared" si="8"/>
        <v>1365000000</v>
      </c>
      <c r="F37" s="336">
        <f t="shared" si="8"/>
        <v>3615000000</v>
      </c>
      <c r="G37" s="336"/>
      <c r="H37" s="336">
        <f t="shared" si="8"/>
        <v>6388000000</v>
      </c>
      <c r="I37" s="336">
        <f t="shared" si="8"/>
        <v>576873800</v>
      </c>
      <c r="J37" s="338">
        <f t="shared" si="5"/>
        <v>0.09030585472761428</v>
      </c>
      <c r="K37" s="318"/>
      <c r="L37" s="318"/>
      <c r="N37" s="319"/>
      <c r="R37" s="324"/>
      <c r="S37" s="320"/>
    </row>
    <row r="38" spans="1:19" s="325" customFormat="1" ht="15.75">
      <c r="A38" s="339" t="s">
        <v>361</v>
      </c>
      <c r="B38" s="340" t="s">
        <v>418</v>
      </c>
      <c r="C38" s="341">
        <f>SUM(C39:C50)</f>
        <v>1408000000</v>
      </c>
      <c r="D38" s="341">
        <f aca="true" t="shared" si="9" ref="D38:I38">SUM(D39:D50)</f>
        <v>3615000000</v>
      </c>
      <c r="E38" s="341">
        <f t="shared" si="9"/>
        <v>0</v>
      </c>
      <c r="F38" s="341">
        <f t="shared" si="9"/>
        <v>3615000000</v>
      </c>
      <c r="G38" s="341"/>
      <c r="H38" s="341">
        <f t="shared" si="9"/>
        <v>5023000000</v>
      </c>
      <c r="I38" s="341">
        <f t="shared" si="9"/>
        <v>335189800</v>
      </c>
      <c r="J38" s="342">
        <f t="shared" si="5"/>
        <v>0.06673099741190523</v>
      </c>
      <c r="K38" s="315"/>
      <c r="L38" s="315"/>
      <c r="N38" s="316"/>
      <c r="R38" s="326"/>
      <c r="S38" s="317"/>
    </row>
    <row r="39" spans="1:19" s="325" customFormat="1" ht="15.75">
      <c r="A39" s="339" t="s">
        <v>363</v>
      </c>
      <c r="B39" s="340" t="s">
        <v>384</v>
      </c>
      <c r="C39" s="341">
        <v>114000000</v>
      </c>
      <c r="D39" s="341">
        <v>280000000</v>
      </c>
      <c r="E39" s="341"/>
      <c r="F39" s="341">
        <v>280000000</v>
      </c>
      <c r="G39" s="341"/>
      <c r="H39" s="341">
        <f aca="true" t="shared" si="10" ref="H39:H50">C39+D39</f>
        <v>394000000</v>
      </c>
      <c r="I39" s="341"/>
      <c r="J39" s="342">
        <f t="shared" si="5"/>
        <v>0</v>
      </c>
      <c r="K39" s="315"/>
      <c r="L39" s="315"/>
      <c r="N39" s="316"/>
      <c r="R39" s="326"/>
      <c r="S39" s="317"/>
    </row>
    <row r="40" spans="1:19" s="325" customFormat="1" ht="15.75">
      <c r="A40" s="339" t="s">
        <v>363</v>
      </c>
      <c r="B40" s="340" t="s">
        <v>125</v>
      </c>
      <c r="C40" s="341">
        <v>122000000</v>
      </c>
      <c r="D40" s="341">
        <v>320000000</v>
      </c>
      <c r="E40" s="341"/>
      <c r="F40" s="341">
        <v>320000000</v>
      </c>
      <c r="G40" s="341"/>
      <c r="H40" s="341">
        <f t="shared" si="10"/>
        <v>442000000</v>
      </c>
      <c r="I40" s="341"/>
      <c r="J40" s="342">
        <f t="shared" si="5"/>
        <v>0</v>
      </c>
      <c r="K40" s="315"/>
      <c r="L40" s="315"/>
      <c r="N40" s="316"/>
      <c r="R40" s="326"/>
      <c r="S40" s="317"/>
    </row>
    <row r="41" spans="1:19" s="325" customFormat="1" ht="15.75">
      <c r="A41" s="339" t="s">
        <v>363</v>
      </c>
      <c r="B41" s="340" t="s">
        <v>190</v>
      </c>
      <c r="C41" s="341">
        <v>108000000</v>
      </c>
      <c r="D41" s="341">
        <v>543000000</v>
      </c>
      <c r="E41" s="341"/>
      <c r="F41" s="341">
        <v>543000000</v>
      </c>
      <c r="G41" s="341"/>
      <c r="H41" s="341">
        <f t="shared" si="10"/>
        <v>651000000</v>
      </c>
      <c r="I41" s="393">
        <v>99680800</v>
      </c>
      <c r="J41" s="342">
        <f t="shared" si="5"/>
        <v>0.15311950844854072</v>
      </c>
      <c r="K41" s="315"/>
      <c r="L41" s="315"/>
      <c r="N41" s="316"/>
      <c r="R41" s="326"/>
      <c r="S41" s="317"/>
    </row>
    <row r="42" spans="1:19" s="325" customFormat="1" ht="15.75">
      <c r="A42" s="339" t="s">
        <v>363</v>
      </c>
      <c r="B42" s="340" t="s">
        <v>124</v>
      </c>
      <c r="C42" s="341">
        <v>100000000</v>
      </c>
      <c r="D42" s="341">
        <v>210000000</v>
      </c>
      <c r="E42" s="341"/>
      <c r="F42" s="341">
        <v>210000000</v>
      </c>
      <c r="G42" s="341"/>
      <c r="H42" s="341">
        <f t="shared" si="10"/>
        <v>310000000</v>
      </c>
      <c r="I42" s="341"/>
      <c r="J42" s="342">
        <f t="shared" si="5"/>
        <v>0</v>
      </c>
      <c r="K42" s="315"/>
      <c r="L42" s="315"/>
      <c r="N42" s="316"/>
      <c r="R42" s="326"/>
      <c r="S42" s="317"/>
    </row>
    <row r="43" spans="1:19" s="325" customFormat="1" ht="15.75">
      <c r="A43" s="339" t="s">
        <v>363</v>
      </c>
      <c r="B43" s="340" t="s">
        <v>191</v>
      </c>
      <c r="C43" s="341">
        <v>125000000</v>
      </c>
      <c r="D43" s="341">
        <v>330000000</v>
      </c>
      <c r="E43" s="341"/>
      <c r="F43" s="341">
        <v>330000000</v>
      </c>
      <c r="G43" s="341"/>
      <c r="H43" s="341">
        <f t="shared" si="10"/>
        <v>455000000</v>
      </c>
      <c r="I43" s="341"/>
      <c r="J43" s="342">
        <f t="shared" si="5"/>
        <v>0</v>
      </c>
      <c r="K43" s="315"/>
      <c r="L43" s="315"/>
      <c r="N43" s="316"/>
      <c r="R43" s="326"/>
      <c r="S43" s="317"/>
    </row>
    <row r="44" spans="1:19" s="325" customFormat="1" ht="15.75">
      <c r="A44" s="339" t="s">
        <v>363</v>
      </c>
      <c r="B44" s="340" t="s">
        <v>381</v>
      </c>
      <c r="C44" s="341">
        <v>113000000</v>
      </c>
      <c r="D44" s="341">
        <v>195000000</v>
      </c>
      <c r="E44" s="341"/>
      <c r="F44" s="341">
        <v>195000000</v>
      </c>
      <c r="G44" s="341"/>
      <c r="H44" s="341">
        <f t="shared" si="10"/>
        <v>308000000</v>
      </c>
      <c r="I44" s="341"/>
      <c r="J44" s="342">
        <f t="shared" si="5"/>
        <v>0</v>
      </c>
      <c r="K44" s="315"/>
      <c r="L44" s="315"/>
      <c r="N44" s="316"/>
      <c r="R44" s="326"/>
      <c r="S44" s="317"/>
    </row>
    <row r="45" spans="1:19" s="325" customFormat="1" ht="15.75">
      <c r="A45" s="339" t="s">
        <v>363</v>
      </c>
      <c r="B45" s="340" t="s">
        <v>189</v>
      </c>
      <c r="C45" s="341">
        <v>128000000</v>
      </c>
      <c r="D45" s="341">
        <v>412000000</v>
      </c>
      <c r="E45" s="341"/>
      <c r="F45" s="341">
        <v>412000000</v>
      </c>
      <c r="G45" s="341"/>
      <c r="H45" s="341">
        <f t="shared" si="10"/>
        <v>540000000</v>
      </c>
      <c r="I45" s="341"/>
      <c r="J45" s="342">
        <f t="shared" si="5"/>
        <v>0</v>
      </c>
      <c r="K45" s="315"/>
      <c r="L45" s="315"/>
      <c r="N45" s="316"/>
      <c r="R45" s="326"/>
      <c r="S45" s="317"/>
    </row>
    <row r="46" spans="1:19" s="325" customFormat="1" ht="15.75">
      <c r="A46" s="339" t="s">
        <v>363</v>
      </c>
      <c r="B46" s="340" t="s">
        <v>193</v>
      </c>
      <c r="C46" s="341">
        <v>120000000</v>
      </c>
      <c r="D46" s="341">
        <v>312000000</v>
      </c>
      <c r="E46" s="341"/>
      <c r="F46" s="341">
        <v>312000000</v>
      </c>
      <c r="G46" s="341"/>
      <c r="H46" s="341">
        <f t="shared" si="10"/>
        <v>432000000</v>
      </c>
      <c r="I46" s="341"/>
      <c r="J46" s="342">
        <f t="shared" si="5"/>
        <v>0</v>
      </c>
      <c r="K46" s="315"/>
      <c r="L46" s="315"/>
      <c r="N46" s="316"/>
      <c r="R46" s="326"/>
      <c r="S46" s="317"/>
    </row>
    <row r="47" spans="1:19" s="325" customFormat="1" ht="15.75">
      <c r="A47" s="339" t="s">
        <v>363</v>
      </c>
      <c r="B47" s="340" t="s">
        <v>194</v>
      </c>
      <c r="C47" s="341">
        <v>120000000</v>
      </c>
      <c r="D47" s="341">
        <v>248000000</v>
      </c>
      <c r="E47" s="341"/>
      <c r="F47" s="341">
        <v>248000000</v>
      </c>
      <c r="G47" s="341"/>
      <c r="H47" s="341">
        <f t="shared" si="10"/>
        <v>368000000</v>
      </c>
      <c r="I47" s="341">
        <v>235509000</v>
      </c>
      <c r="J47" s="342">
        <f t="shared" si="5"/>
        <v>0.6399701086956522</v>
      </c>
      <c r="K47" s="315"/>
      <c r="L47" s="315"/>
      <c r="N47" s="316"/>
      <c r="R47" s="326"/>
      <c r="S47" s="317"/>
    </row>
    <row r="48" spans="1:19" s="325" customFormat="1" ht="15.75">
      <c r="A48" s="339" t="s">
        <v>363</v>
      </c>
      <c r="B48" s="340" t="s">
        <v>195</v>
      </c>
      <c r="C48" s="341">
        <v>117000000</v>
      </c>
      <c r="D48" s="341">
        <v>235000000</v>
      </c>
      <c r="E48" s="341"/>
      <c r="F48" s="341">
        <v>235000000</v>
      </c>
      <c r="G48" s="341"/>
      <c r="H48" s="341">
        <f t="shared" si="10"/>
        <v>352000000</v>
      </c>
      <c r="I48" s="341"/>
      <c r="J48" s="342">
        <f t="shared" si="5"/>
        <v>0</v>
      </c>
      <c r="K48" s="315"/>
      <c r="L48" s="315"/>
      <c r="N48" s="316"/>
      <c r="R48" s="326"/>
      <c r="S48" s="317"/>
    </row>
    <row r="49" spans="1:19" s="325" customFormat="1" ht="15.75">
      <c r="A49" s="339" t="s">
        <v>363</v>
      </c>
      <c r="B49" s="340" t="s">
        <v>197</v>
      </c>
      <c r="C49" s="341">
        <v>128000000</v>
      </c>
      <c r="D49" s="341">
        <v>335000000</v>
      </c>
      <c r="E49" s="341"/>
      <c r="F49" s="341">
        <v>335000000</v>
      </c>
      <c r="G49" s="341"/>
      <c r="H49" s="341">
        <f t="shared" si="10"/>
        <v>463000000</v>
      </c>
      <c r="I49" s="341"/>
      <c r="J49" s="342">
        <f t="shared" si="5"/>
        <v>0</v>
      </c>
      <c r="K49" s="315"/>
      <c r="L49" s="315"/>
      <c r="N49" s="316"/>
      <c r="R49" s="326"/>
      <c r="S49" s="317"/>
    </row>
    <row r="50" spans="1:19" s="325" customFormat="1" ht="15.75">
      <c r="A50" s="339" t="s">
        <v>363</v>
      </c>
      <c r="B50" s="340" t="s">
        <v>196</v>
      </c>
      <c r="C50" s="341">
        <v>113000000</v>
      </c>
      <c r="D50" s="341">
        <v>195000000</v>
      </c>
      <c r="E50" s="341"/>
      <c r="F50" s="341">
        <v>195000000</v>
      </c>
      <c r="G50" s="341"/>
      <c r="H50" s="341">
        <f t="shared" si="10"/>
        <v>308000000</v>
      </c>
      <c r="I50" s="341"/>
      <c r="J50" s="342">
        <f t="shared" si="5"/>
        <v>0</v>
      </c>
      <c r="K50" s="315"/>
      <c r="L50" s="315"/>
      <c r="N50" s="316"/>
      <c r="R50" s="326"/>
      <c r="S50" s="317"/>
    </row>
    <row r="51" spans="1:19" s="325" customFormat="1" ht="15.75">
      <c r="A51" s="339" t="s">
        <v>361</v>
      </c>
      <c r="B51" s="340" t="s">
        <v>419</v>
      </c>
      <c r="C51" s="341">
        <f>C52</f>
        <v>0</v>
      </c>
      <c r="D51" s="341">
        <f aca="true" t="shared" si="11" ref="D51:I51">D52</f>
        <v>1365000000</v>
      </c>
      <c r="E51" s="341">
        <f t="shared" si="11"/>
        <v>1365000000</v>
      </c>
      <c r="F51" s="341">
        <f t="shared" si="11"/>
        <v>0</v>
      </c>
      <c r="G51" s="341"/>
      <c r="H51" s="341">
        <f t="shared" si="11"/>
        <v>1365000000</v>
      </c>
      <c r="I51" s="341">
        <f t="shared" si="11"/>
        <v>241684000</v>
      </c>
      <c r="J51" s="342">
        <f t="shared" si="5"/>
        <v>0.17705787545787546</v>
      </c>
      <c r="K51" s="315"/>
      <c r="L51" s="315"/>
      <c r="N51" s="316"/>
      <c r="R51" s="326"/>
      <c r="S51" s="317"/>
    </row>
    <row r="52" spans="1:19" s="325" customFormat="1" ht="15.75">
      <c r="A52" s="339" t="s">
        <v>363</v>
      </c>
      <c r="B52" s="340" t="s">
        <v>420</v>
      </c>
      <c r="C52" s="341"/>
      <c r="D52" s="341">
        <v>1365000000</v>
      </c>
      <c r="E52" s="341">
        <v>1365000000</v>
      </c>
      <c r="F52" s="341"/>
      <c r="G52" s="341"/>
      <c r="H52" s="341">
        <f>C52+D52</f>
        <v>1365000000</v>
      </c>
      <c r="I52" s="341">
        <f>144270000+97414000</f>
        <v>241684000</v>
      </c>
      <c r="J52" s="342">
        <f t="shared" si="5"/>
        <v>0.17705787545787546</v>
      </c>
      <c r="K52" s="315"/>
      <c r="L52" s="315"/>
      <c r="N52" s="316"/>
      <c r="R52" s="326"/>
      <c r="S52" s="317"/>
    </row>
    <row r="53" spans="1:19" s="323" customFormat="1" ht="15.75">
      <c r="A53" s="334">
        <v>4</v>
      </c>
      <c r="B53" s="335" t="s">
        <v>421</v>
      </c>
      <c r="C53" s="336">
        <f>C54+C59+C61</f>
        <v>1913918204</v>
      </c>
      <c r="D53" s="336">
        <f aca="true" t="shared" si="12" ref="D53:I53">D54+D59+D61</f>
        <v>4640000000</v>
      </c>
      <c r="E53" s="336">
        <f t="shared" si="12"/>
        <v>4640000000</v>
      </c>
      <c r="F53" s="336">
        <f t="shared" si="12"/>
        <v>0</v>
      </c>
      <c r="G53" s="336"/>
      <c r="H53" s="336">
        <f t="shared" si="12"/>
        <v>6553918204</v>
      </c>
      <c r="I53" s="336">
        <f t="shared" si="12"/>
        <v>0</v>
      </c>
      <c r="J53" s="338">
        <f t="shared" si="5"/>
        <v>0</v>
      </c>
      <c r="K53" s="318"/>
      <c r="L53" s="318"/>
      <c r="N53" s="319"/>
      <c r="R53" s="324"/>
      <c r="S53" s="320"/>
    </row>
    <row r="54" spans="1:19" s="325" customFormat="1" ht="15.75">
      <c r="A54" s="339" t="s">
        <v>361</v>
      </c>
      <c r="B54" s="340" t="s">
        <v>422</v>
      </c>
      <c r="C54" s="341">
        <f>C55+C57</f>
        <v>1380918204</v>
      </c>
      <c r="D54" s="341">
        <f>D55+D57</f>
        <v>3001000000</v>
      </c>
      <c r="E54" s="341">
        <f>E55+E57</f>
        <v>3001000000</v>
      </c>
      <c r="F54" s="341">
        <f>F55+F57</f>
        <v>0</v>
      </c>
      <c r="G54" s="341"/>
      <c r="H54" s="341">
        <f>H55+H57</f>
        <v>4381918204</v>
      </c>
      <c r="I54" s="341">
        <f>I55+I57</f>
        <v>0</v>
      </c>
      <c r="J54" s="342">
        <f t="shared" si="5"/>
        <v>0</v>
      </c>
      <c r="K54" s="315"/>
      <c r="L54" s="315"/>
      <c r="N54" s="316"/>
      <c r="R54" s="326"/>
      <c r="S54" s="317"/>
    </row>
    <row r="55" spans="1:19" s="325" customFormat="1" ht="15.75">
      <c r="A55" s="339" t="s">
        <v>363</v>
      </c>
      <c r="B55" s="340" t="s">
        <v>423</v>
      </c>
      <c r="C55" s="341">
        <f>C56</f>
        <v>0</v>
      </c>
      <c r="D55" s="341">
        <f aca="true" t="shared" si="13" ref="D55:I55">D56</f>
        <v>1645000000</v>
      </c>
      <c r="E55" s="341">
        <f t="shared" si="13"/>
        <v>1645000000</v>
      </c>
      <c r="F55" s="341">
        <f t="shared" si="13"/>
        <v>0</v>
      </c>
      <c r="G55" s="341"/>
      <c r="H55" s="341">
        <f t="shared" si="13"/>
        <v>1645000000</v>
      </c>
      <c r="I55" s="341">
        <f t="shared" si="13"/>
        <v>0</v>
      </c>
      <c r="J55" s="342">
        <f t="shared" si="5"/>
        <v>0</v>
      </c>
      <c r="K55" s="315"/>
      <c r="L55" s="315"/>
      <c r="N55" s="316"/>
      <c r="R55" s="326"/>
      <c r="S55" s="317"/>
    </row>
    <row r="56" spans="1:19" s="325" customFormat="1" ht="15.75">
      <c r="A56" s="339"/>
      <c r="B56" s="340" t="s">
        <v>424</v>
      </c>
      <c r="C56" s="341"/>
      <c r="D56" s="341">
        <v>1645000000</v>
      </c>
      <c r="E56" s="341">
        <v>1645000000</v>
      </c>
      <c r="F56" s="341"/>
      <c r="G56" s="341"/>
      <c r="H56" s="341">
        <f>C56+D56</f>
        <v>1645000000</v>
      </c>
      <c r="I56" s="341"/>
      <c r="J56" s="342">
        <f t="shared" si="5"/>
        <v>0</v>
      </c>
      <c r="K56" s="315"/>
      <c r="L56" s="315"/>
      <c r="N56" s="316"/>
      <c r="R56" s="326"/>
      <c r="S56" s="317"/>
    </row>
    <row r="57" spans="1:19" s="325" customFormat="1" ht="15.75">
      <c r="A57" s="339" t="s">
        <v>363</v>
      </c>
      <c r="B57" s="340" t="s">
        <v>425</v>
      </c>
      <c r="C57" s="341">
        <f>C58</f>
        <v>1380918204</v>
      </c>
      <c r="D57" s="341">
        <f aca="true" t="shared" si="14" ref="D57:I57">D58</f>
        <v>1356000000</v>
      </c>
      <c r="E57" s="341">
        <f t="shared" si="14"/>
        <v>1356000000</v>
      </c>
      <c r="F57" s="341">
        <f t="shared" si="14"/>
        <v>0</v>
      </c>
      <c r="G57" s="341"/>
      <c r="H57" s="341">
        <f t="shared" si="14"/>
        <v>2736918204</v>
      </c>
      <c r="I57" s="341">
        <f t="shared" si="14"/>
        <v>0</v>
      </c>
      <c r="J57" s="342">
        <f t="shared" si="5"/>
        <v>0</v>
      </c>
      <c r="K57" s="315"/>
      <c r="L57" s="315"/>
      <c r="N57" s="316"/>
      <c r="R57" s="326"/>
      <c r="S57" s="317"/>
    </row>
    <row r="58" spans="1:19" s="325" customFormat="1" ht="15.75">
      <c r="A58" s="339"/>
      <c r="B58" s="340" t="s">
        <v>393</v>
      </c>
      <c r="C58" s="341">
        <v>1380918204</v>
      </c>
      <c r="D58" s="341">
        <v>1356000000</v>
      </c>
      <c r="E58" s="341">
        <v>1356000000</v>
      </c>
      <c r="F58" s="341"/>
      <c r="G58" s="341"/>
      <c r="H58" s="341">
        <f>C58+D58</f>
        <v>2736918204</v>
      </c>
      <c r="I58" s="341"/>
      <c r="J58" s="342">
        <f t="shared" si="5"/>
        <v>0</v>
      </c>
      <c r="K58" s="315"/>
      <c r="L58" s="315"/>
      <c r="N58" s="316"/>
      <c r="R58" s="326"/>
      <c r="S58" s="317"/>
    </row>
    <row r="59" spans="1:19" s="325" customFormat="1" ht="15" customHeight="1">
      <c r="A59" s="339" t="s">
        <v>361</v>
      </c>
      <c r="B59" s="340" t="s">
        <v>426</v>
      </c>
      <c r="C59" s="341">
        <f>C60</f>
        <v>258000000</v>
      </c>
      <c r="D59" s="341">
        <f>D60</f>
        <v>913000000</v>
      </c>
      <c r="E59" s="341">
        <f>E60</f>
        <v>913000000</v>
      </c>
      <c r="F59" s="341">
        <f>F60</f>
        <v>0</v>
      </c>
      <c r="G59" s="341"/>
      <c r="H59" s="341">
        <f>H60</f>
        <v>1171000000</v>
      </c>
      <c r="I59" s="341">
        <f>I60</f>
        <v>0</v>
      </c>
      <c r="J59" s="342">
        <f t="shared" si="5"/>
        <v>0</v>
      </c>
      <c r="K59" s="315"/>
      <c r="L59" s="315"/>
      <c r="N59" s="316"/>
      <c r="R59" s="326"/>
      <c r="S59" s="317"/>
    </row>
    <row r="60" spans="1:10" s="346" customFormat="1" ht="15.75">
      <c r="A60" s="321"/>
      <c r="B60" s="322" t="s">
        <v>424</v>
      </c>
      <c r="C60" s="341">
        <v>258000000</v>
      </c>
      <c r="D60" s="341">
        <v>913000000</v>
      </c>
      <c r="E60" s="341">
        <v>913000000</v>
      </c>
      <c r="F60" s="341"/>
      <c r="G60" s="341"/>
      <c r="H60" s="341">
        <f>C60+D60</f>
        <v>1171000000</v>
      </c>
      <c r="I60" s="341"/>
      <c r="J60" s="342">
        <f t="shared" si="5"/>
        <v>0</v>
      </c>
    </row>
    <row r="61" spans="1:19" s="325" customFormat="1" ht="15.75">
      <c r="A61" s="339" t="s">
        <v>361</v>
      </c>
      <c r="B61" s="340" t="s">
        <v>427</v>
      </c>
      <c r="C61" s="341">
        <f>C62</f>
        <v>275000000</v>
      </c>
      <c r="D61" s="341">
        <f>D62</f>
        <v>726000000</v>
      </c>
      <c r="E61" s="341">
        <f>E62</f>
        <v>726000000</v>
      </c>
      <c r="F61" s="341">
        <f>F62</f>
        <v>0</v>
      </c>
      <c r="G61" s="341"/>
      <c r="H61" s="341">
        <f>H62</f>
        <v>1001000000</v>
      </c>
      <c r="I61" s="341">
        <f>I62</f>
        <v>0</v>
      </c>
      <c r="J61" s="342">
        <f t="shared" si="5"/>
        <v>0</v>
      </c>
      <c r="K61" s="315"/>
      <c r="L61" s="315"/>
      <c r="N61" s="316"/>
      <c r="R61" s="326"/>
      <c r="S61" s="317"/>
    </row>
    <row r="62" spans="1:19" s="325" customFormat="1" ht="15.75">
      <c r="A62" s="339"/>
      <c r="B62" s="340" t="s">
        <v>424</v>
      </c>
      <c r="C62" s="341">
        <v>275000000</v>
      </c>
      <c r="D62" s="341">
        <v>726000000</v>
      </c>
      <c r="E62" s="341">
        <v>726000000</v>
      </c>
      <c r="F62" s="341"/>
      <c r="G62" s="341"/>
      <c r="H62" s="341">
        <f>C62+D62</f>
        <v>1001000000</v>
      </c>
      <c r="I62" s="341"/>
      <c r="J62" s="342">
        <f t="shared" si="5"/>
        <v>0</v>
      </c>
      <c r="K62" s="315"/>
      <c r="L62" s="315"/>
      <c r="N62" s="316"/>
      <c r="R62" s="326"/>
      <c r="S62" s="317"/>
    </row>
    <row r="63" spans="1:19" s="323" customFormat="1" ht="31.5">
      <c r="A63" s="334">
        <v>5</v>
      </c>
      <c r="B63" s="335" t="s">
        <v>428</v>
      </c>
      <c r="C63" s="336">
        <f>SUM(C64:C75)</f>
        <v>0</v>
      </c>
      <c r="D63" s="336">
        <f>SUM(D64:D75)</f>
        <v>7360000000</v>
      </c>
      <c r="E63" s="336">
        <f>SUM(E64:E75)</f>
        <v>0</v>
      </c>
      <c r="F63" s="336">
        <f>SUM(F64:F75)</f>
        <v>7360000000</v>
      </c>
      <c r="G63" s="336"/>
      <c r="H63" s="336">
        <f>SUM(H64:H75)</f>
        <v>7360000000</v>
      </c>
      <c r="I63" s="336">
        <f>SUM(I64:I75)</f>
        <v>672000000</v>
      </c>
      <c r="J63" s="338">
        <f t="shared" si="5"/>
        <v>0.09130434782608696</v>
      </c>
      <c r="K63" s="318"/>
      <c r="L63" s="318"/>
      <c r="N63" s="319"/>
      <c r="R63" s="324"/>
      <c r="S63" s="320"/>
    </row>
    <row r="64" spans="1:19" s="325" customFormat="1" ht="15.75">
      <c r="A64" s="339" t="s">
        <v>361</v>
      </c>
      <c r="B64" s="340" t="s">
        <v>384</v>
      </c>
      <c r="C64" s="341"/>
      <c r="D64" s="341">
        <v>800000000</v>
      </c>
      <c r="E64" s="341"/>
      <c r="F64" s="341">
        <v>800000000</v>
      </c>
      <c r="G64" s="341"/>
      <c r="H64" s="341">
        <f aca="true" t="shared" si="15" ref="H64:H75">C64+D64</f>
        <v>800000000</v>
      </c>
      <c r="I64" s="341"/>
      <c r="J64" s="342">
        <f t="shared" si="5"/>
        <v>0</v>
      </c>
      <c r="K64" s="315"/>
      <c r="L64" s="315"/>
      <c r="N64" s="316"/>
      <c r="R64" s="326"/>
      <c r="S64" s="317"/>
    </row>
    <row r="65" spans="1:19" s="325" customFormat="1" ht="15.75">
      <c r="A65" s="339" t="s">
        <v>361</v>
      </c>
      <c r="B65" s="340" t="s">
        <v>125</v>
      </c>
      <c r="C65" s="341"/>
      <c r="D65" s="341">
        <v>600000000</v>
      </c>
      <c r="E65" s="341"/>
      <c r="F65" s="341">
        <v>600000000</v>
      </c>
      <c r="G65" s="341"/>
      <c r="H65" s="341">
        <f t="shared" si="15"/>
        <v>600000000</v>
      </c>
      <c r="I65" s="341"/>
      <c r="J65" s="342">
        <f t="shared" si="5"/>
        <v>0</v>
      </c>
      <c r="K65" s="315"/>
      <c r="L65" s="315"/>
      <c r="N65" s="316"/>
      <c r="R65" s="326"/>
      <c r="S65" s="317"/>
    </row>
    <row r="66" spans="1:19" s="325" customFormat="1" ht="15.75">
      <c r="A66" s="339" t="s">
        <v>361</v>
      </c>
      <c r="B66" s="340" t="s">
        <v>190</v>
      </c>
      <c r="C66" s="341"/>
      <c r="D66" s="341">
        <v>1000000000</v>
      </c>
      <c r="E66" s="341"/>
      <c r="F66" s="341">
        <v>1000000000</v>
      </c>
      <c r="G66" s="341"/>
      <c r="H66" s="341">
        <f t="shared" si="15"/>
        <v>1000000000</v>
      </c>
      <c r="I66" s="341"/>
      <c r="J66" s="342">
        <f t="shared" si="5"/>
        <v>0</v>
      </c>
      <c r="K66" s="315"/>
      <c r="L66" s="315"/>
      <c r="N66" s="316"/>
      <c r="R66" s="326"/>
      <c r="S66" s="317"/>
    </row>
    <row r="67" spans="1:19" s="325" customFormat="1" ht="15.75">
      <c r="A67" s="339" t="s">
        <v>361</v>
      </c>
      <c r="B67" s="340" t="s">
        <v>124</v>
      </c>
      <c r="C67" s="341"/>
      <c r="D67" s="341">
        <v>200000000</v>
      </c>
      <c r="E67" s="341"/>
      <c r="F67" s="341">
        <v>200000000</v>
      </c>
      <c r="G67" s="341"/>
      <c r="H67" s="341">
        <f t="shared" si="15"/>
        <v>200000000</v>
      </c>
      <c r="I67" s="341"/>
      <c r="J67" s="342">
        <f t="shared" si="5"/>
        <v>0</v>
      </c>
      <c r="K67" s="315"/>
      <c r="L67" s="315"/>
      <c r="N67" s="316"/>
      <c r="R67" s="326"/>
      <c r="S67" s="317"/>
    </row>
    <row r="68" spans="1:19" s="325" customFormat="1" ht="15.75">
      <c r="A68" s="339" t="s">
        <v>361</v>
      </c>
      <c r="B68" s="340" t="s">
        <v>191</v>
      </c>
      <c r="C68" s="341"/>
      <c r="D68" s="341">
        <v>960000000</v>
      </c>
      <c r="E68" s="341"/>
      <c r="F68" s="341">
        <v>960000000</v>
      </c>
      <c r="G68" s="341"/>
      <c r="H68" s="341">
        <f t="shared" si="15"/>
        <v>960000000</v>
      </c>
      <c r="I68" s="394">
        <v>672000000</v>
      </c>
      <c r="J68" s="342">
        <f t="shared" si="5"/>
        <v>0.7</v>
      </c>
      <c r="K68" s="315"/>
      <c r="L68" s="315"/>
      <c r="N68" s="316"/>
      <c r="R68" s="326"/>
      <c r="S68" s="317"/>
    </row>
    <row r="69" spans="1:19" s="325" customFormat="1" ht="15.75">
      <c r="A69" s="339" t="s">
        <v>361</v>
      </c>
      <c r="B69" s="340" t="s">
        <v>381</v>
      </c>
      <c r="C69" s="341"/>
      <c r="D69" s="341">
        <v>600000000</v>
      </c>
      <c r="E69" s="341"/>
      <c r="F69" s="341">
        <v>600000000</v>
      </c>
      <c r="G69" s="341"/>
      <c r="H69" s="341">
        <f t="shared" si="15"/>
        <v>600000000</v>
      </c>
      <c r="I69" s="341"/>
      <c r="J69" s="342">
        <f t="shared" si="5"/>
        <v>0</v>
      </c>
      <c r="K69" s="315"/>
      <c r="L69" s="315"/>
      <c r="N69" s="316"/>
      <c r="R69" s="326"/>
      <c r="S69" s="317"/>
    </row>
    <row r="70" spans="1:19" s="325" customFormat="1" ht="15.75">
      <c r="A70" s="339" t="s">
        <v>361</v>
      </c>
      <c r="B70" s="340" t="s">
        <v>189</v>
      </c>
      <c r="C70" s="341"/>
      <c r="D70" s="341">
        <v>600000000</v>
      </c>
      <c r="E70" s="341"/>
      <c r="F70" s="341">
        <v>600000000</v>
      </c>
      <c r="G70" s="341"/>
      <c r="H70" s="341">
        <f t="shared" si="15"/>
        <v>600000000</v>
      </c>
      <c r="I70" s="341"/>
      <c r="J70" s="342">
        <f t="shared" si="5"/>
        <v>0</v>
      </c>
      <c r="K70" s="315"/>
      <c r="L70" s="315"/>
      <c r="N70" s="316"/>
      <c r="R70" s="326"/>
      <c r="S70" s="317"/>
    </row>
    <row r="71" spans="1:19" s="325" customFormat="1" ht="15.75">
      <c r="A71" s="339" t="s">
        <v>361</v>
      </c>
      <c r="B71" s="340" t="s">
        <v>193</v>
      </c>
      <c r="C71" s="341"/>
      <c r="D71" s="341">
        <v>1000000000</v>
      </c>
      <c r="E71" s="341"/>
      <c r="F71" s="341">
        <v>1000000000</v>
      </c>
      <c r="G71" s="341"/>
      <c r="H71" s="341">
        <f t="shared" si="15"/>
        <v>1000000000</v>
      </c>
      <c r="I71" s="341"/>
      <c r="J71" s="342">
        <f t="shared" si="5"/>
        <v>0</v>
      </c>
      <c r="K71" s="315"/>
      <c r="L71" s="315"/>
      <c r="N71" s="316"/>
      <c r="R71" s="326"/>
      <c r="S71" s="317"/>
    </row>
    <row r="72" spans="1:19" s="325" customFormat="1" ht="15.75">
      <c r="A72" s="339" t="s">
        <v>361</v>
      </c>
      <c r="B72" s="340" t="s">
        <v>194</v>
      </c>
      <c r="C72" s="341"/>
      <c r="D72" s="341">
        <v>400000000</v>
      </c>
      <c r="E72" s="341"/>
      <c r="F72" s="341">
        <v>400000000</v>
      </c>
      <c r="G72" s="341"/>
      <c r="H72" s="341">
        <f t="shared" si="15"/>
        <v>400000000</v>
      </c>
      <c r="I72" s="341"/>
      <c r="J72" s="342">
        <f t="shared" si="5"/>
        <v>0</v>
      </c>
      <c r="K72" s="315"/>
      <c r="L72" s="315"/>
      <c r="N72" s="316"/>
      <c r="R72" s="326"/>
      <c r="S72" s="317"/>
    </row>
    <row r="73" spans="1:19" s="325" customFormat="1" ht="15.75">
      <c r="A73" s="339" t="s">
        <v>361</v>
      </c>
      <c r="B73" s="340" t="s">
        <v>195</v>
      </c>
      <c r="C73" s="341"/>
      <c r="D73" s="341">
        <v>600000000</v>
      </c>
      <c r="E73" s="341"/>
      <c r="F73" s="341">
        <v>600000000</v>
      </c>
      <c r="G73" s="341"/>
      <c r="H73" s="341">
        <f t="shared" si="15"/>
        <v>600000000</v>
      </c>
      <c r="I73" s="341"/>
      <c r="J73" s="342">
        <f t="shared" si="5"/>
        <v>0</v>
      </c>
      <c r="K73" s="315"/>
      <c r="L73" s="315"/>
      <c r="N73" s="316"/>
      <c r="R73" s="326"/>
      <c r="S73" s="317"/>
    </row>
    <row r="74" spans="1:19" s="325" customFormat="1" ht="15.75">
      <c r="A74" s="339" t="s">
        <v>361</v>
      </c>
      <c r="B74" s="340" t="s">
        <v>197</v>
      </c>
      <c r="C74" s="341"/>
      <c r="D74" s="341">
        <v>400000000</v>
      </c>
      <c r="E74" s="341"/>
      <c r="F74" s="341">
        <v>400000000</v>
      </c>
      <c r="G74" s="341"/>
      <c r="H74" s="341">
        <f t="shared" si="15"/>
        <v>400000000</v>
      </c>
      <c r="I74" s="341"/>
      <c r="J74" s="342">
        <f t="shared" si="5"/>
        <v>0</v>
      </c>
      <c r="K74" s="315"/>
      <c r="L74" s="315"/>
      <c r="N74" s="316"/>
      <c r="R74" s="326"/>
      <c r="S74" s="317"/>
    </row>
    <row r="75" spans="1:19" s="325" customFormat="1" ht="15.75">
      <c r="A75" s="339" t="s">
        <v>361</v>
      </c>
      <c r="B75" s="340" t="s">
        <v>196</v>
      </c>
      <c r="C75" s="341"/>
      <c r="D75" s="341">
        <v>200000000</v>
      </c>
      <c r="E75" s="341"/>
      <c r="F75" s="341">
        <v>200000000</v>
      </c>
      <c r="G75" s="341"/>
      <c r="H75" s="341">
        <f t="shared" si="15"/>
        <v>200000000</v>
      </c>
      <c r="I75" s="341"/>
      <c r="J75" s="342">
        <f t="shared" si="5"/>
        <v>0</v>
      </c>
      <c r="K75" s="315"/>
      <c r="L75" s="315"/>
      <c r="N75" s="316"/>
      <c r="R75" s="326"/>
      <c r="S75" s="317"/>
    </row>
    <row r="76" spans="1:19" s="323" customFormat="1" ht="15.75">
      <c r="A76" s="334">
        <v>6</v>
      </c>
      <c r="B76" s="335" t="s">
        <v>429</v>
      </c>
      <c r="C76" s="336">
        <f>C77+C80</f>
        <v>271099000</v>
      </c>
      <c r="D76" s="336">
        <f aca="true" t="shared" si="16" ref="D76:I76">D77+D80</f>
        <v>1616000000</v>
      </c>
      <c r="E76" s="336">
        <f t="shared" si="16"/>
        <v>3232000000</v>
      </c>
      <c r="F76" s="336">
        <f t="shared" si="16"/>
        <v>0</v>
      </c>
      <c r="G76" s="336"/>
      <c r="H76" s="336">
        <f t="shared" si="16"/>
        <v>1887099000</v>
      </c>
      <c r="I76" s="336">
        <f t="shared" si="16"/>
        <v>0</v>
      </c>
      <c r="J76" s="338">
        <f t="shared" si="5"/>
        <v>0</v>
      </c>
      <c r="K76" s="318"/>
      <c r="L76" s="318"/>
      <c r="N76" s="319"/>
      <c r="R76" s="324"/>
      <c r="S76" s="320"/>
    </row>
    <row r="77" spans="1:19" s="325" customFormat="1" ht="15.75">
      <c r="A77" s="339" t="s">
        <v>361</v>
      </c>
      <c r="B77" s="340" t="s">
        <v>430</v>
      </c>
      <c r="C77" s="341">
        <f>C79+C78</f>
        <v>271000000</v>
      </c>
      <c r="D77" s="341">
        <f aca="true" t="shared" si="17" ref="D77:I77">D79+D78</f>
        <v>1266000000</v>
      </c>
      <c r="E77" s="341">
        <f t="shared" si="17"/>
        <v>2532000000</v>
      </c>
      <c r="F77" s="341">
        <f t="shared" si="17"/>
        <v>0</v>
      </c>
      <c r="G77" s="341"/>
      <c r="H77" s="341">
        <f t="shared" si="17"/>
        <v>1537000000</v>
      </c>
      <c r="I77" s="341">
        <f t="shared" si="17"/>
        <v>0</v>
      </c>
      <c r="J77" s="342">
        <f t="shared" si="5"/>
        <v>0</v>
      </c>
      <c r="K77" s="315"/>
      <c r="L77" s="315"/>
      <c r="N77" s="316"/>
      <c r="R77" s="326"/>
      <c r="S77" s="317"/>
    </row>
    <row r="78" spans="1:19" s="325" customFormat="1" ht="15.75">
      <c r="A78" s="339" t="s">
        <v>363</v>
      </c>
      <c r="B78" s="340" t="s">
        <v>403</v>
      </c>
      <c r="C78" s="341">
        <v>271000000</v>
      </c>
      <c r="D78" s="341"/>
      <c r="E78" s="341">
        <v>1266000000</v>
      </c>
      <c r="F78" s="341"/>
      <c r="G78" s="341"/>
      <c r="H78" s="341">
        <f>C78+D78</f>
        <v>271000000</v>
      </c>
      <c r="I78" s="341"/>
      <c r="J78" s="342">
        <f t="shared" si="5"/>
        <v>0</v>
      </c>
      <c r="K78" s="315"/>
      <c r="L78" s="315"/>
      <c r="N78" s="316"/>
      <c r="R78" s="326"/>
      <c r="S78" s="317"/>
    </row>
    <row r="79" spans="1:19" s="325" customFormat="1" ht="15.75">
      <c r="A79" s="339" t="s">
        <v>363</v>
      </c>
      <c r="B79" s="340" t="s">
        <v>431</v>
      </c>
      <c r="C79" s="341"/>
      <c r="D79" s="341">
        <v>1266000000</v>
      </c>
      <c r="E79" s="341">
        <v>1266000000</v>
      </c>
      <c r="F79" s="341"/>
      <c r="G79" s="341"/>
      <c r="H79" s="341">
        <f>C79+D79</f>
        <v>1266000000</v>
      </c>
      <c r="I79" s="341"/>
      <c r="J79" s="342">
        <f t="shared" si="5"/>
        <v>0</v>
      </c>
      <c r="K79" s="315"/>
      <c r="L79" s="315"/>
      <c r="N79" s="316"/>
      <c r="R79" s="326"/>
      <c r="S79" s="317"/>
    </row>
    <row r="80" spans="1:19" s="325" customFormat="1" ht="15.75">
      <c r="A80" s="339" t="s">
        <v>361</v>
      </c>
      <c r="B80" s="340" t="s">
        <v>432</v>
      </c>
      <c r="C80" s="341">
        <f>C82+C81</f>
        <v>99000</v>
      </c>
      <c r="D80" s="341">
        <f aca="true" t="shared" si="18" ref="D80:I80">D82+D81</f>
        <v>350000000</v>
      </c>
      <c r="E80" s="341">
        <f t="shared" si="18"/>
        <v>700000000</v>
      </c>
      <c r="F80" s="341">
        <f t="shared" si="18"/>
        <v>0</v>
      </c>
      <c r="G80" s="341"/>
      <c r="H80" s="341">
        <f t="shared" si="18"/>
        <v>350099000</v>
      </c>
      <c r="I80" s="341">
        <f t="shared" si="18"/>
        <v>0</v>
      </c>
      <c r="J80" s="342">
        <f t="shared" si="5"/>
        <v>0</v>
      </c>
      <c r="K80" s="315"/>
      <c r="L80" s="315"/>
      <c r="N80" s="316"/>
      <c r="R80" s="326"/>
      <c r="S80" s="317"/>
    </row>
    <row r="81" spans="1:19" s="325" customFormat="1" ht="15.75">
      <c r="A81" s="339" t="s">
        <v>363</v>
      </c>
      <c r="B81" s="340" t="s">
        <v>403</v>
      </c>
      <c r="C81" s="341">
        <v>99000</v>
      </c>
      <c r="D81" s="341"/>
      <c r="E81" s="341">
        <v>350000000</v>
      </c>
      <c r="F81" s="341"/>
      <c r="G81" s="341"/>
      <c r="H81" s="341">
        <f>C81+D81</f>
        <v>99000</v>
      </c>
      <c r="I81" s="341"/>
      <c r="J81" s="342">
        <f t="shared" si="5"/>
        <v>0</v>
      </c>
      <c r="K81" s="315"/>
      <c r="L81" s="315"/>
      <c r="N81" s="316"/>
      <c r="R81" s="326"/>
      <c r="S81" s="317"/>
    </row>
    <row r="82" spans="1:19" s="325" customFormat="1" ht="15.75">
      <c r="A82" s="339" t="s">
        <v>363</v>
      </c>
      <c r="B82" s="340" t="s">
        <v>424</v>
      </c>
      <c r="C82" s="341"/>
      <c r="D82" s="341">
        <v>350000000</v>
      </c>
      <c r="E82" s="341">
        <v>350000000</v>
      </c>
      <c r="F82" s="341"/>
      <c r="G82" s="341"/>
      <c r="H82" s="341">
        <f>C82+D82</f>
        <v>350000000</v>
      </c>
      <c r="I82" s="341"/>
      <c r="J82" s="342">
        <f t="shared" si="5"/>
        <v>0</v>
      </c>
      <c r="K82" s="315"/>
      <c r="L82" s="315"/>
      <c r="N82" s="316"/>
      <c r="R82" s="326"/>
      <c r="S82" s="317"/>
    </row>
    <row r="83" spans="1:19" s="323" customFormat="1" ht="15.75">
      <c r="A83" s="334">
        <v>7</v>
      </c>
      <c r="B83" s="335" t="s">
        <v>433</v>
      </c>
      <c r="C83" s="336">
        <f>C84+C86</f>
        <v>134739000</v>
      </c>
      <c r="D83" s="336">
        <f aca="true" t="shared" si="19" ref="D83:I83">D84+D86</f>
        <v>1152000000</v>
      </c>
      <c r="E83" s="336">
        <f t="shared" si="19"/>
        <v>1032000000</v>
      </c>
      <c r="F83" s="336">
        <f t="shared" si="19"/>
        <v>120000000</v>
      </c>
      <c r="G83" s="336"/>
      <c r="H83" s="336">
        <f t="shared" si="19"/>
        <v>1286739000</v>
      </c>
      <c r="I83" s="336">
        <f t="shared" si="19"/>
        <v>906577000</v>
      </c>
      <c r="J83" s="338">
        <f t="shared" si="5"/>
        <v>0.70455391497421</v>
      </c>
      <c r="K83" s="318"/>
      <c r="L83" s="318"/>
      <c r="N83" s="319"/>
      <c r="R83" s="324"/>
      <c r="S83" s="320"/>
    </row>
    <row r="84" spans="1:19" s="325" customFormat="1" ht="15.75">
      <c r="A84" s="339" t="s">
        <v>361</v>
      </c>
      <c r="B84" s="340" t="s">
        <v>434</v>
      </c>
      <c r="C84" s="341">
        <f>C85</f>
        <v>93868000</v>
      </c>
      <c r="D84" s="341">
        <f aca="true" t="shared" si="20" ref="D84:I84">D85</f>
        <v>776000000</v>
      </c>
      <c r="E84" s="341">
        <f t="shared" si="20"/>
        <v>776000000</v>
      </c>
      <c r="F84" s="341">
        <f t="shared" si="20"/>
        <v>0</v>
      </c>
      <c r="G84" s="341"/>
      <c r="H84" s="341">
        <f t="shared" si="20"/>
        <v>869868000</v>
      </c>
      <c r="I84" s="341">
        <f t="shared" si="20"/>
        <v>869473000</v>
      </c>
      <c r="J84" s="342">
        <f aca="true" t="shared" si="21" ref="J84:J99">I84/H84</f>
        <v>0.9995459081147944</v>
      </c>
      <c r="K84" s="315"/>
      <c r="L84" s="315"/>
      <c r="N84" s="316"/>
      <c r="R84" s="326"/>
      <c r="S84" s="317"/>
    </row>
    <row r="85" spans="1:19" s="325" customFormat="1" ht="15.75">
      <c r="A85" s="339" t="s">
        <v>363</v>
      </c>
      <c r="B85" s="340" t="s">
        <v>424</v>
      </c>
      <c r="C85" s="341">
        <v>93868000</v>
      </c>
      <c r="D85" s="341">
        <v>776000000</v>
      </c>
      <c r="E85" s="341">
        <v>776000000</v>
      </c>
      <c r="F85" s="341"/>
      <c r="G85" s="341"/>
      <c r="H85" s="341">
        <f>C85+D85</f>
        <v>869868000</v>
      </c>
      <c r="I85" s="341">
        <f>754273000+81000000+34200000</f>
        <v>869473000</v>
      </c>
      <c r="J85" s="342">
        <f t="shared" si="21"/>
        <v>0.9995459081147944</v>
      </c>
      <c r="K85" s="315"/>
      <c r="L85" s="315"/>
      <c r="N85" s="316"/>
      <c r="R85" s="326"/>
      <c r="S85" s="317"/>
    </row>
    <row r="86" spans="1:19" s="325" customFormat="1" ht="15.75">
      <c r="A86" s="339" t="s">
        <v>361</v>
      </c>
      <c r="B86" s="340" t="s">
        <v>435</v>
      </c>
      <c r="C86" s="341">
        <f>SUM(C87:C99)</f>
        <v>40871000</v>
      </c>
      <c r="D86" s="341">
        <f aca="true" t="shared" si="22" ref="D86:I86">SUM(D87:D99)</f>
        <v>376000000</v>
      </c>
      <c r="E86" s="341">
        <f t="shared" si="22"/>
        <v>256000000</v>
      </c>
      <c r="F86" s="341">
        <f t="shared" si="22"/>
        <v>120000000</v>
      </c>
      <c r="G86" s="341"/>
      <c r="H86" s="341">
        <f t="shared" si="22"/>
        <v>416871000</v>
      </c>
      <c r="I86" s="341">
        <f t="shared" si="22"/>
        <v>37104000</v>
      </c>
      <c r="J86" s="342">
        <f t="shared" si="21"/>
        <v>0.08900595148139352</v>
      </c>
      <c r="K86" s="315"/>
      <c r="L86" s="315"/>
      <c r="N86" s="316"/>
      <c r="R86" s="326"/>
      <c r="S86" s="317"/>
    </row>
    <row r="87" spans="1:19" s="325" customFormat="1" ht="15.75">
      <c r="A87" s="339" t="s">
        <v>363</v>
      </c>
      <c r="B87" s="340" t="s">
        <v>424</v>
      </c>
      <c r="C87" s="341">
        <v>40871000</v>
      </c>
      <c r="D87" s="341">
        <v>256000000</v>
      </c>
      <c r="E87" s="341">
        <v>256000000</v>
      </c>
      <c r="F87" s="341"/>
      <c r="G87" s="341"/>
      <c r="H87" s="341">
        <f aca="true" t="shared" si="23" ref="H87:H99">C87+D87</f>
        <v>296871000</v>
      </c>
      <c r="I87" s="341">
        <v>37104000</v>
      </c>
      <c r="J87" s="342">
        <f t="shared" si="21"/>
        <v>0.12498357872611336</v>
      </c>
      <c r="K87" s="315">
        <v>16800000</v>
      </c>
      <c r="L87" s="315"/>
      <c r="N87" s="316"/>
      <c r="R87" s="326"/>
      <c r="S87" s="317"/>
    </row>
    <row r="88" spans="1:19" s="325" customFormat="1" ht="15.75">
      <c r="A88" s="339" t="s">
        <v>363</v>
      </c>
      <c r="B88" s="340" t="s">
        <v>384</v>
      </c>
      <c r="C88" s="341"/>
      <c r="D88" s="341">
        <v>10000000</v>
      </c>
      <c r="E88" s="341"/>
      <c r="F88" s="341">
        <v>10000000</v>
      </c>
      <c r="G88" s="341"/>
      <c r="H88" s="341">
        <f t="shared" si="23"/>
        <v>10000000</v>
      </c>
      <c r="I88" s="341"/>
      <c r="J88" s="342">
        <f t="shared" si="21"/>
        <v>0</v>
      </c>
      <c r="K88" s="315">
        <v>81000000</v>
      </c>
      <c r="L88" s="315"/>
      <c r="N88" s="316"/>
      <c r="R88" s="326"/>
      <c r="S88" s="317"/>
    </row>
    <row r="89" spans="1:19" s="325" customFormat="1" ht="15.75">
      <c r="A89" s="339" t="s">
        <v>363</v>
      </c>
      <c r="B89" s="340" t="s">
        <v>125</v>
      </c>
      <c r="C89" s="341"/>
      <c r="D89" s="341">
        <v>10000000</v>
      </c>
      <c r="E89" s="341"/>
      <c r="F89" s="341">
        <v>10000000</v>
      </c>
      <c r="G89" s="341"/>
      <c r="H89" s="341">
        <f t="shared" si="23"/>
        <v>10000000</v>
      </c>
      <c r="I89" s="341"/>
      <c r="J89" s="342">
        <f t="shared" si="21"/>
        <v>0</v>
      </c>
      <c r="K89" s="315">
        <f>SUM(K87:K88)</f>
        <v>97800000</v>
      </c>
      <c r="L89" s="315"/>
      <c r="N89" s="316"/>
      <c r="R89" s="326"/>
      <c r="S89" s="317"/>
    </row>
    <row r="90" spans="1:19" s="325" customFormat="1" ht="15.75">
      <c r="A90" s="339" t="s">
        <v>363</v>
      </c>
      <c r="B90" s="340" t="s">
        <v>190</v>
      </c>
      <c r="C90" s="341"/>
      <c r="D90" s="341">
        <v>10000000</v>
      </c>
      <c r="E90" s="341"/>
      <c r="F90" s="341">
        <v>10000000</v>
      </c>
      <c r="G90" s="341"/>
      <c r="H90" s="341">
        <f t="shared" si="23"/>
        <v>10000000</v>
      </c>
      <c r="I90" s="341"/>
      <c r="J90" s="342">
        <f t="shared" si="21"/>
        <v>0</v>
      </c>
      <c r="K90" s="315"/>
      <c r="L90" s="315"/>
      <c r="N90" s="316"/>
      <c r="R90" s="326"/>
      <c r="S90" s="317"/>
    </row>
    <row r="91" spans="1:19" s="325" customFormat="1" ht="15.75">
      <c r="A91" s="339" t="s">
        <v>363</v>
      </c>
      <c r="B91" s="340" t="s">
        <v>124</v>
      </c>
      <c r="C91" s="341"/>
      <c r="D91" s="341">
        <v>10000000</v>
      </c>
      <c r="E91" s="341"/>
      <c r="F91" s="341">
        <v>10000000</v>
      </c>
      <c r="G91" s="341"/>
      <c r="H91" s="341">
        <f t="shared" si="23"/>
        <v>10000000</v>
      </c>
      <c r="I91" s="341"/>
      <c r="J91" s="342">
        <f t="shared" si="21"/>
        <v>0</v>
      </c>
      <c r="K91" s="315"/>
      <c r="L91" s="315"/>
      <c r="N91" s="316"/>
      <c r="R91" s="326"/>
      <c r="S91" s="317"/>
    </row>
    <row r="92" spans="1:19" s="325" customFormat="1" ht="15.75">
      <c r="A92" s="339" t="s">
        <v>363</v>
      </c>
      <c r="B92" s="340" t="s">
        <v>191</v>
      </c>
      <c r="C92" s="341"/>
      <c r="D92" s="341">
        <v>10000000</v>
      </c>
      <c r="E92" s="341"/>
      <c r="F92" s="341">
        <v>10000000</v>
      </c>
      <c r="G92" s="341"/>
      <c r="H92" s="341">
        <f t="shared" si="23"/>
        <v>10000000</v>
      </c>
      <c r="I92" s="341"/>
      <c r="J92" s="342">
        <f t="shared" si="21"/>
        <v>0</v>
      </c>
      <c r="K92" s="315"/>
      <c r="L92" s="315"/>
      <c r="N92" s="316"/>
      <c r="R92" s="326"/>
      <c r="S92" s="317"/>
    </row>
    <row r="93" spans="1:19" s="325" customFormat="1" ht="15.75">
      <c r="A93" s="339" t="s">
        <v>363</v>
      </c>
      <c r="B93" s="340" t="s">
        <v>381</v>
      </c>
      <c r="C93" s="341"/>
      <c r="D93" s="341">
        <v>10000000</v>
      </c>
      <c r="E93" s="341"/>
      <c r="F93" s="341">
        <v>10000000</v>
      </c>
      <c r="G93" s="341"/>
      <c r="H93" s="341">
        <f t="shared" si="23"/>
        <v>10000000</v>
      </c>
      <c r="I93" s="341"/>
      <c r="J93" s="342">
        <f t="shared" si="21"/>
        <v>0</v>
      </c>
      <c r="K93" s="315"/>
      <c r="L93" s="315"/>
      <c r="N93" s="316"/>
      <c r="R93" s="326"/>
      <c r="S93" s="317"/>
    </row>
    <row r="94" spans="1:19" s="325" customFormat="1" ht="15.75">
      <c r="A94" s="339" t="s">
        <v>363</v>
      </c>
      <c r="B94" s="340" t="s">
        <v>189</v>
      </c>
      <c r="C94" s="341"/>
      <c r="D94" s="341">
        <v>10000000</v>
      </c>
      <c r="E94" s="341"/>
      <c r="F94" s="341">
        <v>10000000</v>
      </c>
      <c r="G94" s="341"/>
      <c r="H94" s="341">
        <f t="shared" si="23"/>
        <v>10000000</v>
      </c>
      <c r="I94" s="341"/>
      <c r="J94" s="342">
        <f t="shared" si="21"/>
        <v>0</v>
      </c>
      <c r="K94" s="315"/>
      <c r="L94" s="315"/>
      <c r="N94" s="316"/>
      <c r="R94" s="326"/>
      <c r="S94" s="317"/>
    </row>
    <row r="95" spans="1:19" s="325" customFormat="1" ht="15.75">
      <c r="A95" s="339" t="s">
        <v>363</v>
      </c>
      <c r="B95" s="340" t="s">
        <v>193</v>
      </c>
      <c r="C95" s="341"/>
      <c r="D95" s="341">
        <v>10000000</v>
      </c>
      <c r="E95" s="341"/>
      <c r="F95" s="341">
        <v>10000000</v>
      </c>
      <c r="G95" s="341"/>
      <c r="H95" s="341">
        <f t="shared" si="23"/>
        <v>10000000</v>
      </c>
      <c r="I95" s="341"/>
      <c r="J95" s="342">
        <f t="shared" si="21"/>
        <v>0</v>
      </c>
      <c r="K95" s="315"/>
      <c r="L95" s="315"/>
      <c r="N95" s="316"/>
      <c r="R95" s="326"/>
      <c r="S95" s="317"/>
    </row>
    <row r="96" spans="1:19" s="325" customFormat="1" ht="15.75">
      <c r="A96" s="339" t="s">
        <v>363</v>
      </c>
      <c r="B96" s="340" t="s">
        <v>194</v>
      </c>
      <c r="C96" s="341"/>
      <c r="D96" s="341">
        <v>10000000</v>
      </c>
      <c r="E96" s="341"/>
      <c r="F96" s="341">
        <v>10000000</v>
      </c>
      <c r="G96" s="341"/>
      <c r="H96" s="341">
        <f t="shared" si="23"/>
        <v>10000000</v>
      </c>
      <c r="I96" s="341"/>
      <c r="J96" s="342">
        <f t="shared" si="21"/>
        <v>0</v>
      </c>
      <c r="K96" s="315"/>
      <c r="L96" s="315"/>
      <c r="N96" s="316"/>
      <c r="R96" s="326"/>
      <c r="S96" s="317"/>
    </row>
    <row r="97" spans="1:19" s="325" customFormat="1" ht="15.75">
      <c r="A97" s="339" t="s">
        <v>363</v>
      </c>
      <c r="B97" s="340" t="s">
        <v>195</v>
      </c>
      <c r="C97" s="341"/>
      <c r="D97" s="341">
        <v>10000000</v>
      </c>
      <c r="E97" s="341"/>
      <c r="F97" s="341">
        <v>10000000</v>
      </c>
      <c r="G97" s="341"/>
      <c r="H97" s="341">
        <f t="shared" si="23"/>
        <v>10000000</v>
      </c>
      <c r="I97" s="341"/>
      <c r="J97" s="342">
        <f t="shared" si="21"/>
        <v>0</v>
      </c>
      <c r="K97" s="315"/>
      <c r="L97" s="315"/>
      <c r="N97" s="316"/>
      <c r="R97" s="326"/>
      <c r="S97" s="317"/>
    </row>
    <row r="98" spans="1:19" s="325" customFormat="1" ht="15.75">
      <c r="A98" s="339" t="s">
        <v>363</v>
      </c>
      <c r="B98" s="340" t="s">
        <v>197</v>
      </c>
      <c r="C98" s="341"/>
      <c r="D98" s="341">
        <v>10000000</v>
      </c>
      <c r="E98" s="341"/>
      <c r="F98" s="341">
        <v>10000000</v>
      </c>
      <c r="G98" s="341"/>
      <c r="H98" s="341">
        <f t="shared" si="23"/>
        <v>10000000</v>
      </c>
      <c r="I98" s="341"/>
      <c r="J98" s="342">
        <f t="shared" si="21"/>
        <v>0</v>
      </c>
      <c r="K98" s="315"/>
      <c r="L98" s="315"/>
      <c r="N98" s="316"/>
      <c r="R98" s="326"/>
      <c r="S98" s="317"/>
    </row>
    <row r="99" spans="1:19" s="325" customFormat="1" ht="15.75">
      <c r="A99" s="339" t="s">
        <v>363</v>
      </c>
      <c r="B99" s="340" t="s">
        <v>196</v>
      </c>
      <c r="C99" s="341"/>
      <c r="D99" s="341">
        <v>10000000</v>
      </c>
      <c r="E99" s="341"/>
      <c r="F99" s="341">
        <v>10000000</v>
      </c>
      <c r="G99" s="341"/>
      <c r="H99" s="341">
        <f t="shared" si="23"/>
        <v>10000000</v>
      </c>
      <c r="I99" s="341"/>
      <c r="J99" s="342">
        <f t="shared" si="21"/>
        <v>0</v>
      </c>
      <c r="K99" s="315"/>
      <c r="L99" s="315"/>
      <c r="N99" s="316"/>
      <c r="R99" s="326"/>
      <c r="S99" s="317"/>
    </row>
  </sheetData>
  <sheetProtection/>
  <mergeCells count="14">
    <mergeCell ref="B6:B7"/>
    <mergeCell ref="C6:C7"/>
    <mergeCell ref="D6:D7"/>
    <mergeCell ref="E6:F6"/>
    <mergeCell ref="G6:G7"/>
    <mergeCell ref="H6:H7"/>
    <mergeCell ref="I6:I7"/>
    <mergeCell ref="J6:J7"/>
    <mergeCell ref="A1:F1"/>
    <mergeCell ref="A2:B2"/>
    <mergeCell ref="A3:J3"/>
    <mergeCell ref="A4:J4"/>
    <mergeCell ref="A5:J5"/>
    <mergeCell ref="A6:A7"/>
  </mergeCells>
  <printOptions/>
  <pageMargins left="0.7" right="0.7" top="0.75" bottom="0.75" header="0.3" footer="0.3"/>
  <pageSetup fitToHeight="6"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tabColor indexed="10"/>
  </sheetPr>
  <dimension ref="A1:Z180"/>
  <sheetViews>
    <sheetView view="pageBreakPreview" zoomScale="40" zoomScaleNormal="40" zoomScaleSheetLayoutView="40" zoomScalePageLayoutView="85" workbookViewId="0" topLeftCell="A1">
      <selection activeCell="Q8" sqref="Q8"/>
    </sheetView>
  </sheetViews>
  <sheetFormatPr defaultColWidth="9.00390625" defaultRowHeight="15.75"/>
  <cols>
    <col min="1" max="1" width="8.625" style="151" customWidth="1"/>
    <col min="2" max="2" width="56.25390625" style="151" customWidth="1"/>
    <col min="3" max="3" width="15.25390625" style="243" customWidth="1"/>
    <col min="4" max="4" width="17.875" style="244" customWidth="1"/>
    <col min="5" max="5" width="25.25390625" style="245" customWidth="1"/>
    <col min="6" max="6" width="24.75390625" style="245" customWidth="1"/>
    <col min="7" max="7" width="24.50390625" style="245" customWidth="1"/>
    <col min="8" max="8" width="18.625" style="245" hidden="1" customWidth="1"/>
    <col min="9" max="11" width="16.875" style="245" hidden="1" customWidth="1"/>
    <col min="12" max="13" width="25.00390625" style="245" hidden="1" customWidth="1"/>
    <col min="14" max="14" width="25.00390625" style="245" customWidth="1"/>
    <col min="15" max="15" width="36.375" style="246" customWidth="1"/>
    <col min="16" max="16" width="20.00390625" style="245" hidden="1" customWidth="1"/>
    <col min="17" max="19" width="20.25390625" style="245" customWidth="1"/>
    <col min="20" max="20" width="23.25390625" style="245" hidden="1" customWidth="1"/>
    <col min="21" max="24" width="15.75390625" style="245" hidden="1" customWidth="1"/>
    <col min="25" max="25" width="18.25390625" style="248" customWidth="1"/>
    <col min="26" max="26" width="14.875" style="151" bestFit="1" customWidth="1"/>
    <col min="27" max="16384" width="9.00390625" style="151" customWidth="1"/>
  </cols>
  <sheetData>
    <row r="1" spans="1:25" ht="33" customHeight="1">
      <c r="A1" s="511" t="s">
        <v>501</v>
      </c>
      <c r="B1" s="511"/>
      <c r="C1" s="352"/>
      <c r="D1" s="285"/>
      <c r="E1" s="269"/>
      <c r="F1" s="286"/>
      <c r="G1" s="286"/>
      <c r="H1" s="287"/>
      <c r="I1" s="287"/>
      <c r="J1" s="269"/>
      <c r="K1" s="269"/>
      <c r="L1" s="269"/>
      <c r="M1" s="269"/>
      <c r="N1" s="269"/>
      <c r="O1" s="288"/>
      <c r="P1" s="287"/>
      <c r="Q1" s="269"/>
      <c r="R1" s="269"/>
      <c r="S1" s="287"/>
      <c r="T1" s="269"/>
      <c r="U1" s="269"/>
      <c r="V1" s="269"/>
      <c r="W1" s="269"/>
      <c r="X1" s="269"/>
      <c r="Y1" s="269"/>
    </row>
    <row r="2" spans="1:25" ht="43.5" customHeight="1">
      <c r="A2" s="515" t="s">
        <v>673</v>
      </c>
      <c r="B2" s="515"/>
      <c r="C2" s="515"/>
      <c r="D2" s="515"/>
      <c r="E2" s="515"/>
      <c r="F2" s="515"/>
      <c r="G2" s="515"/>
      <c r="H2" s="515"/>
      <c r="I2" s="515"/>
      <c r="J2" s="515"/>
      <c r="K2" s="515"/>
      <c r="L2" s="515"/>
      <c r="M2" s="515"/>
      <c r="N2" s="515"/>
      <c r="O2" s="515"/>
      <c r="P2" s="515"/>
      <c r="Q2" s="515"/>
      <c r="R2" s="515"/>
      <c r="S2" s="515"/>
      <c r="T2" s="515"/>
      <c r="U2" s="515"/>
      <c r="V2" s="515"/>
      <c r="W2" s="515"/>
      <c r="X2" s="515"/>
      <c r="Y2" s="515"/>
    </row>
    <row r="3" spans="1:25" ht="33" customHeight="1">
      <c r="A3" s="516" t="str">
        <f>+'TỔNG HỢP'!A3:N3</f>
        <v>(Kèm theo Báo cáo số              /BC-UBND ngày     tháng 6 năm 2024 của UBND huyện Tủa Chùa)</v>
      </c>
      <c r="B3" s="516"/>
      <c r="C3" s="516"/>
      <c r="D3" s="516"/>
      <c r="E3" s="516"/>
      <c r="F3" s="516"/>
      <c r="G3" s="516"/>
      <c r="H3" s="516"/>
      <c r="I3" s="516"/>
      <c r="J3" s="516"/>
      <c r="K3" s="516"/>
      <c r="L3" s="516"/>
      <c r="M3" s="516"/>
      <c r="N3" s="516"/>
      <c r="O3" s="516"/>
      <c r="P3" s="516"/>
      <c r="Q3" s="516"/>
      <c r="R3" s="516"/>
      <c r="S3" s="516"/>
      <c r="T3" s="516"/>
      <c r="U3" s="516"/>
      <c r="V3" s="516"/>
      <c r="W3" s="516"/>
      <c r="X3" s="516"/>
      <c r="Y3" s="516"/>
    </row>
    <row r="4" spans="1:25" ht="25.5" customHeight="1">
      <c r="A4" s="198"/>
      <c r="B4" s="199"/>
      <c r="C4" s="289"/>
      <c r="D4" s="200"/>
      <c r="E4" s="199"/>
      <c r="F4" s="199"/>
      <c r="G4" s="201"/>
      <c r="H4" s="290"/>
      <c r="I4" s="290"/>
      <c r="J4" s="290"/>
      <c r="K4" s="290"/>
      <c r="L4" s="290"/>
      <c r="M4" s="290"/>
      <c r="N4" s="290"/>
      <c r="O4" s="291"/>
      <c r="P4" s="290"/>
      <c r="Q4" s="270"/>
      <c r="R4" s="270"/>
      <c r="S4" s="518" t="s">
        <v>211</v>
      </c>
      <c r="T4" s="518"/>
      <c r="U4" s="518"/>
      <c r="V4" s="518"/>
      <c r="W4" s="518"/>
      <c r="X4" s="518"/>
      <c r="Y4" s="518"/>
    </row>
    <row r="5" spans="1:25" ht="27.75" customHeight="1">
      <c r="A5" s="517" t="s">
        <v>5</v>
      </c>
      <c r="B5" s="513" t="s">
        <v>7</v>
      </c>
      <c r="C5" s="514" t="s">
        <v>8</v>
      </c>
      <c r="D5" s="512" t="s">
        <v>9</v>
      </c>
      <c r="E5" s="512" t="s">
        <v>10</v>
      </c>
      <c r="F5" s="512" t="s">
        <v>171</v>
      </c>
      <c r="G5" s="512" t="s">
        <v>11</v>
      </c>
      <c r="H5" s="512"/>
      <c r="I5" s="512"/>
      <c r="J5" s="512"/>
      <c r="K5" s="512"/>
      <c r="L5" s="512"/>
      <c r="M5" s="512"/>
      <c r="N5" s="512"/>
      <c r="O5" s="512" t="s">
        <v>12</v>
      </c>
      <c r="P5" s="512" t="s">
        <v>276</v>
      </c>
      <c r="Q5" s="512" t="str">
        <f>+'Giảm nghèo - ĐT'!Q5:Q6</f>
        <v>Giải ngân KHV năm 2024 đến 30/5/2024</v>
      </c>
      <c r="R5" s="512" t="str">
        <f>+'Giảm nghèo - ĐT'!R5:R6</f>
        <v>Lũy kế giải ngân đến 30/5/2024</v>
      </c>
      <c r="S5" s="512" t="str">
        <f>+'Giảm nghèo - ĐT'!S5:S6</f>
        <v>Tỷ lệ giải ngân năm 2024 đến 30/5/2024 (%)</v>
      </c>
      <c r="T5" s="512" t="s">
        <v>188</v>
      </c>
      <c r="U5" s="514" t="s">
        <v>258</v>
      </c>
      <c r="V5" s="514" t="s">
        <v>264</v>
      </c>
      <c r="W5" s="514" t="s">
        <v>265</v>
      </c>
      <c r="X5" s="514"/>
      <c r="Y5" s="513" t="s">
        <v>13</v>
      </c>
    </row>
    <row r="6" spans="1:25" ht="106.5" customHeight="1">
      <c r="A6" s="517"/>
      <c r="B6" s="513"/>
      <c r="C6" s="514"/>
      <c r="D6" s="512"/>
      <c r="E6" s="512"/>
      <c r="F6" s="512"/>
      <c r="G6" s="486" t="s">
        <v>126</v>
      </c>
      <c r="H6" s="486" t="s">
        <v>212</v>
      </c>
      <c r="I6" s="486" t="s">
        <v>227</v>
      </c>
      <c r="J6" s="486" t="s">
        <v>226</v>
      </c>
      <c r="K6" s="486" t="s">
        <v>274</v>
      </c>
      <c r="L6" s="486" t="s">
        <v>275</v>
      </c>
      <c r="M6" s="486" t="s">
        <v>582</v>
      </c>
      <c r="N6" s="486" t="s">
        <v>581</v>
      </c>
      <c r="O6" s="512"/>
      <c r="P6" s="512"/>
      <c r="Q6" s="512"/>
      <c r="R6" s="512"/>
      <c r="S6" s="512"/>
      <c r="T6" s="512"/>
      <c r="U6" s="514"/>
      <c r="V6" s="514"/>
      <c r="W6" s="487" t="s">
        <v>266</v>
      </c>
      <c r="X6" s="487" t="s">
        <v>267</v>
      </c>
      <c r="Y6" s="513"/>
    </row>
    <row r="7" spans="1:26" s="169" customFormat="1" ht="39.75" customHeight="1">
      <c r="A7" s="173"/>
      <c r="B7" s="180" t="s">
        <v>14</v>
      </c>
      <c r="C7" s="293"/>
      <c r="D7" s="174"/>
      <c r="E7" s="175">
        <f>+E8</f>
        <v>7000</v>
      </c>
      <c r="F7" s="175">
        <f aca="true" t="shared" si="0" ref="F7:N7">+F8</f>
        <v>7000</v>
      </c>
      <c r="G7" s="175">
        <f t="shared" si="0"/>
        <v>6250</v>
      </c>
      <c r="H7" s="175">
        <f t="shared" si="0"/>
        <v>0</v>
      </c>
      <c r="I7" s="175">
        <f t="shared" si="0"/>
        <v>0</v>
      </c>
      <c r="J7" s="175">
        <f t="shared" si="0"/>
        <v>0</v>
      </c>
      <c r="K7" s="175">
        <f t="shared" si="0"/>
        <v>0</v>
      </c>
      <c r="L7" s="175">
        <f t="shared" si="0"/>
        <v>1560</v>
      </c>
      <c r="M7" s="175">
        <f t="shared" si="0"/>
        <v>0</v>
      </c>
      <c r="N7" s="175">
        <f t="shared" si="0"/>
        <v>4690</v>
      </c>
      <c r="O7" s="175"/>
      <c r="P7" s="175" t="e">
        <f>+#REF!</f>
        <v>#REF!</v>
      </c>
      <c r="Q7" s="177">
        <f>+Q8</f>
        <v>2163.4460000000004</v>
      </c>
      <c r="R7" s="177">
        <f>+R8</f>
        <v>3723.4460000000004</v>
      </c>
      <c r="S7" s="489">
        <f>+Q7/N7</f>
        <v>0.46128912579957365</v>
      </c>
      <c r="T7" s="175">
        <f>+T8</f>
        <v>0</v>
      </c>
      <c r="U7" s="175" t="e">
        <f>+#REF!+#REF!+#REF!</f>
        <v>#REF!</v>
      </c>
      <c r="V7" s="176"/>
      <c r="W7" s="176"/>
      <c r="X7" s="176"/>
      <c r="Y7" s="294"/>
      <c r="Z7" s="295"/>
    </row>
    <row r="8" spans="1:26" ht="60" customHeight="1">
      <c r="A8" s="487" t="s">
        <v>0</v>
      </c>
      <c r="B8" s="298" t="s">
        <v>252</v>
      </c>
      <c r="C8" s="173"/>
      <c r="D8" s="174"/>
      <c r="E8" s="175">
        <f aca="true" t="shared" si="1" ref="E8:M8">+E9+E14</f>
        <v>7000</v>
      </c>
      <c r="F8" s="175">
        <f t="shared" si="1"/>
        <v>7000</v>
      </c>
      <c r="G8" s="175">
        <f t="shared" si="1"/>
        <v>6250</v>
      </c>
      <c r="H8" s="175">
        <f t="shared" si="1"/>
        <v>0</v>
      </c>
      <c r="I8" s="175">
        <f t="shared" si="1"/>
        <v>0</v>
      </c>
      <c r="J8" s="175">
        <f t="shared" si="1"/>
        <v>0</v>
      </c>
      <c r="K8" s="175">
        <f t="shared" si="1"/>
        <v>0</v>
      </c>
      <c r="L8" s="175">
        <f t="shared" si="1"/>
        <v>1560</v>
      </c>
      <c r="M8" s="175">
        <f t="shared" si="1"/>
        <v>0</v>
      </c>
      <c r="N8" s="175">
        <f>+N9+N14</f>
        <v>4690</v>
      </c>
      <c r="O8" s="175"/>
      <c r="P8" s="175">
        <f>+P9</f>
        <v>0</v>
      </c>
      <c r="Q8" s="177">
        <f>+Q9</f>
        <v>2163.4460000000004</v>
      </c>
      <c r="R8" s="177">
        <f>+R9</f>
        <v>3723.4460000000004</v>
      </c>
      <c r="S8" s="489">
        <f>+Q8/N8</f>
        <v>0.46128912579957365</v>
      </c>
      <c r="T8" s="175">
        <f>+T9</f>
        <v>0</v>
      </c>
      <c r="U8" s="175" t="e">
        <f>SUM(U9:U11)</f>
        <v>#REF!</v>
      </c>
      <c r="V8" s="175"/>
      <c r="W8" s="175"/>
      <c r="X8" s="175"/>
      <c r="Y8" s="179"/>
      <c r="Z8" s="186"/>
    </row>
    <row r="9" spans="1:26" s="359" customFormat="1" ht="45.75" customHeight="1">
      <c r="A9" s="477" t="s">
        <v>366</v>
      </c>
      <c r="B9" s="298" t="s">
        <v>278</v>
      </c>
      <c r="C9" s="263"/>
      <c r="D9" s="355"/>
      <c r="E9" s="175">
        <f>+E12+E13</f>
        <v>4500</v>
      </c>
      <c r="F9" s="175">
        <f aca="true" t="shared" si="2" ref="F9:N9">+F12+F13</f>
        <v>4500</v>
      </c>
      <c r="G9" s="175">
        <f t="shared" si="2"/>
        <v>4500</v>
      </c>
      <c r="H9" s="175">
        <f t="shared" si="2"/>
        <v>0</v>
      </c>
      <c r="I9" s="175">
        <f t="shared" si="2"/>
        <v>0</v>
      </c>
      <c r="J9" s="175">
        <f t="shared" si="2"/>
        <v>0</v>
      </c>
      <c r="K9" s="175">
        <f t="shared" si="2"/>
        <v>0</v>
      </c>
      <c r="L9" s="175">
        <f t="shared" si="2"/>
        <v>1560</v>
      </c>
      <c r="M9" s="175">
        <f t="shared" si="2"/>
        <v>0</v>
      </c>
      <c r="N9" s="175">
        <f t="shared" si="2"/>
        <v>2940</v>
      </c>
      <c r="O9" s="356"/>
      <c r="P9" s="356">
        <f>SUM(P10:P11)</f>
        <v>0</v>
      </c>
      <c r="Q9" s="177">
        <f>+Q12+Q13+Q15</f>
        <v>2163.4460000000004</v>
      </c>
      <c r="R9" s="177">
        <f>+R12+R13+R15</f>
        <v>3723.4460000000004</v>
      </c>
      <c r="S9" s="489">
        <f>+Q9/N9</f>
        <v>0.7358659863945579</v>
      </c>
      <c r="T9" s="175">
        <f>SUM(T10:T11)</f>
        <v>0</v>
      </c>
      <c r="U9" s="356"/>
      <c r="V9" s="356"/>
      <c r="W9" s="356"/>
      <c r="X9" s="357"/>
      <c r="Y9" s="356"/>
      <c r="Z9" s="358"/>
    </row>
    <row r="10" spans="1:25" ht="60.75" hidden="1">
      <c r="A10" s="153">
        <v>1</v>
      </c>
      <c r="B10" s="265" t="s">
        <v>293</v>
      </c>
      <c r="C10" s="154" t="s">
        <v>281</v>
      </c>
      <c r="D10" s="187" t="s">
        <v>295</v>
      </c>
      <c r="E10" s="156">
        <v>14000</v>
      </c>
      <c r="F10" s="156">
        <f>+E10</f>
        <v>14000</v>
      </c>
      <c r="G10" s="157">
        <f>SUM(H10:N10)</f>
        <v>14000</v>
      </c>
      <c r="H10" s="156"/>
      <c r="I10" s="156"/>
      <c r="J10" s="156"/>
      <c r="K10" s="156"/>
      <c r="L10" s="157">
        <v>14000</v>
      </c>
      <c r="M10" s="157"/>
      <c r="N10" s="157"/>
      <c r="O10" s="163" t="s">
        <v>491</v>
      </c>
      <c r="P10" s="185"/>
      <c r="Q10" s="185">
        <v>12317.552</v>
      </c>
      <c r="R10" s="185">
        <f>Q10</f>
        <v>12317.552</v>
      </c>
      <c r="S10" s="273">
        <f>+Q10/L10</f>
        <v>0.8798251428571429</v>
      </c>
      <c r="T10" s="156">
        <f>E10-G10</f>
        <v>0</v>
      </c>
      <c r="U10" s="156" t="e">
        <f>+Q10-#REF!</f>
        <v>#REF!</v>
      </c>
      <c r="V10" s="156" t="s">
        <v>270</v>
      </c>
      <c r="W10" s="156"/>
      <c r="X10" s="160" t="s">
        <v>268</v>
      </c>
      <c r="Y10" s="156"/>
    </row>
    <row r="11" spans="1:25" ht="60.75" hidden="1">
      <c r="A11" s="153">
        <v>2</v>
      </c>
      <c r="B11" s="265" t="s">
        <v>294</v>
      </c>
      <c r="C11" s="154" t="s">
        <v>281</v>
      </c>
      <c r="D11" s="187" t="s">
        <v>296</v>
      </c>
      <c r="E11" s="156">
        <v>4500</v>
      </c>
      <c r="F11" s="156">
        <f>+E11</f>
        <v>4500</v>
      </c>
      <c r="G11" s="157">
        <f>SUM(H11:N11)</f>
        <v>4500</v>
      </c>
      <c r="H11" s="156"/>
      <c r="I11" s="156"/>
      <c r="J11" s="156"/>
      <c r="K11" s="156"/>
      <c r="L11" s="157">
        <v>4500</v>
      </c>
      <c r="M11" s="157"/>
      <c r="N11" s="157"/>
      <c r="O11" s="163" t="s">
        <v>443</v>
      </c>
      <c r="P11" s="185"/>
      <c r="Q11" s="185">
        <v>3870.357</v>
      </c>
      <c r="R11" s="185">
        <f>Q11</f>
        <v>3870.357</v>
      </c>
      <c r="S11" s="273">
        <f>+Q11/L11</f>
        <v>0.8600793333333333</v>
      </c>
      <c r="T11" s="156">
        <f>E11-G11</f>
        <v>0</v>
      </c>
      <c r="U11" s="156" t="e">
        <f>+Q11-#REF!</f>
        <v>#REF!</v>
      </c>
      <c r="V11" s="156" t="s">
        <v>270</v>
      </c>
      <c r="W11" s="156"/>
      <c r="X11" s="160" t="s">
        <v>268</v>
      </c>
      <c r="Y11" s="156"/>
    </row>
    <row r="12" spans="1:25" ht="52.5" customHeight="1">
      <c r="A12" s="476">
        <v>1</v>
      </c>
      <c r="B12" s="265" t="s">
        <v>642</v>
      </c>
      <c r="C12" s="154" t="s">
        <v>281</v>
      </c>
      <c r="D12" s="187" t="s">
        <v>645</v>
      </c>
      <c r="E12" s="190">
        <v>2000</v>
      </c>
      <c r="F12" s="190">
        <v>2000</v>
      </c>
      <c r="G12" s="157">
        <f>SUM(H12:N12)</f>
        <v>2000</v>
      </c>
      <c r="H12" s="387"/>
      <c r="I12" s="387"/>
      <c r="J12" s="387"/>
      <c r="K12" s="387"/>
      <c r="L12" s="157">
        <v>1060</v>
      </c>
      <c r="M12" s="387"/>
      <c r="N12" s="190">
        <v>940</v>
      </c>
      <c r="O12" s="163" t="s">
        <v>668</v>
      </c>
      <c r="P12" s="222"/>
      <c r="Q12" s="222">
        <v>258.725</v>
      </c>
      <c r="R12" s="276">
        <f>+Q12+L12</f>
        <v>1318.725</v>
      </c>
      <c r="S12" s="492">
        <f>+Q12/N12</f>
        <v>0.2752393617021277</v>
      </c>
      <c r="T12" s="222"/>
      <c r="U12" s="222"/>
      <c r="V12" s="222"/>
      <c r="W12" s="222"/>
      <c r="X12" s="222"/>
      <c r="Y12" s="222"/>
    </row>
    <row r="13" spans="1:25" ht="52.5" customHeight="1">
      <c r="A13" s="476">
        <v>2</v>
      </c>
      <c r="B13" s="265" t="s">
        <v>643</v>
      </c>
      <c r="C13" s="154" t="s">
        <v>281</v>
      </c>
      <c r="D13" s="187" t="s">
        <v>646</v>
      </c>
      <c r="E13" s="190">
        <v>2500</v>
      </c>
      <c r="F13" s="190">
        <v>2500</v>
      </c>
      <c r="G13" s="157">
        <f>SUM(H13:N13)</f>
        <v>2500</v>
      </c>
      <c r="H13" s="387"/>
      <c r="I13" s="387"/>
      <c r="J13" s="387"/>
      <c r="K13" s="387"/>
      <c r="L13" s="157">
        <v>500</v>
      </c>
      <c r="M13" s="387"/>
      <c r="N13" s="190">
        <v>2000</v>
      </c>
      <c r="O13" s="163" t="s">
        <v>660</v>
      </c>
      <c r="P13" s="222"/>
      <c r="Q13" s="222">
        <v>1753.9030000000002</v>
      </c>
      <c r="R13" s="276">
        <f>+Q13+L13</f>
        <v>2253.9030000000002</v>
      </c>
      <c r="S13" s="492">
        <f>+Q13/N13</f>
        <v>0.8769515000000001</v>
      </c>
      <c r="T13" s="222"/>
      <c r="U13" s="222"/>
      <c r="V13" s="222"/>
      <c r="W13" s="222"/>
      <c r="X13" s="222"/>
      <c r="Y13" s="222"/>
    </row>
    <row r="14" spans="1:25" s="359" customFormat="1" ht="44.25" customHeight="1">
      <c r="A14" s="477" t="s">
        <v>367</v>
      </c>
      <c r="B14" s="298" t="s">
        <v>567</v>
      </c>
      <c r="C14" s="263"/>
      <c r="D14" s="479"/>
      <c r="E14" s="480">
        <f>+E15</f>
        <v>2500</v>
      </c>
      <c r="F14" s="480">
        <f aca="true" t="shared" si="3" ref="F14:N14">+F15</f>
        <v>2500</v>
      </c>
      <c r="G14" s="480">
        <f t="shared" si="3"/>
        <v>1750</v>
      </c>
      <c r="H14" s="480">
        <f t="shared" si="3"/>
        <v>0</v>
      </c>
      <c r="I14" s="480">
        <f t="shared" si="3"/>
        <v>0</v>
      </c>
      <c r="J14" s="480">
        <f t="shared" si="3"/>
        <v>0</v>
      </c>
      <c r="K14" s="480">
        <f t="shared" si="3"/>
        <v>0</v>
      </c>
      <c r="L14" s="480">
        <f t="shared" si="3"/>
        <v>0</v>
      </c>
      <c r="M14" s="480">
        <f t="shared" si="3"/>
        <v>0</v>
      </c>
      <c r="N14" s="480">
        <f t="shared" si="3"/>
        <v>1750</v>
      </c>
      <c r="O14" s="474"/>
      <c r="P14" s="390"/>
      <c r="Q14" s="177">
        <f>+Q15</f>
        <v>150.818</v>
      </c>
      <c r="R14" s="177">
        <f>+R15</f>
        <v>150.818</v>
      </c>
      <c r="S14" s="489">
        <f>+Q14/N14</f>
        <v>0.08618171428571429</v>
      </c>
      <c r="T14" s="390"/>
      <c r="U14" s="390"/>
      <c r="V14" s="390"/>
      <c r="W14" s="390"/>
      <c r="X14" s="390"/>
      <c r="Y14" s="390"/>
    </row>
    <row r="15" spans="1:25" ht="58.5" customHeight="1">
      <c r="A15" s="476">
        <v>1</v>
      </c>
      <c r="B15" s="265" t="s">
        <v>644</v>
      </c>
      <c r="C15" s="154" t="s">
        <v>569</v>
      </c>
      <c r="D15" s="187" t="s">
        <v>647</v>
      </c>
      <c r="E15" s="190">
        <v>2500</v>
      </c>
      <c r="F15" s="190">
        <v>2500</v>
      </c>
      <c r="G15" s="157">
        <f>SUM(H15:N15)</f>
        <v>1750</v>
      </c>
      <c r="H15" s="387"/>
      <c r="I15" s="387"/>
      <c r="J15" s="387"/>
      <c r="K15" s="387"/>
      <c r="L15" s="387"/>
      <c r="M15" s="387"/>
      <c r="N15" s="190">
        <v>1750</v>
      </c>
      <c r="O15" s="387"/>
      <c r="P15" s="222"/>
      <c r="Q15" s="222">
        <v>150.818</v>
      </c>
      <c r="R15" s="485">
        <f>+Q15+L15</f>
        <v>150.818</v>
      </c>
      <c r="S15" s="492">
        <f>+Q15/N15</f>
        <v>0.08618171428571429</v>
      </c>
      <c r="T15" s="222"/>
      <c r="U15" s="222"/>
      <c r="V15" s="222"/>
      <c r="W15" s="222"/>
      <c r="X15" s="222"/>
      <c r="Y15" s="222"/>
    </row>
    <row r="16" spans="3:25" ht="20.25">
      <c r="C16" s="151"/>
      <c r="O16" s="297"/>
      <c r="P16" s="151"/>
      <c r="Q16" s="151"/>
      <c r="R16" s="151"/>
      <c r="S16" s="151"/>
      <c r="T16" s="151"/>
      <c r="U16" s="151"/>
      <c r="V16" s="151"/>
      <c r="W16" s="151"/>
      <c r="X16" s="151"/>
      <c r="Y16" s="151"/>
    </row>
    <row r="17" spans="3:25" ht="20.25">
      <c r="C17" s="151"/>
      <c r="O17" s="297"/>
      <c r="P17" s="151"/>
      <c r="Q17" s="151"/>
      <c r="R17" s="151"/>
      <c r="S17" s="151"/>
      <c r="T17" s="151"/>
      <c r="U17" s="151"/>
      <c r="V17" s="151"/>
      <c r="W17" s="151"/>
      <c r="X17" s="151"/>
      <c r="Y17" s="151"/>
    </row>
    <row r="18" ht="20.25">
      <c r="O18" s="297"/>
    </row>
    <row r="19" ht="20.25">
      <c r="O19" s="297"/>
    </row>
    <row r="20" ht="20.25">
      <c r="O20" s="297"/>
    </row>
    <row r="21" spans="3:25" ht="45" customHeight="1">
      <c r="C21" s="151"/>
      <c r="D21" s="151"/>
      <c r="E21" s="151"/>
      <c r="F21" s="151"/>
      <c r="G21" s="151"/>
      <c r="O21" s="297"/>
      <c r="Q21" s="151"/>
      <c r="R21" s="151"/>
      <c r="S21" s="151"/>
      <c r="T21" s="151"/>
      <c r="U21" s="151"/>
      <c r="V21" s="151"/>
      <c r="W21" s="151"/>
      <c r="X21" s="151"/>
      <c r="Y21" s="151"/>
    </row>
    <row r="22" spans="3:25" ht="18.75" customHeight="1">
      <c r="C22" s="151"/>
      <c r="D22" s="151"/>
      <c r="E22" s="151"/>
      <c r="F22" s="151"/>
      <c r="G22" s="151"/>
      <c r="O22" s="297"/>
      <c r="Q22" s="151"/>
      <c r="R22" s="151"/>
      <c r="S22" s="151"/>
      <c r="T22" s="151"/>
      <c r="U22" s="151"/>
      <c r="V22" s="151"/>
      <c r="W22" s="151"/>
      <c r="X22" s="151"/>
      <c r="Y22" s="151"/>
    </row>
    <row r="23" spans="3:25" ht="18.75" customHeight="1">
      <c r="C23" s="151"/>
      <c r="D23" s="151"/>
      <c r="E23" s="151"/>
      <c r="F23" s="151"/>
      <c r="G23" s="151"/>
      <c r="O23" s="297"/>
      <c r="Q23" s="151"/>
      <c r="R23" s="151"/>
      <c r="S23" s="151"/>
      <c r="T23" s="151"/>
      <c r="U23" s="151"/>
      <c r="V23" s="151"/>
      <c r="W23" s="151"/>
      <c r="X23" s="151"/>
      <c r="Y23" s="151"/>
    </row>
    <row r="24" spans="3:25" ht="18.75" customHeight="1">
      <c r="C24" s="151"/>
      <c r="D24" s="151"/>
      <c r="E24" s="151"/>
      <c r="F24" s="151"/>
      <c r="G24" s="151"/>
      <c r="O24" s="297"/>
      <c r="Q24" s="151"/>
      <c r="R24" s="151"/>
      <c r="S24" s="151"/>
      <c r="T24" s="151"/>
      <c r="U24" s="151"/>
      <c r="V24" s="151"/>
      <c r="W24" s="151"/>
      <c r="X24" s="151"/>
      <c r="Y24" s="151"/>
    </row>
    <row r="25" spans="3:25" ht="18.75" customHeight="1">
      <c r="C25" s="151"/>
      <c r="D25" s="151"/>
      <c r="E25" s="151"/>
      <c r="F25" s="151"/>
      <c r="G25" s="151"/>
      <c r="O25" s="297"/>
      <c r="Q25" s="151"/>
      <c r="R25" s="151"/>
      <c r="S25" s="151"/>
      <c r="T25" s="151"/>
      <c r="U25" s="151"/>
      <c r="V25" s="151"/>
      <c r="W25" s="151"/>
      <c r="X25" s="151"/>
      <c r="Y25" s="151"/>
    </row>
    <row r="26" spans="3:25" ht="18.75" customHeight="1">
      <c r="C26" s="151"/>
      <c r="D26" s="151"/>
      <c r="E26" s="151"/>
      <c r="F26" s="151"/>
      <c r="G26" s="151"/>
      <c r="O26" s="297"/>
      <c r="Q26" s="151"/>
      <c r="R26" s="151"/>
      <c r="S26" s="151"/>
      <c r="T26" s="151"/>
      <c r="U26" s="151"/>
      <c r="V26" s="151"/>
      <c r="W26" s="151"/>
      <c r="X26" s="151"/>
      <c r="Y26" s="151"/>
    </row>
    <row r="27" spans="3:25" ht="18.75" customHeight="1">
      <c r="C27" s="151"/>
      <c r="D27" s="151"/>
      <c r="E27" s="151"/>
      <c r="F27" s="151"/>
      <c r="G27" s="151"/>
      <c r="O27" s="297"/>
      <c r="Q27" s="151"/>
      <c r="R27" s="151"/>
      <c r="S27" s="151"/>
      <c r="T27" s="151"/>
      <c r="U27" s="151"/>
      <c r="V27" s="151"/>
      <c r="W27" s="151"/>
      <c r="X27" s="151"/>
      <c r="Y27" s="151"/>
    </row>
    <row r="28" spans="3:25" ht="18.75" customHeight="1">
      <c r="C28" s="151"/>
      <c r="D28" s="151"/>
      <c r="E28" s="151"/>
      <c r="F28" s="151"/>
      <c r="G28" s="151"/>
      <c r="O28" s="297"/>
      <c r="Q28" s="151"/>
      <c r="R28" s="151"/>
      <c r="S28" s="151"/>
      <c r="T28" s="151"/>
      <c r="U28" s="151"/>
      <c r="V28" s="151"/>
      <c r="W28" s="151"/>
      <c r="X28" s="151"/>
      <c r="Y28" s="151"/>
    </row>
    <row r="29" spans="3:25" ht="18.75" customHeight="1">
      <c r="C29" s="151"/>
      <c r="D29" s="151"/>
      <c r="E29" s="151"/>
      <c r="F29" s="151"/>
      <c r="G29" s="151"/>
      <c r="O29" s="297"/>
      <c r="Q29" s="151"/>
      <c r="R29" s="151"/>
      <c r="S29" s="151"/>
      <c r="T29" s="151"/>
      <c r="U29" s="151"/>
      <c r="V29" s="151"/>
      <c r="W29" s="151"/>
      <c r="X29" s="151"/>
      <c r="Y29" s="151"/>
    </row>
    <row r="30" spans="3:25" ht="18.75" customHeight="1">
      <c r="C30" s="151"/>
      <c r="D30" s="151"/>
      <c r="E30" s="151"/>
      <c r="F30" s="151"/>
      <c r="G30" s="151"/>
      <c r="O30" s="297"/>
      <c r="Q30" s="151"/>
      <c r="R30" s="151"/>
      <c r="S30" s="151"/>
      <c r="T30" s="151"/>
      <c r="U30" s="151"/>
      <c r="V30" s="151"/>
      <c r="W30" s="151"/>
      <c r="X30" s="151"/>
      <c r="Y30" s="151"/>
    </row>
    <row r="31" spans="3:25" ht="18.75" customHeight="1">
      <c r="C31" s="151"/>
      <c r="D31" s="151"/>
      <c r="E31" s="151"/>
      <c r="F31" s="151"/>
      <c r="G31" s="151"/>
      <c r="O31" s="297"/>
      <c r="Q31" s="151"/>
      <c r="R31" s="151"/>
      <c r="S31" s="151"/>
      <c r="T31" s="151"/>
      <c r="U31" s="151"/>
      <c r="V31" s="151"/>
      <c r="W31" s="151"/>
      <c r="X31" s="151"/>
      <c r="Y31" s="151"/>
    </row>
    <row r="32" spans="3:25" ht="18.75" customHeight="1">
      <c r="C32" s="151"/>
      <c r="D32" s="151"/>
      <c r="E32" s="151"/>
      <c r="F32" s="151"/>
      <c r="G32" s="151"/>
      <c r="O32" s="297"/>
      <c r="Q32" s="151"/>
      <c r="R32" s="151"/>
      <c r="S32" s="151"/>
      <c r="T32" s="151"/>
      <c r="U32" s="151"/>
      <c r="V32" s="151"/>
      <c r="W32" s="151"/>
      <c r="X32" s="151"/>
      <c r="Y32" s="151"/>
    </row>
    <row r="33" spans="3:25" ht="18.75" customHeight="1">
      <c r="C33" s="151"/>
      <c r="D33" s="151"/>
      <c r="E33" s="151"/>
      <c r="F33" s="151"/>
      <c r="G33" s="151"/>
      <c r="O33" s="297"/>
      <c r="Q33" s="151"/>
      <c r="R33" s="151"/>
      <c r="S33" s="151"/>
      <c r="T33" s="151"/>
      <c r="U33" s="151"/>
      <c r="V33" s="151"/>
      <c r="W33" s="151"/>
      <c r="X33" s="151"/>
      <c r="Y33" s="151"/>
    </row>
    <row r="34" spans="3:25" ht="18.75" customHeight="1">
      <c r="C34" s="151"/>
      <c r="D34" s="151"/>
      <c r="E34" s="151"/>
      <c r="F34" s="151"/>
      <c r="G34" s="151"/>
      <c r="O34" s="297"/>
      <c r="Q34" s="151"/>
      <c r="R34" s="151"/>
      <c r="S34" s="151"/>
      <c r="T34" s="151"/>
      <c r="U34" s="151"/>
      <c r="V34" s="151"/>
      <c r="W34" s="151"/>
      <c r="X34" s="151"/>
      <c r="Y34" s="151"/>
    </row>
    <row r="35" spans="3:25" ht="18.75" customHeight="1">
      <c r="C35" s="151"/>
      <c r="D35" s="151"/>
      <c r="E35" s="151"/>
      <c r="F35" s="151"/>
      <c r="G35" s="151"/>
      <c r="O35" s="297"/>
      <c r="Q35" s="151"/>
      <c r="R35" s="151"/>
      <c r="S35" s="151"/>
      <c r="T35" s="151"/>
      <c r="U35" s="151"/>
      <c r="V35" s="151"/>
      <c r="W35" s="151"/>
      <c r="X35" s="151"/>
      <c r="Y35" s="151"/>
    </row>
    <row r="36" spans="3:25" ht="18.75" customHeight="1">
      <c r="C36" s="151"/>
      <c r="D36" s="151"/>
      <c r="E36" s="151"/>
      <c r="F36" s="151"/>
      <c r="G36" s="151"/>
      <c r="O36" s="297"/>
      <c r="Q36" s="151"/>
      <c r="R36" s="151"/>
      <c r="S36" s="151"/>
      <c r="T36" s="151"/>
      <c r="U36" s="151"/>
      <c r="V36" s="151"/>
      <c r="W36" s="151"/>
      <c r="X36" s="151"/>
      <c r="Y36" s="151"/>
    </row>
    <row r="37" spans="3:25" ht="18.75" customHeight="1">
      <c r="C37" s="151"/>
      <c r="D37" s="151"/>
      <c r="E37" s="151"/>
      <c r="F37" s="151"/>
      <c r="G37" s="151"/>
      <c r="O37" s="297"/>
      <c r="Q37" s="151"/>
      <c r="R37" s="151"/>
      <c r="S37" s="151"/>
      <c r="T37" s="151"/>
      <c r="U37" s="151"/>
      <c r="V37" s="151"/>
      <c r="W37" s="151"/>
      <c r="X37" s="151"/>
      <c r="Y37" s="151"/>
    </row>
    <row r="38" spans="3:25" ht="18.75" customHeight="1">
      <c r="C38" s="151"/>
      <c r="D38" s="151"/>
      <c r="E38" s="151"/>
      <c r="F38" s="151"/>
      <c r="G38" s="151"/>
      <c r="O38" s="297"/>
      <c r="Q38" s="151"/>
      <c r="R38" s="151"/>
      <c r="S38" s="151"/>
      <c r="T38" s="151"/>
      <c r="U38" s="151"/>
      <c r="V38" s="151"/>
      <c r="W38" s="151"/>
      <c r="X38" s="151"/>
      <c r="Y38" s="151"/>
    </row>
    <row r="39" spans="3:25" ht="18.75" customHeight="1">
      <c r="C39" s="151"/>
      <c r="D39" s="151"/>
      <c r="E39" s="151"/>
      <c r="F39" s="151"/>
      <c r="G39" s="151"/>
      <c r="O39" s="297"/>
      <c r="Q39" s="151"/>
      <c r="R39" s="151"/>
      <c r="S39" s="151"/>
      <c r="T39" s="151"/>
      <c r="U39" s="151"/>
      <c r="V39" s="151"/>
      <c r="W39" s="151"/>
      <c r="X39" s="151"/>
      <c r="Y39" s="151"/>
    </row>
    <row r="40" spans="3:25" ht="18.75" customHeight="1">
      <c r="C40" s="151"/>
      <c r="D40" s="151"/>
      <c r="E40" s="151"/>
      <c r="F40" s="151"/>
      <c r="G40" s="151"/>
      <c r="O40" s="297"/>
      <c r="Q40" s="151"/>
      <c r="R40" s="151"/>
      <c r="S40" s="151"/>
      <c r="T40" s="151"/>
      <c r="U40" s="151"/>
      <c r="V40" s="151"/>
      <c r="W40" s="151"/>
      <c r="X40" s="151"/>
      <c r="Y40" s="151"/>
    </row>
    <row r="41" spans="3:25" ht="18.75" customHeight="1">
      <c r="C41" s="151"/>
      <c r="D41" s="151"/>
      <c r="E41" s="151"/>
      <c r="F41" s="151"/>
      <c r="G41" s="151"/>
      <c r="H41" s="151"/>
      <c r="I41" s="151"/>
      <c r="J41" s="151"/>
      <c r="K41" s="151"/>
      <c r="L41" s="151"/>
      <c r="M41" s="151"/>
      <c r="N41" s="151"/>
      <c r="O41" s="240"/>
      <c r="P41" s="151"/>
      <c r="Q41" s="151"/>
      <c r="R41" s="151"/>
      <c r="S41" s="151"/>
      <c r="T41" s="151"/>
      <c r="U41" s="151"/>
      <c r="V41" s="151"/>
      <c r="W41" s="151"/>
      <c r="X41" s="151"/>
      <c r="Y41" s="151"/>
    </row>
    <row r="42" spans="3:25" ht="18.75" customHeight="1">
      <c r="C42" s="151"/>
      <c r="D42" s="151"/>
      <c r="E42" s="151"/>
      <c r="F42" s="151"/>
      <c r="G42" s="151"/>
      <c r="H42" s="151"/>
      <c r="I42" s="151"/>
      <c r="J42" s="151"/>
      <c r="K42" s="151"/>
      <c r="L42" s="151"/>
      <c r="M42" s="151"/>
      <c r="N42" s="151"/>
      <c r="O42" s="240"/>
      <c r="P42" s="151"/>
      <c r="Q42" s="151"/>
      <c r="R42" s="151"/>
      <c r="S42" s="151"/>
      <c r="T42" s="151"/>
      <c r="U42" s="151"/>
      <c r="V42" s="151"/>
      <c r="W42" s="151"/>
      <c r="X42" s="151"/>
      <c r="Y42" s="151"/>
    </row>
    <row r="43" spans="3:25" ht="18.75" customHeight="1">
      <c r="C43" s="151"/>
      <c r="D43" s="151"/>
      <c r="E43" s="151"/>
      <c r="F43" s="151"/>
      <c r="G43" s="151"/>
      <c r="H43" s="151"/>
      <c r="I43" s="151"/>
      <c r="J43" s="151"/>
      <c r="K43" s="151"/>
      <c r="L43" s="151"/>
      <c r="M43" s="151"/>
      <c r="N43" s="151"/>
      <c r="O43" s="240"/>
      <c r="P43" s="151"/>
      <c r="Q43" s="151"/>
      <c r="R43" s="151"/>
      <c r="S43" s="151"/>
      <c r="T43" s="151"/>
      <c r="U43" s="151"/>
      <c r="V43" s="151"/>
      <c r="W43" s="151"/>
      <c r="X43" s="151"/>
      <c r="Y43" s="151"/>
    </row>
    <row r="44" spans="3:25" ht="18.75" customHeight="1">
      <c r="C44" s="151"/>
      <c r="D44" s="151"/>
      <c r="E44" s="151"/>
      <c r="F44" s="151"/>
      <c r="G44" s="151"/>
      <c r="H44" s="151"/>
      <c r="I44" s="151"/>
      <c r="J44" s="151"/>
      <c r="K44" s="151"/>
      <c r="L44" s="151"/>
      <c r="M44" s="151"/>
      <c r="N44" s="151"/>
      <c r="O44" s="240"/>
      <c r="P44" s="151"/>
      <c r="Q44" s="151"/>
      <c r="R44" s="151"/>
      <c r="S44" s="151"/>
      <c r="T44" s="151"/>
      <c r="U44" s="151"/>
      <c r="V44" s="151"/>
      <c r="W44" s="151"/>
      <c r="X44" s="151"/>
      <c r="Y44" s="151"/>
    </row>
    <row r="45" spans="3:25" ht="18.75" customHeight="1">
      <c r="C45" s="151"/>
      <c r="D45" s="151"/>
      <c r="E45" s="151"/>
      <c r="F45" s="151"/>
      <c r="G45" s="151"/>
      <c r="H45" s="151"/>
      <c r="I45" s="151"/>
      <c r="J45" s="151"/>
      <c r="K45" s="151"/>
      <c r="L45" s="151"/>
      <c r="M45" s="151"/>
      <c r="N45" s="151"/>
      <c r="O45" s="240"/>
      <c r="P45" s="151"/>
      <c r="Q45" s="151"/>
      <c r="R45" s="151"/>
      <c r="S45" s="151"/>
      <c r="T45" s="151"/>
      <c r="U45" s="151"/>
      <c r="V45" s="151"/>
      <c r="W45" s="151"/>
      <c r="X45" s="151"/>
      <c r="Y45" s="151"/>
    </row>
    <row r="46" spans="3:25" ht="18.75" customHeight="1">
      <c r="C46" s="151"/>
      <c r="D46" s="151"/>
      <c r="E46" s="151"/>
      <c r="F46" s="151"/>
      <c r="G46" s="151"/>
      <c r="H46" s="151"/>
      <c r="I46" s="151"/>
      <c r="J46" s="151"/>
      <c r="K46" s="151"/>
      <c r="L46" s="151"/>
      <c r="M46" s="151"/>
      <c r="N46" s="151"/>
      <c r="O46" s="240"/>
      <c r="P46" s="151"/>
      <c r="Q46" s="151"/>
      <c r="R46" s="151"/>
      <c r="S46" s="151"/>
      <c r="T46" s="151"/>
      <c r="U46" s="151"/>
      <c r="V46" s="151"/>
      <c r="W46" s="151"/>
      <c r="X46" s="151"/>
      <c r="Y46" s="151"/>
    </row>
    <row r="47" spans="3:25" ht="18.75" customHeight="1">
      <c r="C47" s="151"/>
      <c r="D47" s="151"/>
      <c r="E47" s="151"/>
      <c r="F47" s="151"/>
      <c r="G47" s="151"/>
      <c r="H47" s="151"/>
      <c r="I47" s="151"/>
      <c r="J47" s="151"/>
      <c r="K47" s="151"/>
      <c r="L47" s="151"/>
      <c r="M47" s="151"/>
      <c r="N47" s="151"/>
      <c r="O47" s="240"/>
      <c r="P47" s="151"/>
      <c r="Q47" s="151"/>
      <c r="R47" s="151"/>
      <c r="S47" s="151"/>
      <c r="T47" s="151"/>
      <c r="U47" s="151"/>
      <c r="V47" s="151"/>
      <c r="W47" s="151"/>
      <c r="X47" s="151"/>
      <c r="Y47" s="151"/>
    </row>
    <row r="48" spans="3:25" ht="18.75" customHeight="1">
      <c r="C48" s="151"/>
      <c r="D48" s="151"/>
      <c r="E48" s="151"/>
      <c r="F48" s="151"/>
      <c r="G48" s="151"/>
      <c r="H48" s="151"/>
      <c r="I48" s="151"/>
      <c r="J48" s="151"/>
      <c r="K48" s="151"/>
      <c r="L48" s="151"/>
      <c r="M48" s="151"/>
      <c r="N48" s="151"/>
      <c r="O48" s="240"/>
      <c r="P48" s="151"/>
      <c r="Q48" s="151"/>
      <c r="R48" s="151"/>
      <c r="S48" s="151"/>
      <c r="T48" s="151"/>
      <c r="U48" s="151"/>
      <c r="V48" s="151"/>
      <c r="W48" s="151"/>
      <c r="X48" s="151"/>
      <c r="Y48" s="151"/>
    </row>
    <row r="49" spans="3:25" ht="18.75" customHeight="1">
      <c r="C49" s="151"/>
      <c r="D49" s="151"/>
      <c r="E49" s="151"/>
      <c r="F49" s="151"/>
      <c r="G49" s="151"/>
      <c r="H49" s="151"/>
      <c r="I49" s="151"/>
      <c r="J49" s="151"/>
      <c r="K49" s="151"/>
      <c r="L49" s="151"/>
      <c r="M49" s="151"/>
      <c r="N49" s="151"/>
      <c r="O49" s="240"/>
      <c r="P49" s="151"/>
      <c r="Q49" s="151"/>
      <c r="R49" s="151"/>
      <c r="S49" s="151"/>
      <c r="T49" s="151"/>
      <c r="U49" s="151"/>
      <c r="V49" s="151"/>
      <c r="W49" s="151"/>
      <c r="X49" s="151"/>
      <c r="Y49" s="151"/>
    </row>
    <row r="50" spans="3:25" ht="18.75" customHeight="1">
      <c r="C50" s="151"/>
      <c r="D50" s="151"/>
      <c r="E50" s="151"/>
      <c r="F50" s="151"/>
      <c r="G50" s="151"/>
      <c r="H50" s="151"/>
      <c r="I50" s="151"/>
      <c r="J50" s="151"/>
      <c r="K50" s="151"/>
      <c r="L50" s="151"/>
      <c r="M50" s="151"/>
      <c r="N50" s="151"/>
      <c r="O50" s="240"/>
      <c r="P50" s="151"/>
      <c r="Q50" s="151"/>
      <c r="R50" s="151"/>
      <c r="S50" s="151"/>
      <c r="T50" s="151"/>
      <c r="U50" s="151"/>
      <c r="V50" s="151"/>
      <c r="W50" s="151"/>
      <c r="X50" s="151"/>
      <c r="Y50" s="151"/>
    </row>
    <row r="51" spans="3:25" ht="18.75" customHeight="1">
      <c r="C51" s="151"/>
      <c r="D51" s="151"/>
      <c r="E51" s="151"/>
      <c r="F51" s="151"/>
      <c r="G51" s="151"/>
      <c r="H51" s="151"/>
      <c r="I51" s="151"/>
      <c r="J51" s="151"/>
      <c r="K51" s="151"/>
      <c r="L51" s="151"/>
      <c r="M51" s="151"/>
      <c r="N51" s="151"/>
      <c r="O51" s="240"/>
      <c r="P51" s="151"/>
      <c r="Q51" s="151"/>
      <c r="R51" s="151"/>
      <c r="S51" s="151"/>
      <c r="T51" s="151"/>
      <c r="U51" s="151"/>
      <c r="V51" s="151"/>
      <c r="W51" s="151"/>
      <c r="X51" s="151"/>
      <c r="Y51" s="151"/>
    </row>
    <row r="52" spans="3:25" ht="18.75" customHeight="1">
      <c r="C52" s="151"/>
      <c r="D52" s="151"/>
      <c r="E52" s="151"/>
      <c r="F52" s="151"/>
      <c r="G52" s="151"/>
      <c r="H52" s="151"/>
      <c r="I52" s="151"/>
      <c r="J52" s="151"/>
      <c r="K52" s="151"/>
      <c r="L52" s="151"/>
      <c r="M52" s="151"/>
      <c r="N52" s="151"/>
      <c r="O52" s="240"/>
      <c r="P52" s="151"/>
      <c r="Q52" s="151"/>
      <c r="R52" s="151"/>
      <c r="S52" s="151"/>
      <c r="T52" s="151"/>
      <c r="U52" s="151"/>
      <c r="V52" s="151"/>
      <c r="W52" s="151"/>
      <c r="X52" s="151"/>
      <c r="Y52" s="151"/>
    </row>
    <row r="53" spans="3:25" ht="18.75" customHeight="1">
      <c r="C53" s="151"/>
      <c r="D53" s="151"/>
      <c r="E53" s="151"/>
      <c r="F53" s="151"/>
      <c r="G53" s="151"/>
      <c r="H53" s="151"/>
      <c r="I53" s="151"/>
      <c r="J53" s="151"/>
      <c r="K53" s="151"/>
      <c r="L53" s="151"/>
      <c r="M53" s="151"/>
      <c r="N53" s="151"/>
      <c r="O53" s="240"/>
      <c r="P53" s="151"/>
      <c r="Q53" s="151"/>
      <c r="R53" s="151"/>
      <c r="S53" s="151"/>
      <c r="T53" s="151"/>
      <c r="U53" s="151"/>
      <c r="V53" s="151"/>
      <c r="W53" s="151"/>
      <c r="X53" s="151"/>
      <c r="Y53" s="151"/>
    </row>
    <row r="54" spans="3:25" ht="18.75" customHeight="1">
      <c r="C54" s="151"/>
      <c r="D54" s="151"/>
      <c r="E54" s="151"/>
      <c r="F54" s="151"/>
      <c r="G54" s="151"/>
      <c r="H54" s="151"/>
      <c r="I54" s="151"/>
      <c r="J54" s="151"/>
      <c r="K54" s="151"/>
      <c r="L54" s="151"/>
      <c r="M54" s="151"/>
      <c r="N54" s="151"/>
      <c r="O54" s="240"/>
      <c r="P54" s="151"/>
      <c r="Q54" s="151"/>
      <c r="R54" s="151"/>
      <c r="S54" s="151"/>
      <c r="T54" s="151"/>
      <c r="U54" s="151"/>
      <c r="V54" s="151"/>
      <c r="W54" s="151"/>
      <c r="X54" s="151"/>
      <c r="Y54" s="151"/>
    </row>
    <row r="55" spans="3:25" ht="18.75" customHeight="1">
      <c r="C55" s="151"/>
      <c r="D55" s="151"/>
      <c r="E55" s="151"/>
      <c r="F55" s="151"/>
      <c r="G55" s="151"/>
      <c r="H55" s="151"/>
      <c r="I55" s="151"/>
      <c r="J55" s="151"/>
      <c r="K55" s="151"/>
      <c r="L55" s="151"/>
      <c r="M55" s="151"/>
      <c r="N55" s="151"/>
      <c r="O55" s="240"/>
      <c r="P55" s="151"/>
      <c r="Q55" s="151"/>
      <c r="R55" s="151"/>
      <c r="S55" s="151"/>
      <c r="T55" s="151"/>
      <c r="U55" s="151"/>
      <c r="V55" s="151"/>
      <c r="W55" s="151"/>
      <c r="X55" s="151"/>
      <c r="Y55" s="151"/>
    </row>
    <row r="56" spans="3:25" ht="18.75" customHeight="1">
      <c r="C56" s="151"/>
      <c r="D56" s="151"/>
      <c r="E56" s="151"/>
      <c r="F56" s="151"/>
      <c r="G56" s="151"/>
      <c r="H56" s="151"/>
      <c r="I56" s="151"/>
      <c r="J56" s="151"/>
      <c r="K56" s="151"/>
      <c r="L56" s="151"/>
      <c r="M56" s="151"/>
      <c r="N56" s="151"/>
      <c r="O56" s="240"/>
      <c r="P56" s="151"/>
      <c r="Q56" s="151"/>
      <c r="R56" s="151"/>
      <c r="S56" s="151"/>
      <c r="T56" s="151"/>
      <c r="U56" s="151"/>
      <c r="V56" s="151"/>
      <c r="W56" s="151"/>
      <c r="X56" s="151"/>
      <c r="Y56" s="151"/>
    </row>
    <row r="57" spans="3:25" ht="18.75" customHeight="1">
      <c r="C57" s="151"/>
      <c r="D57" s="151"/>
      <c r="E57" s="151"/>
      <c r="F57" s="151"/>
      <c r="G57" s="151"/>
      <c r="H57" s="151"/>
      <c r="I57" s="151"/>
      <c r="J57" s="151"/>
      <c r="K57" s="151"/>
      <c r="L57" s="151"/>
      <c r="M57" s="151"/>
      <c r="N57" s="151"/>
      <c r="O57" s="240"/>
      <c r="P57" s="151"/>
      <c r="Q57" s="151"/>
      <c r="R57" s="151"/>
      <c r="S57" s="151"/>
      <c r="T57" s="151"/>
      <c r="U57" s="151"/>
      <c r="V57" s="151"/>
      <c r="W57" s="151"/>
      <c r="X57" s="151"/>
      <c r="Y57" s="151"/>
    </row>
    <row r="58" spans="3:25" ht="18.75" customHeight="1">
      <c r="C58" s="151"/>
      <c r="D58" s="151"/>
      <c r="E58" s="151"/>
      <c r="F58" s="151"/>
      <c r="G58" s="151"/>
      <c r="H58" s="151"/>
      <c r="I58" s="151"/>
      <c r="J58" s="151"/>
      <c r="K58" s="151"/>
      <c r="L58" s="151"/>
      <c r="M58" s="151"/>
      <c r="N58" s="151"/>
      <c r="O58" s="240"/>
      <c r="P58" s="151"/>
      <c r="Q58" s="151"/>
      <c r="R58" s="151"/>
      <c r="S58" s="151"/>
      <c r="T58" s="151"/>
      <c r="U58" s="151"/>
      <c r="V58" s="151"/>
      <c r="W58" s="151"/>
      <c r="X58" s="151"/>
      <c r="Y58" s="151"/>
    </row>
    <row r="59" spans="3:25" ht="18.75" customHeight="1">
      <c r="C59" s="151"/>
      <c r="D59" s="151"/>
      <c r="E59" s="151"/>
      <c r="F59" s="151"/>
      <c r="G59" s="151"/>
      <c r="H59" s="151"/>
      <c r="I59" s="151"/>
      <c r="J59" s="151"/>
      <c r="K59" s="151"/>
      <c r="L59" s="151"/>
      <c r="M59" s="151"/>
      <c r="N59" s="151"/>
      <c r="O59" s="240"/>
      <c r="P59" s="151"/>
      <c r="Q59" s="151"/>
      <c r="R59" s="151"/>
      <c r="S59" s="151"/>
      <c r="T59" s="151"/>
      <c r="U59" s="151"/>
      <c r="V59" s="151"/>
      <c r="W59" s="151"/>
      <c r="X59" s="151"/>
      <c r="Y59" s="151"/>
    </row>
    <row r="60" spans="3:25" ht="18.75" customHeight="1">
      <c r="C60" s="151"/>
      <c r="D60" s="151"/>
      <c r="E60" s="151"/>
      <c r="F60" s="151"/>
      <c r="G60" s="151"/>
      <c r="H60" s="151"/>
      <c r="I60" s="151"/>
      <c r="J60" s="151"/>
      <c r="K60" s="151"/>
      <c r="L60" s="151"/>
      <c r="M60" s="151"/>
      <c r="N60" s="151"/>
      <c r="O60" s="240"/>
      <c r="P60" s="151"/>
      <c r="Q60" s="151"/>
      <c r="R60" s="151"/>
      <c r="S60" s="151"/>
      <c r="T60" s="151"/>
      <c r="U60" s="151"/>
      <c r="V60" s="151"/>
      <c r="W60" s="151"/>
      <c r="X60" s="151"/>
      <c r="Y60" s="151"/>
    </row>
    <row r="61" spans="3:25" ht="18.75" customHeight="1">
      <c r="C61" s="151"/>
      <c r="D61" s="151"/>
      <c r="E61" s="151"/>
      <c r="F61" s="151"/>
      <c r="G61" s="151"/>
      <c r="H61" s="151"/>
      <c r="I61" s="151"/>
      <c r="J61" s="151"/>
      <c r="K61" s="151"/>
      <c r="L61" s="151"/>
      <c r="M61" s="151"/>
      <c r="N61" s="151"/>
      <c r="O61" s="240"/>
      <c r="P61" s="151"/>
      <c r="Q61" s="151"/>
      <c r="R61" s="151"/>
      <c r="S61" s="151"/>
      <c r="T61" s="151"/>
      <c r="U61" s="151"/>
      <c r="V61" s="151"/>
      <c r="W61" s="151"/>
      <c r="X61" s="151"/>
      <c r="Y61" s="151"/>
    </row>
    <row r="62" spans="3:25" ht="18.75" customHeight="1">
      <c r="C62" s="151"/>
      <c r="D62" s="151"/>
      <c r="E62" s="151"/>
      <c r="F62" s="151"/>
      <c r="G62" s="151"/>
      <c r="H62" s="151"/>
      <c r="I62" s="151"/>
      <c r="J62" s="151"/>
      <c r="K62" s="151"/>
      <c r="L62" s="151"/>
      <c r="M62" s="151"/>
      <c r="N62" s="151"/>
      <c r="O62" s="240"/>
      <c r="P62" s="151"/>
      <c r="Q62" s="151"/>
      <c r="R62" s="151"/>
      <c r="S62" s="151"/>
      <c r="T62" s="151"/>
      <c r="U62" s="151"/>
      <c r="V62" s="151"/>
      <c r="W62" s="151"/>
      <c r="X62" s="151"/>
      <c r="Y62" s="151"/>
    </row>
    <row r="63" spans="3:25" ht="18.75" customHeight="1">
      <c r="C63" s="151"/>
      <c r="D63" s="151"/>
      <c r="E63" s="151"/>
      <c r="F63" s="151"/>
      <c r="G63" s="151"/>
      <c r="H63" s="151"/>
      <c r="I63" s="151"/>
      <c r="J63" s="151"/>
      <c r="K63" s="151"/>
      <c r="L63" s="151"/>
      <c r="M63" s="151"/>
      <c r="N63" s="151"/>
      <c r="O63" s="240"/>
      <c r="P63" s="151"/>
      <c r="Q63" s="151"/>
      <c r="R63" s="151"/>
      <c r="S63" s="151"/>
      <c r="T63" s="151"/>
      <c r="U63" s="151"/>
      <c r="V63" s="151"/>
      <c r="W63" s="151"/>
      <c r="X63" s="151"/>
      <c r="Y63" s="151"/>
    </row>
    <row r="64" spans="3:25" ht="18.75" customHeight="1">
      <c r="C64" s="151"/>
      <c r="D64" s="151"/>
      <c r="E64" s="151"/>
      <c r="F64" s="151"/>
      <c r="G64" s="151"/>
      <c r="H64" s="151"/>
      <c r="I64" s="151"/>
      <c r="J64" s="151"/>
      <c r="K64" s="151"/>
      <c r="L64" s="151"/>
      <c r="M64" s="151"/>
      <c r="N64" s="151"/>
      <c r="O64" s="240"/>
      <c r="P64" s="151"/>
      <c r="Q64" s="151"/>
      <c r="R64" s="151"/>
      <c r="S64" s="151"/>
      <c r="T64" s="151"/>
      <c r="U64" s="151"/>
      <c r="V64" s="151"/>
      <c r="W64" s="151"/>
      <c r="X64" s="151"/>
      <c r="Y64" s="151"/>
    </row>
    <row r="65" spans="3:25" ht="18.75" customHeight="1">
      <c r="C65" s="151"/>
      <c r="D65" s="151"/>
      <c r="E65" s="151"/>
      <c r="F65" s="151"/>
      <c r="G65" s="151"/>
      <c r="H65" s="151"/>
      <c r="I65" s="151"/>
      <c r="J65" s="151"/>
      <c r="K65" s="151"/>
      <c r="L65" s="151"/>
      <c r="M65" s="151"/>
      <c r="N65" s="151"/>
      <c r="O65" s="240"/>
      <c r="P65" s="151"/>
      <c r="Q65" s="151"/>
      <c r="R65" s="151"/>
      <c r="S65" s="151"/>
      <c r="T65" s="151"/>
      <c r="U65" s="151"/>
      <c r="V65" s="151"/>
      <c r="W65" s="151"/>
      <c r="X65" s="151"/>
      <c r="Y65" s="151"/>
    </row>
    <row r="66" spans="3:25" ht="18.75" customHeight="1">
      <c r="C66" s="151"/>
      <c r="D66" s="151"/>
      <c r="E66" s="151"/>
      <c r="F66" s="151"/>
      <c r="G66" s="151"/>
      <c r="H66" s="151"/>
      <c r="I66" s="151"/>
      <c r="J66" s="151"/>
      <c r="K66" s="151"/>
      <c r="L66" s="151"/>
      <c r="M66" s="151"/>
      <c r="N66" s="151"/>
      <c r="O66" s="240"/>
      <c r="P66" s="151"/>
      <c r="Q66" s="151"/>
      <c r="R66" s="151"/>
      <c r="S66" s="151"/>
      <c r="T66" s="151"/>
      <c r="U66" s="151"/>
      <c r="V66" s="151"/>
      <c r="W66" s="151"/>
      <c r="X66" s="151"/>
      <c r="Y66" s="151"/>
    </row>
    <row r="67" spans="3:25" ht="18.75" customHeight="1">
      <c r="C67" s="151"/>
      <c r="D67" s="151"/>
      <c r="E67" s="151"/>
      <c r="F67" s="151"/>
      <c r="G67" s="151"/>
      <c r="H67" s="151"/>
      <c r="I67" s="151"/>
      <c r="J67" s="151"/>
      <c r="K67" s="151"/>
      <c r="L67" s="151"/>
      <c r="M67" s="151"/>
      <c r="N67" s="151"/>
      <c r="O67" s="240"/>
      <c r="P67" s="151"/>
      <c r="Q67" s="151"/>
      <c r="R67" s="151"/>
      <c r="S67" s="151"/>
      <c r="T67" s="151"/>
      <c r="U67" s="151"/>
      <c r="V67" s="151"/>
      <c r="W67" s="151"/>
      <c r="X67" s="151"/>
      <c r="Y67" s="151"/>
    </row>
    <row r="68" spans="3:25" ht="18.75" customHeight="1">
      <c r="C68" s="151"/>
      <c r="D68" s="151"/>
      <c r="E68" s="151"/>
      <c r="F68" s="151"/>
      <c r="G68" s="151"/>
      <c r="H68" s="151"/>
      <c r="I68" s="151"/>
      <c r="J68" s="151"/>
      <c r="K68" s="151"/>
      <c r="L68" s="151"/>
      <c r="M68" s="151"/>
      <c r="N68" s="151"/>
      <c r="O68" s="240"/>
      <c r="P68" s="151"/>
      <c r="Q68" s="151"/>
      <c r="R68" s="151"/>
      <c r="S68" s="151"/>
      <c r="T68" s="151"/>
      <c r="U68" s="151"/>
      <c r="V68" s="151"/>
      <c r="W68" s="151"/>
      <c r="X68" s="151"/>
      <c r="Y68" s="151"/>
    </row>
    <row r="69" spans="3:25" ht="18.75" customHeight="1">
      <c r="C69" s="151"/>
      <c r="D69" s="151"/>
      <c r="E69" s="151"/>
      <c r="F69" s="151"/>
      <c r="G69" s="151"/>
      <c r="H69" s="151"/>
      <c r="I69" s="151"/>
      <c r="J69" s="151"/>
      <c r="K69" s="151"/>
      <c r="L69" s="151"/>
      <c r="M69" s="151"/>
      <c r="N69" s="151"/>
      <c r="O69" s="240"/>
      <c r="P69" s="151"/>
      <c r="Q69" s="151"/>
      <c r="R69" s="151"/>
      <c r="S69" s="151"/>
      <c r="T69" s="151"/>
      <c r="U69" s="151"/>
      <c r="V69" s="151"/>
      <c r="W69" s="151"/>
      <c r="X69" s="151"/>
      <c r="Y69" s="151"/>
    </row>
    <row r="70" spans="3:25" ht="18.75" customHeight="1">
      <c r="C70" s="151"/>
      <c r="D70" s="151"/>
      <c r="E70" s="151"/>
      <c r="F70" s="151"/>
      <c r="G70" s="151"/>
      <c r="H70" s="151"/>
      <c r="I70" s="151"/>
      <c r="J70" s="151"/>
      <c r="K70" s="151"/>
      <c r="L70" s="151"/>
      <c r="M70" s="151"/>
      <c r="N70" s="151"/>
      <c r="O70" s="240"/>
      <c r="P70" s="151"/>
      <c r="Q70" s="151"/>
      <c r="R70" s="151"/>
      <c r="S70" s="151"/>
      <c r="T70" s="151"/>
      <c r="U70" s="151"/>
      <c r="V70" s="151"/>
      <c r="W70" s="151"/>
      <c r="X70" s="151"/>
      <c r="Y70" s="151"/>
    </row>
    <row r="71" spans="3:25" ht="18.75" customHeight="1">
      <c r="C71" s="151"/>
      <c r="D71" s="151"/>
      <c r="E71" s="151"/>
      <c r="F71" s="151"/>
      <c r="G71" s="151"/>
      <c r="H71" s="151"/>
      <c r="I71" s="151"/>
      <c r="J71" s="151"/>
      <c r="K71" s="151"/>
      <c r="L71" s="151"/>
      <c r="M71" s="151"/>
      <c r="N71" s="151"/>
      <c r="O71" s="240"/>
      <c r="P71" s="151"/>
      <c r="Q71" s="151"/>
      <c r="R71" s="151"/>
      <c r="S71" s="151"/>
      <c r="T71" s="151"/>
      <c r="U71" s="151"/>
      <c r="V71" s="151"/>
      <c r="W71" s="151"/>
      <c r="X71" s="151"/>
      <c r="Y71" s="151"/>
    </row>
    <row r="72" spans="3:25" ht="18.75" customHeight="1">
      <c r="C72" s="151"/>
      <c r="D72" s="151"/>
      <c r="E72" s="151"/>
      <c r="F72" s="151"/>
      <c r="G72" s="151"/>
      <c r="H72" s="151"/>
      <c r="I72" s="151"/>
      <c r="J72" s="151"/>
      <c r="K72" s="151"/>
      <c r="L72" s="151"/>
      <c r="M72" s="151"/>
      <c r="N72" s="151"/>
      <c r="O72" s="240"/>
      <c r="P72" s="151"/>
      <c r="Q72" s="151"/>
      <c r="R72" s="151"/>
      <c r="S72" s="151"/>
      <c r="T72" s="151"/>
      <c r="U72" s="151"/>
      <c r="V72" s="151"/>
      <c r="W72" s="151"/>
      <c r="X72" s="151"/>
      <c r="Y72" s="151"/>
    </row>
    <row r="73" spans="3:25" ht="18.75" customHeight="1">
      <c r="C73" s="151"/>
      <c r="D73" s="151"/>
      <c r="E73" s="151"/>
      <c r="F73" s="151"/>
      <c r="G73" s="151"/>
      <c r="H73" s="151"/>
      <c r="I73" s="151"/>
      <c r="J73" s="151"/>
      <c r="K73" s="151"/>
      <c r="L73" s="151"/>
      <c r="M73" s="151"/>
      <c r="N73" s="151"/>
      <c r="O73" s="240"/>
      <c r="P73" s="151"/>
      <c r="Q73" s="151"/>
      <c r="R73" s="151"/>
      <c r="S73" s="151"/>
      <c r="T73" s="151"/>
      <c r="U73" s="151"/>
      <c r="V73" s="151"/>
      <c r="W73" s="151"/>
      <c r="X73" s="151"/>
      <c r="Y73" s="151"/>
    </row>
    <row r="74" spans="3:25" ht="18.75" customHeight="1">
      <c r="C74" s="151"/>
      <c r="D74" s="151"/>
      <c r="E74" s="151"/>
      <c r="F74" s="151"/>
      <c r="G74" s="151"/>
      <c r="H74" s="151"/>
      <c r="I74" s="151"/>
      <c r="J74" s="151"/>
      <c r="K74" s="151"/>
      <c r="L74" s="151"/>
      <c r="M74" s="151"/>
      <c r="N74" s="151"/>
      <c r="O74" s="240"/>
      <c r="P74" s="151"/>
      <c r="Q74" s="151"/>
      <c r="R74" s="151"/>
      <c r="S74" s="151"/>
      <c r="T74" s="151"/>
      <c r="U74" s="151"/>
      <c r="V74" s="151"/>
      <c r="W74" s="151"/>
      <c r="X74" s="151"/>
      <c r="Y74" s="151"/>
    </row>
    <row r="75" spans="3:25" ht="18.75" customHeight="1">
      <c r="C75" s="151"/>
      <c r="D75" s="151"/>
      <c r="E75" s="151"/>
      <c r="F75" s="151"/>
      <c r="G75" s="151"/>
      <c r="H75" s="151"/>
      <c r="I75" s="151"/>
      <c r="J75" s="151"/>
      <c r="K75" s="151"/>
      <c r="L75" s="151"/>
      <c r="M75" s="151"/>
      <c r="N75" s="151"/>
      <c r="O75" s="240"/>
      <c r="P75" s="151"/>
      <c r="Q75" s="151"/>
      <c r="R75" s="151"/>
      <c r="S75" s="151"/>
      <c r="T75" s="151"/>
      <c r="U75" s="151"/>
      <c r="V75" s="151"/>
      <c r="W75" s="151"/>
      <c r="X75" s="151"/>
      <c r="Y75" s="151"/>
    </row>
    <row r="76" spans="3:25" ht="18.75" customHeight="1">
      <c r="C76" s="151"/>
      <c r="D76" s="151"/>
      <c r="E76" s="151"/>
      <c r="F76" s="151"/>
      <c r="G76" s="151"/>
      <c r="H76" s="151"/>
      <c r="I76" s="151"/>
      <c r="J76" s="151"/>
      <c r="K76" s="151"/>
      <c r="L76" s="151"/>
      <c r="M76" s="151"/>
      <c r="N76" s="151"/>
      <c r="O76" s="240"/>
      <c r="P76" s="151"/>
      <c r="Q76" s="151"/>
      <c r="R76" s="151"/>
      <c r="S76" s="151"/>
      <c r="T76" s="151"/>
      <c r="U76" s="151"/>
      <c r="V76" s="151"/>
      <c r="W76" s="151"/>
      <c r="X76" s="151"/>
      <c r="Y76" s="151"/>
    </row>
    <row r="77" spans="3:25" ht="18.75" customHeight="1">
      <c r="C77" s="151"/>
      <c r="D77" s="151"/>
      <c r="E77" s="151"/>
      <c r="F77" s="151"/>
      <c r="G77" s="151"/>
      <c r="H77" s="151"/>
      <c r="I77" s="151"/>
      <c r="J77" s="151"/>
      <c r="K77" s="151"/>
      <c r="L77" s="151"/>
      <c r="M77" s="151"/>
      <c r="N77" s="151"/>
      <c r="O77" s="240"/>
      <c r="P77" s="151"/>
      <c r="Q77" s="151"/>
      <c r="R77" s="151"/>
      <c r="S77" s="151"/>
      <c r="T77" s="151"/>
      <c r="U77" s="151"/>
      <c r="V77" s="151"/>
      <c r="W77" s="151"/>
      <c r="X77" s="151"/>
      <c r="Y77" s="151"/>
    </row>
    <row r="78" spans="3:25" ht="18.75" customHeight="1">
      <c r="C78" s="151"/>
      <c r="D78" s="151"/>
      <c r="E78" s="151"/>
      <c r="F78" s="151"/>
      <c r="G78" s="151"/>
      <c r="H78" s="151"/>
      <c r="I78" s="151"/>
      <c r="J78" s="151"/>
      <c r="K78" s="151"/>
      <c r="L78" s="151"/>
      <c r="M78" s="151"/>
      <c r="N78" s="151"/>
      <c r="O78" s="240"/>
      <c r="P78" s="151"/>
      <c r="Q78" s="151"/>
      <c r="R78" s="151"/>
      <c r="S78" s="151"/>
      <c r="T78" s="151"/>
      <c r="U78" s="151"/>
      <c r="V78" s="151"/>
      <c r="W78" s="151"/>
      <c r="X78" s="151"/>
      <c r="Y78" s="151"/>
    </row>
    <row r="79" spans="3:25" ht="18.75" customHeight="1">
      <c r="C79" s="151"/>
      <c r="D79" s="151"/>
      <c r="E79" s="151"/>
      <c r="F79" s="151"/>
      <c r="G79" s="151"/>
      <c r="H79" s="151"/>
      <c r="I79" s="151"/>
      <c r="J79" s="151"/>
      <c r="K79" s="151"/>
      <c r="L79" s="151"/>
      <c r="M79" s="151"/>
      <c r="N79" s="151"/>
      <c r="O79" s="240"/>
      <c r="P79" s="151"/>
      <c r="Q79" s="151"/>
      <c r="R79" s="151"/>
      <c r="S79" s="151"/>
      <c r="T79" s="151"/>
      <c r="U79" s="151"/>
      <c r="V79" s="151"/>
      <c r="W79" s="151"/>
      <c r="X79" s="151"/>
      <c r="Y79" s="151"/>
    </row>
    <row r="80" spans="3:25" ht="18.75" customHeight="1">
      <c r="C80" s="151"/>
      <c r="D80" s="151"/>
      <c r="E80" s="151"/>
      <c r="F80" s="151"/>
      <c r="G80" s="151"/>
      <c r="H80" s="151"/>
      <c r="I80" s="151"/>
      <c r="J80" s="151"/>
      <c r="K80" s="151"/>
      <c r="L80" s="151"/>
      <c r="M80" s="151"/>
      <c r="N80" s="151"/>
      <c r="O80" s="240"/>
      <c r="P80" s="151"/>
      <c r="Q80" s="151"/>
      <c r="R80" s="151"/>
      <c r="S80" s="151"/>
      <c r="T80" s="151"/>
      <c r="U80" s="151"/>
      <c r="V80" s="151"/>
      <c r="W80" s="151"/>
      <c r="X80" s="151"/>
      <c r="Y80" s="151"/>
    </row>
    <row r="81" spans="3:25" ht="18.75" customHeight="1">
      <c r="C81" s="151"/>
      <c r="D81" s="151"/>
      <c r="E81" s="151"/>
      <c r="F81" s="151"/>
      <c r="G81" s="151"/>
      <c r="H81" s="151"/>
      <c r="I81" s="151"/>
      <c r="J81" s="151"/>
      <c r="K81" s="151"/>
      <c r="L81" s="151"/>
      <c r="M81" s="151"/>
      <c r="N81" s="151"/>
      <c r="O81" s="240"/>
      <c r="P81" s="151"/>
      <c r="Q81" s="151"/>
      <c r="R81" s="151"/>
      <c r="S81" s="151"/>
      <c r="T81" s="151"/>
      <c r="U81" s="151"/>
      <c r="V81" s="151"/>
      <c r="W81" s="151"/>
      <c r="X81" s="151"/>
      <c r="Y81" s="151"/>
    </row>
    <row r="82" spans="3:25" ht="18.75" customHeight="1">
      <c r="C82" s="151"/>
      <c r="D82" s="151"/>
      <c r="E82" s="151"/>
      <c r="F82" s="151"/>
      <c r="G82" s="151"/>
      <c r="H82" s="151"/>
      <c r="I82" s="151"/>
      <c r="J82" s="151"/>
      <c r="K82" s="151"/>
      <c r="L82" s="151"/>
      <c r="M82" s="151"/>
      <c r="N82" s="151"/>
      <c r="O82" s="240"/>
      <c r="P82" s="151"/>
      <c r="Q82" s="151"/>
      <c r="R82" s="151"/>
      <c r="S82" s="151"/>
      <c r="T82" s="151"/>
      <c r="U82" s="151"/>
      <c r="V82" s="151"/>
      <c r="W82" s="151"/>
      <c r="X82" s="151"/>
      <c r="Y82" s="151"/>
    </row>
    <row r="83" spans="3:25" ht="18.75" customHeight="1">
      <c r="C83" s="151"/>
      <c r="D83" s="151"/>
      <c r="E83" s="151"/>
      <c r="F83" s="151"/>
      <c r="G83" s="151"/>
      <c r="H83" s="151"/>
      <c r="I83" s="151"/>
      <c r="J83" s="151"/>
      <c r="K83" s="151"/>
      <c r="L83" s="151"/>
      <c r="M83" s="151"/>
      <c r="N83" s="151"/>
      <c r="O83" s="240"/>
      <c r="P83" s="151"/>
      <c r="Q83" s="151"/>
      <c r="R83" s="151"/>
      <c r="S83" s="151"/>
      <c r="T83" s="151"/>
      <c r="U83" s="151"/>
      <c r="V83" s="151"/>
      <c r="W83" s="151"/>
      <c r="X83" s="151"/>
      <c r="Y83" s="151"/>
    </row>
    <row r="84" spans="3:25" ht="18.75" customHeight="1">
      <c r="C84" s="151"/>
      <c r="D84" s="151"/>
      <c r="E84" s="151"/>
      <c r="F84" s="151"/>
      <c r="G84" s="151"/>
      <c r="H84" s="151"/>
      <c r="I84" s="151"/>
      <c r="J84" s="151"/>
      <c r="K84" s="151"/>
      <c r="L84" s="151"/>
      <c r="M84" s="151"/>
      <c r="N84" s="151"/>
      <c r="O84" s="240"/>
      <c r="P84" s="151"/>
      <c r="Q84" s="151"/>
      <c r="R84" s="151"/>
      <c r="S84" s="151"/>
      <c r="T84" s="151"/>
      <c r="U84" s="151"/>
      <c r="V84" s="151"/>
      <c r="W84" s="151"/>
      <c r="X84" s="151"/>
      <c r="Y84" s="151"/>
    </row>
    <row r="85" spans="3:25" ht="18.75" customHeight="1">
      <c r="C85" s="151"/>
      <c r="D85" s="151"/>
      <c r="E85" s="151"/>
      <c r="F85" s="151"/>
      <c r="G85" s="151"/>
      <c r="H85" s="151"/>
      <c r="I85" s="151"/>
      <c r="J85" s="151"/>
      <c r="K85" s="151"/>
      <c r="L85" s="151"/>
      <c r="M85" s="151"/>
      <c r="N85" s="151"/>
      <c r="O85" s="240"/>
      <c r="P85" s="151"/>
      <c r="Q85" s="151"/>
      <c r="R85" s="151"/>
      <c r="S85" s="151"/>
      <c r="T85" s="151"/>
      <c r="U85" s="151"/>
      <c r="V85" s="151"/>
      <c r="W85" s="151"/>
      <c r="X85" s="151"/>
      <c r="Y85" s="151"/>
    </row>
    <row r="86" spans="3:25" ht="18.75" customHeight="1">
      <c r="C86" s="151"/>
      <c r="D86" s="151"/>
      <c r="E86" s="151"/>
      <c r="F86" s="151"/>
      <c r="G86" s="151"/>
      <c r="H86" s="151"/>
      <c r="I86" s="151"/>
      <c r="J86" s="151"/>
      <c r="K86" s="151"/>
      <c r="L86" s="151"/>
      <c r="M86" s="151"/>
      <c r="N86" s="151"/>
      <c r="O86" s="240"/>
      <c r="P86" s="151"/>
      <c r="Q86" s="151"/>
      <c r="R86" s="151"/>
      <c r="S86" s="151"/>
      <c r="T86" s="151"/>
      <c r="U86" s="151"/>
      <c r="V86" s="151"/>
      <c r="W86" s="151"/>
      <c r="X86" s="151"/>
      <c r="Y86" s="151"/>
    </row>
    <row r="87" spans="3:25" ht="18.75" customHeight="1">
      <c r="C87" s="151"/>
      <c r="D87" s="151"/>
      <c r="E87" s="151"/>
      <c r="F87" s="151"/>
      <c r="G87" s="151"/>
      <c r="H87" s="151"/>
      <c r="I87" s="151"/>
      <c r="J87" s="151"/>
      <c r="K87" s="151"/>
      <c r="L87" s="151"/>
      <c r="M87" s="151"/>
      <c r="N87" s="151"/>
      <c r="O87" s="240"/>
      <c r="P87" s="151"/>
      <c r="Q87" s="151"/>
      <c r="R87" s="151"/>
      <c r="S87" s="151"/>
      <c r="T87" s="151"/>
      <c r="U87" s="151"/>
      <c r="V87" s="151"/>
      <c r="W87" s="151"/>
      <c r="X87" s="151"/>
      <c r="Y87" s="151"/>
    </row>
    <row r="88" spans="3:25" ht="18.75" customHeight="1">
      <c r="C88" s="151"/>
      <c r="D88" s="151"/>
      <c r="E88" s="151"/>
      <c r="F88" s="151"/>
      <c r="G88" s="151"/>
      <c r="H88" s="151"/>
      <c r="I88" s="151"/>
      <c r="J88" s="151"/>
      <c r="K88" s="151"/>
      <c r="L88" s="151"/>
      <c r="M88" s="151"/>
      <c r="N88" s="151"/>
      <c r="O88" s="240"/>
      <c r="P88" s="151"/>
      <c r="Q88" s="151"/>
      <c r="R88" s="151"/>
      <c r="S88" s="151"/>
      <c r="T88" s="151"/>
      <c r="U88" s="151"/>
      <c r="V88" s="151"/>
      <c r="W88" s="151"/>
      <c r="X88" s="151"/>
      <c r="Y88" s="151"/>
    </row>
    <row r="89" spans="3:25" ht="18.75" customHeight="1">
      <c r="C89" s="151"/>
      <c r="D89" s="151"/>
      <c r="E89" s="151"/>
      <c r="F89" s="151"/>
      <c r="G89" s="151"/>
      <c r="H89" s="151"/>
      <c r="I89" s="151"/>
      <c r="J89" s="151"/>
      <c r="K89" s="151"/>
      <c r="L89" s="151"/>
      <c r="M89" s="151"/>
      <c r="N89" s="151"/>
      <c r="O89" s="240"/>
      <c r="P89" s="151"/>
      <c r="Q89" s="151"/>
      <c r="R89" s="151"/>
      <c r="S89" s="151"/>
      <c r="T89" s="151"/>
      <c r="U89" s="151"/>
      <c r="V89" s="151"/>
      <c r="W89" s="151"/>
      <c r="X89" s="151"/>
      <c r="Y89" s="151"/>
    </row>
    <row r="90" spans="3:25" ht="18.75" customHeight="1">
      <c r="C90" s="151"/>
      <c r="D90" s="151"/>
      <c r="E90" s="151"/>
      <c r="F90" s="151"/>
      <c r="G90" s="151"/>
      <c r="H90" s="151"/>
      <c r="I90" s="151"/>
      <c r="J90" s="151"/>
      <c r="K90" s="151"/>
      <c r="L90" s="151"/>
      <c r="M90" s="151"/>
      <c r="N90" s="151"/>
      <c r="O90" s="240"/>
      <c r="P90" s="151"/>
      <c r="Q90" s="151"/>
      <c r="R90" s="151"/>
      <c r="S90" s="151"/>
      <c r="T90" s="151"/>
      <c r="U90" s="151"/>
      <c r="V90" s="151"/>
      <c r="W90" s="151"/>
      <c r="X90" s="151"/>
      <c r="Y90" s="151"/>
    </row>
    <row r="91" spans="3:25" ht="18.75" customHeight="1">
      <c r="C91" s="151"/>
      <c r="D91" s="151"/>
      <c r="E91" s="151"/>
      <c r="F91" s="151"/>
      <c r="G91" s="151"/>
      <c r="H91" s="151"/>
      <c r="I91" s="151"/>
      <c r="J91" s="151"/>
      <c r="K91" s="151"/>
      <c r="L91" s="151"/>
      <c r="M91" s="151"/>
      <c r="N91" s="151"/>
      <c r="O91" s="240"/>
      <c r="P91" s="151"/>
      <c r="Q91" s="151"/>
      <c r="R91" s="151"/>
      <c r="S91" s="151"/>
      <c r="T91" s="151"/>
      <c r="U91" s="151"/>
      <c r="V91" s="151"/>
      <c r="W91" s="151"/>
      <c r="X91" s="151"/>
      <c r="Y91" s="151"/>
    </row>
    <row r="92" spans="3:25" ht="18.75" customHeight="1">
      <c r="C92" s="151"/>
      <c r="D92" s="151"/>
      <c r="E92" s="151"/>
      <c r="F92" s="151"/>
      <c r="G92" s="151"/>
      <c r="H92" s="151"/>
      <c r="I92" s="151"/>
      <c r="J92" s="151"/>
      <c r="K92" s="151"/>
      <c r="L92" s="151"/>
      <c r="M92" s="151"/>
      <c r="N92" s="151"/>
      <c r="O92" s="240"/>
      <c r="P92" s="151"/>
      <c r="Q92" s="151"/>
      <c r="R92" s="151"/>
      <c r="S92" s="151"/>
      <c r="T92" s="151"/>
      <c r="U92" s="151"/>
      <c r="V92" s="151"/>
      <c r="W92" s="151"/>
      <c r="X92" s="151"/>
      <c r="Y92" s="151"/>
    </row>
    <row r="93" spans="3:25" ht="18.75" customHeight="1">
      <c r="C93" s="151"/>
      <c r="D93" s="151"/>
      <c r="E93" s="151"/>
      <c r="F93" s="151"/>
      <c r="G93" s="151"/>
      <c r="H93" s="151"/>
      <c r="I93" s="151"/>
      <c r="J93" s="151"/>
      <c r="K93" s="151"/>
      <c r="L93" s="151"/>
      <c r="M93" s="151"/>
      <c r="N93" s="151"/>
      <c r="O93" s="240"/>
      <c r="P93" s="151"/>
      <c r="Q93" s="151"/>
      <c r="R93" s="151"/>
      <c r="S93" s="151"/>
      <c r="T93" s="151"/>
      <c r="U93" s="151"/>
      <c r="V93" s="151"/>
      <c r="W93" s="151"/>
      <c r="X93" s="151"/>
      <c r="Y93" s="151"/>
    </row>
    <row r="94" spans="3:25" ht="18.75" customHeight="1">
      <c r="C94" s="151"/>
      <c r="D94" s="151"/>
      <c r="E94" s="151"/>
      <c r="F94" s="151"/>
      <c r="G94" s="151"/>
      <c r="H94" s="151"/>
      <c r="I94" s="151"/>
      <c r="J94" s="151"/>
      <c r="K94" s="151"/>
      <c r="L94" s="151"/>
      <c r="M94" s="151"/>
      <c r="N94" s="151"/>
      <c r="O94" s="240"/>
      <c r="P94" s="151"/>
      <c r="Q94" s="151"/>
      <c r="R94" s="151"/>
      <c r="S94" s="151"/>
      <c r="T94" s="151"/>
      <c r="U94" s="151"/>
      <c r="V94" s="151"/>
      <c r="W94" s="151"/>
      <c r="X94" s="151"/>
      <c r="Y94" s="151"/>
    </row>
    <row r="95" spans="3:25" ht="18.75" customHeight="1">
      <c r="C95" s="151"/>
      <c r="D95" s="151"/>
      <c r="E95" s="151"/>
      <c r="F95" s="151"/>
      <c r="G95" s="151"/>
      <c r="H95" s="151"/>
      <c r="I95" s="151"/>
      <c r="J95" s="151"/>
      <c r="K95" s="151"/>
      <c r="L95" s="151"/>
      <c r="M95" s="151"/>
      <c r="N95" s="151"/>
      <c r="O95" s="240"/>
      <c r="P95" s="151"/>
      <c r="Q95" s="151"/>
      <c r="R95" s="151"/>
      <c r="S95" s="151"/>
      <c r="T95" s="151"/>
      <c r="U95" s="151"/>
      <c r="V95" s="151"/>
      <c r="W95" s="151"/>
      <c r="X95" s="151"/>
      <c r="Y95" s="151"/>
    </row>
    <row r="96" spans="3:25" ht="18.75" customHeight="1">
      <c r="C96" s="151"/>
      <c r="D96" s="151"/>
      <c r="E96" s="151"/>
      <c r="F96" s="151"/>
      <c r="G96" s="151"/>
      <c r="H96" s="151"/>
      <c r="I96" s="151"/>
      <c r="J96" s="151"/>
      <c r="K96" s="151"/>
      <c r="L96" s="151"/>
      <c r="M96" s="151"/>
      <c r="N96" s="151"/>
      <c r="O96" s="240"/>
      <c r="P96" s="151"/>
      <c r="Q96" s="151"/>
      <c r="R96" s="151"/>
      <c r="S96" s="151"/>
      <c r="T96" s="151"/>
      <c r="U96" s="151"/>
      <c r="V96" s="151"/>
      <c r="W96" s="151"/>
      <c r="X96" s="151"/>
      <c r="Y96" s="151"/>
    </row>
    <row r="97" spans="3:25" ht="18.75" customHeight="1">
      <c r="C97" s="151"/>
      <c r="D97" s="151"/>
      <c r="E97" s="151"/>
      <c r="F97" s="151"/>
      <c r="G97" s="151"/>
      <c r="H97" s="151"/>
      <c r="I97" s="151"/>
      <c r="J97" s="151"/>
      <c r="K97" s="151"/>
      <c r="L97" s="151"/>
      <c r="M97" s="151"/>
      <c r="N97" s="151"/>
      <c r="O97" s="240"/>
      <c r="P97" s="151"/>
      <c r="Q97" s="151"/>
      <c r="R97" s="151"/>
      <c r="S97" s="151"/>
      <c r="T97" s="151"/>
      <c r="U97" s="151"/>
      <c r="V97" s="151"/>
      <c r="W97" s="151"/>
      <c r="X97" s="151"/>
      <c r="Y97" s="151"/>
    </row>
    <row r="98" spans="3:25" ht="18.75" customHeight="1">
      <c r="C98" s="151"/>
      <c r="D98" s="151"/>
      <c r="E98" s="151"/>
      <c r="F98" s="151"/>
      <c r="G98" s="151"/>
      <c r="H98" s="151"/>
      <c r="I98" s="151"/>
      <c r="J98" s="151"/>
      <c r="K98" s="151"/>
      <c r="L98" s="151"/>
      <c r="M98" s="151"/>
      <c r="N98" s="151"/>
      <c r="O98" s="240"/>
      <c r="P98" s="151"/>
      <c r="Q98" s="151"/>
      <c r="R98" s="151"/>
      <c r="S98" s="151"/>
      <c r="T98" s="151"/>
      <c r="U98" s="151"/>
      <c r="V98" s="151"/>
      <c r="W98" s="151"/>
      <c r="X98" s="151"/>
      <c r="Y98" s="151"/>
    </row>
    <row r="99" spans="3:25" ht="18.75" customHeight="1">
      <c r="C99" s="151"/>
      <c r="D99" s="151"/>
      <c r="E99" s="151"/>
      <c r="F99" s="151"/>
      <c r="G99" s="151"/>
      <c r="H99" s="151"/>
      <c r="I99" s="151"/>
      <c r="J99" s="151"/>
      <c r="K99" s="151"/>
      <c r="L99" s="151"/>
      <c r="M99" s="151"/>
      <c r="N99" s="151"/>
      <c r="O99" s="240"/>
      <c r="P99" s="151"/>
      <c r="Q99" s="151"/>
      <c r="R99" s="151"/>
      <c r="S99" s="151"/>
      <c r="T99" s="151"/>
      <c r="U99" s="151"/>
      <c r="V99" s="151"/>
      <c r="W99" s="151"/>
      <c r="X99" s="151"/>
      <c r="Y99" s="151"/>
    </row>
    <row r="100" spans="3:25" ht="18.75" customHeight="1">
      <c r="C100" s="151"/>
      <c r="D100" s="151"/>
      <c r="E100" s="151"/>
      <c r="F100" s="151"/>
      <c r="G100" s="151"/>
      <c r="H100" s="151"/>
      <c r="I100" s="151"/>
      <c r="J100" s="151"/>
      <c r="K100" s="151"/>
      <c r="L100" s="151"/>
      <c r="M100" s="151"/>
      <c r="N100" s="151"/>
      <c r="O100" s="240"/>
      <c r="P100" s="151"/>
      <c r="Q100" s="151"/>
      <c r="R100" s="151"/>
      <c r="S100" s="151"/>
      <c r="T100" s="151"/>
      <c r="U100" s="151"/>
      <c r="V100" s="151"/>
      <c r="W100" s="151"/>
      <c r="X100" s="151"/>
      <c r="Y100" s="151"/>
    </row>
    <row r="101" spans="3:25" ht="18.75" customHeight="1">
      <c r="C101" s="151"/>
      <c r="D101" s="151"/>
      <c r="E101" s="151"/>
      <c r="F101" s="151"/>
      <c r="G101" s="151"/>
      <c r="H101" s="151"/>
      <c r="I101" s="151"/>
      <c r="J101" s="151"/>
      <c r="K101" s="151"/>
      <c r="L101" s="151"/>
      <c r="M101" s="151"/>
      <c r="N101" s="151"/>
      <c r="O101" s="240"/>
      <c r="P101" s="151"/>
      <c r="Q101" s="151"/>
      <c r="R101" s="151"/>
      <c r="S101" s="151"/>
      <c r="T101" s="151"/>
      <c r="U101" s="151"/>
      <c r="V101" s="151"/>
      <c r="W101" s="151"/>
      <c r="X101" s="151"/>
      <c r="Y101" s="151"/>
    </row>
    <row r="102" spans="3:25" ht="18.75" customHeight="1">
      <c r="C102" s="151"/>
      <c r="D102" s="151"/>
      <c r="E102" s="151"/>
      <c r="F102" s="151"/>
      <c r="G102" s="151"/>
      <c r="H102" s="151"/>
      <c r="I102" s="151"/>
      <c r="J102" s="151"/>
      <c r="K102" s="151"/>
      <c r="L102" s="151"/>
      <c r="M102" s="151"/>
      <c r="N102" s="151"/>
      <c r="O102" s="240"/>
      <c r="P102" s="151"/>
      <c r="Q102" s="151"/>
      <c r="R102" s="151"/>
      <c r="S102" s="151"/>
      <c r="T102" s="151"/>
      <c r="U102" s="151"/>
      <c r="V102" s="151"/>
      <c r="W102" s="151"/>
      <c r="X102" s="151"/>
      <c r="Y102" s="151"/>
    </row>
    <row r="103" spans="3:25" ht="18.75" customHeight="1">
      <c r="C103" s="151"/>
      <c r="D103" s="151"/>
      <c r="E103" s="151"/>
      <c r="F103" s="151"/>
      <c r="G103" s="151"/>
      <c r="H103" s="151"/>
      <c r="I103" s="151"/>
      <c r="J103" s="151"/>
      <c r="K103" s="151"/>
      <c r="L103" s="151"/>
      <c r="M103" s="151"/>
      <c r="N103" s="151"/>
      <c r="O103" s="240"/>
      <c r="P103" s="151"/>
      <c r="Q103" s="151"/>
      <c r="R103" s="151"/>
      <c r="S103" s="151"/>
      <c r="T103" s="151"/>
      <c r="U103" s="151"/>
      <c r="V103" s="151"/>
      <c r="W103" s="151"/>
      <c r="X103" s="151"/>
      <c r="Y103" s="151"/>
    </row>
    <row r="104" spans="3:25" ht="18.75" customHeight="1">
      <c r="C104" s="151"/>
      <c r="D104" s="151"/>
      <c r="E104" s="151"/>
      <c r="F104" s="151"/>
      <c r="G104" s="151"/>
      <c r="H104" s="151"/>
      <c r="I104" s="151"/>
      <c r="J104" s="151"/>
      <c r="K104" s="151"/>
      <c r="L104" s="151"/>
      <c r="M104" s="151"/>
      <c r="N104" s="151"/>
      <c r="O104" s="240"/>
      <c r="P104" s="151"/>
      <c r="Q104" s="151"/>
      <c r="R104" s="151"/>
      <c r="S104" s="151"/>
      <c r="T104" s="151"/>
      <c r="U104" s="151"/>
      <c r="V104" s="151"/>
      <c r="W104" s="151"/>
      <c r="X104" s="151"/>
      <c r="Y104" s="151"/>
    </row>
    <row r="105" spans="3:25" ht="18.75" customHeight="1">
      <c r="C105" s="151"/>
      <c r="D105" s="151"/>
      <c r="E105" s="151"/>
      <c r="F105" s="151"/>
      <c r="G105" s="151"/>
      <c r="H105" s="151"/>
      <c r="I105" s="151"/>
      <c r="J105" s="151"/>
      <c r="K105" s="151"/>
      <c r="L105" s="151"/>
      <c r="M105" s="151"/>
      <c r="N105" s="151"/>
      <c r="O105" s="240"/>
      <c r="P105" s="151"/>
      <c r="Q105" s="151"/>
      <c r="R105" s="151"/>
      <c r="S105" s="151"/>
      <c r="T105" s="151"/>
      <c r="U105" s="151"/>
      <c r="V105" s="151"/>
      <c r="W105" s="151"/>
      <c r="X105" s="151"/>
      <c r="Y105" s="151"/>
    </row>
    <row r="106" spans="3:25" ht="18.75" customHeight="1">
      <c r="C106" s="151"/>
      <c r="D106" s="151"/>
      <c r="E106" s="151"/>
      <c r="F106" s="151"/>
      <c r="G106" s="151"/>
      <c r="H106" s="151"/>
      <c r="I106" s="151"/>
      <c r="J106" s="151"/>
      <c r="K106" s="151"/>
      <c r="L106" s="151"/>
      <c r="M106" s="151"/>
      <c r="N106" s="151"/>
      <c r="O106" s="240"/>
      <c r="P106" s="151"/>
      <c r="Q106" s="151"/>
      <c r="R106" s="151"/>
      <c r="S106" s="151"/>
      <c r="T106" s="151"/>
      <c r="U106" s="151"/>
      <c r="V106" s="151"/>
      <c r="W106" s="151"/>
      <c r="X106" s="151"/>
      <c r="Y106" s="151"/>
    </row>
    <row r="107" spans="3:25" ht="18.75" customHeight="1">
      <c r="C107" s="151"/>
      <c r="D107" s="151"/>
      <c r="E107" s="151"/>
      <c r="F107" s="151"/>
      <c r="G107" s="151"/>
      <c r="H107" s="151"/>
      <c r="I107" s="151"/>
      <c r="J107" s="151"/>
      <c r="K107" s="151"/>
      <c r="L107" s="151"/>
      <c r="M107" s="151"/>
      <c r="N107" s="151"/>
      <c r="O107" s="240"/>
      <c r="P107" s="151"/>
      <c r="Q107" s="151"/>
      <c r="R107" s="151"/>
      <c r="S107" s="151"/>
      <c r="T107" s="151"/>
      <c r="U107" s="151"/>
      <c r="V107" s="151"/>
      <c r="W107" s="151"/>
      <c r="X107" s="151"/>
      <c r="Y107" s="151"/>
    </row>
    <row r="108" spans="3:25" ht="18.75" customHeight="1">
      <c r="C108" s="151"/>
      <c r="D108" s="151"/>
      <c r="E108" s="151"/>
      <c r="F108" s="151"/>
      <c r="G108" s="151"/>
      <c r="H108" s="151"/>
      <c r="I108" s="151"/>
      <c r="J108" s="151"/>
      <c r="K108" s="151"/>
      <c r="L108" s="151"/>
      <c r="M108" s="151"/>
      <c r="N108" s="151"/>
      <c r="O108" s="240"/>
      <c r="P108" s="151"/>
      <c r="Q108" s="151"/>
      <c r="R108" s="151"/>
      <c r="S108" s="151"/>
      <c r="T108" s="151"/>
      <c r="U108" s="151"/>
      <c r="V108" s="151"/>
      <c r="W108" s="151"/>
      <c r="X108" s="151"/>
      <c r="Y108" s="151"/>
    </row>
    <row r="109" spans="3:25" ht="18.75" customHeight="1">
      <c r="C109" s="151"/>
      <c r="D109" s="151"/>
      <c r="E109" s="151"/>
      <c r="F109" s="151"/>
      <c r="G109" s="151"/>
      <c r="H109" s="151"/>
      <c r="I109" s="151"/>
      <c r="J109" s="151"/>
      <c r="K109" s="151"/>
      <c r="L109" s="151"/>
      <c r="M109" s="151"/>
      <c r="N109" s="151"/>
      <c r="O109" s="240"/>
      <c r="P109" s="151"/>
      <c r="Q109" s="151"/>
      <c r="R109" s="151"/>
      <c r="S109" s="151"/>
      <c r="T109" s="151"/>
      <c r="U109" s="151"/>
      <c r="V109" s="151"/>
      <c r="W109" s="151"/>
      <c r="X109" s="151"/>
      <c r="Y109" s="151"/>
    </row>
    <row r="110" spans="3:25" ht="18.75" customHeight="1">
      <c r="C110" s="151"/>
      <c r="D110" s="151"/>
      <c r="E110" s="151"/>
      <c r="F110" s="151"/>
      <c r="G110" s="151"/>
      <c r="H110" s="151"/>
      <c r="I110" s="151"/>
      <c r="J110" s="151"/>
      <c r="K110" s="151"/>
      <c r="L110" s="151"/>
      <c r="M110" s="151"/>
      <c r="N110" s="151"/>
      <c r="O110" s="240"/>
      <c r="P110" s="151"/>
      <c r="Q110" s="151"/>
      <c r="R110" s="151"/>
      <c r="S110" s="151"/>
      <c r="T110" s="151"/>
      <c r="U110" s="151"/>
      <c r="V110" s="151"/>
      <c r="W110" s="151"/>
      <c r="X110" s="151"/>
      <c r="Y110" s="151"/>
    </row>
    <row r="111" spans="3:25" ht="18.75" customHeight="1">
      <c r="C111" s="151"/>
      <c r="D111" s="151"/>
      <c r="E111" s="151"/>
      <c r="F111" s="151"/>
      <c r="G111" s="151"/>
      <c r="H111" s="151"/>
      <c r="I111" s="151"/>
      <c r="J111" s="151"/>
      <c r="K111" s="151"/>
      <c r="L111" s="151"/>
      <c r="M111" s="151"/>
      <c r="N111" s="151"/>
      <c r="O111" s="240"/>
      <c r="P111" s="151"/>
      <c r="Q111" s="151"/>
      <c r="R111" s="151"/>
      <c r="S111" s="151"/>
      <c r="T111" s="151"/>
      <c r="U111" s="151"/>
      <c r="V111" s="151"/>
      <c r="W111" s="151"/>
      <c r="X111" s="151"/>
      <c r="Y111" s="151"/>
    </row>
    <row r="112" spans="3:25" ht="18.75" customHeight="1">
      <c r="C112" s="151"/>
      <c r="D112" s="151"/>
      <c r="E112" s="151"/>
      <c r="F112" s="151"/>
      <c r="G112" s="151"/>
      <c r="H112" s="151"/>
      <c r="I112" s="151"/>
      <c r="J112" s="151"/>
      <c r="K112" s="151"/>
      <c r="L112" s="151"/>
      <c r="M112" s="151"/>
      <c r="N112" s="151"/>
      <c r="O112" s="240"/>
      <c r="P112" s="151"/>
      <c r="Q112" s="151"/>
      <c r="R112" s="151"/>
      <c r="S112" s="151"/>
      <c r="T112" s="151"/>
      <c r="U112" s="151"/>
      <c r="V112" s="151"/>
      <c r="W112" s="151"/>
      <c r="X112" s="151"/>
      <c r="Y112" s="151"/>
    </row>
    <row r="113" spans="3:25" ht="18.75" customHeight="1">
      <c r="C113" s="151"/>
      <c r="D113" s="151"/>
      <c r="E113" s="151"/>
      <c r="F113" s="151"/>
      <c r="G113" s="151"/>
      <c r="H113" s="151"/>
      <c r="I113" s="151"/>
      <c r="J113" s="151"/>
      <c r="K113" s="151"/>
      <c r="L113" s="151"/>
      <c r="M113" s="151"/>
      <c r="N113" s="151"/>
      <c r="O113" s="240"/>
      <c r="P113" s="151"/>
      <c r="Q113" s="151"/>
      <c r="R113" s="151"/>
      <c r="S113" s="151"/>
      <c r="T113" s="151"/>
      <c r="U113" s="151"/>
      <c r="V113" s="151"/>
      <c r="W113" s="151"/>
      <c r="X113" s="151"/>
      <c r="Y113" s="151"/>
    </row>
    <row r="114" spans="3:25" ht="18.75" customHeight="1">
      <c r="C114" s="151"/>
      <c r="D114" s="151"/>
      <c r="E114" s="151"/>
      <c r="F114" s="151"/>
      <c r="G114" s="151"/>
      <c r="H114" s="151"/>
      <c r="I114" s="151"/>
      <c r="J114" s="151"/>
      <c r="K114" s="151"/>
      <c r="L114" s="151"/>
      <c r="M114" s="151"/>
      <c r="N114" s="151"/>
      <c r="O114" s="240"/>
      <c r="P114" s="151"/>
      <c r="Q114" s="151"/>
      <c r="R114" s="151"/>
      <c r="S114" s="151"/>
      <c r="T114" s="151"/>
      <c r="U114" s="151"/>
      <c r="V114" s="151"/>
      <c r="W114" s="151"/>
      <c r="X114" s="151"/>
      <c r="Y114" s="151"/>
    </row>
    <row r="115" spans="3:25" ht="18.75" customHeight="1">
      <c r="C115" s="151"/>
      <c r="D115" s="151"/>
      <c r="E115" s="151"/>
      <c r="F115" s="151"/>
      <c r="G115" s="151"/>
      <c r="H115" s="151"/>
      <c r="I115" s="151"/>
      <c r="J115" s="151"/>
      <c r="K115" s="151"/>
      <c r="L115" s="151"/>
      <c r="M115" s="151"/>
      <c r="N115" s="151"/>
      <c r="O115" s="240"/>
      <c r="P115" s="151"/>
      <c r="Q115" s="151"/>
      <c r="R115" s="151"/>
      <c r="S115" s="151"/>
      <c r="T115" s="151"/>
      <c r="U115" s="151"/>
      <c r="V115" s="151"/>
      <c r="W115" s="151"/>
      <c r="X115" s="151"/>
      <c r="Y115" s="151"/>
    </row>
    <row r="116" spans="3:25" ht="18.75" customHeight="1">
      <c r="C116" s="151"/>
      <c r="D116" s="151"/>
      <c r="E116" s="151"/>
      <c r="F116" s="151"/>
      <c r="G116" s="151"/>
      <c r="H116" s="151"/>
      <c r="I116" s="151"/>
      <c r="J116" s="151"/>
      <c r="K116" s="151"/>
      <c r="L116" s="151"/>
      <c r="M116" s="151"/>
      <c r="N116" s="151"/>
      <c r="O116" s="240"/>
      <c r="P116" s="151"/>
      <c r="Q116" s="151"/>
      <c r="R116" s="151"/>
      <c r="S116" s="151"/>
      <c r="T116" s="151"/>
      <c r="U116" s="151"/>
      <c r="V116" s="151"/>
      <c r="W116" s="151"/>
      <c r="X116" s="151"/>
      <c r="Y116" s="151"/>
    </row>
    <row r="117" spans="3:25" ht="18.75" customHeight="1">
      <c r="C117" s="151"/>
      <c r="D117" s="151"/>
      <c r="E117" s="151"/>
      <c r="F117" s="151"/>
      <c r="G117" s="151"/>
      <c r="H117" s="151"/>
      <c r="I117" s="151"/>
      <c r="J117" s="151"/>
      <c r="K117" s="151"/>
      <c r="L117" s="151"/>
      <c r="M117" s="151"/>
      <c r="N117" s="151"/>
      <c r="O117" s="240"/>
      <c r="P117" s="151"/>
      <c r="Q117" s="151"/>
      <c r="R117" s="151"/>
      <c r="S117" s="151"/>
      <c r="T117" s="151"/>
      <c r="U117" s="151"/>
      <c r="V117" s="151"/>
      <c r="W117" s="151"/>
      <c r="X117" s="151"/>
      <c r="Y117" s="151"/>
    </row>
    <row r="118" spans="3:25" ht="18.75" customHeight="1">
      <c r="C118" s="151"/>
      <c r="D118" s="151"/>
      <c r="E118" s="151"/>
      <c r="F118" s="151"/>
      <c r="G118" s="151"/>
      <c r="H118" s="151"/>
      <c r="I118" s="151"/>
      <c r="J118" s="151"/>
      <c r="K118" s="151"/>
      <c r="L118" s="151"/>
      <c r="M118" s="151"/>
      <c r="N118" s="151"/>
      <c r="O118" s="240"/>
      <c r="P118" s="151"/>
      <c r="Q118" s="151"/>
      <c r="R118" s="151"/>
      <c r="S118" s="151"/>
      <c r="T118" s="151"/>
      <c r="U118" s="151"/>
      <c r="V118" s="151"/>
      <c r="W118" s="151"/>
      <c r="X118" s="151"/>
      <c r="Y118" s="151"/>
    </row>
    <row r="119" spans="3:25" ht="18.75" customHeight="1">
      <c r="C119" s="151"/>
      <c r="D119" s="151"/>
      <c r="E119" s="151"/>
      <c r="F119" s="151"/>
      <c r="G119" s="151"/>
      <c r="H119" s="151"/>
      <c r="I119" s="151"/>
      <c r="J119" s="151"/>
      <c r="K119" s="151"/>
      <c r="L119" s="151"/>
      <c r="M119" s="151"/>
      <c r="N119" s="151"/>
      <c r="O119" s="240"/>
      <c r="P119" s="151"/>
      <c r="Q119" s="151"/>
      <c r="R119" s="151"/>
      <c r="S119" s="151"/>
      <c r="T119" s="151"/>
      <c r="U119" s="151"/>
      <c r="V119" s="151"/>
      <c r="W119" s="151"/>
      <c r="X119" s="151"/>
      <c r="Y119" s="151"/>
    </row>
    <row r="120" spans="3:25" ht="18.75" customHeight="1">
      <c r="C120" s="151"/>
      <c r="D120" s="151"/>
      <c r="E120" s="151"/>
      <c r="F120" s="151"/>
      <c r="G120" s="151"/>
      <c r="H120" s="151"/>
      <c r="I120" s="151"/>
      <c r="J120" s="151"/>
      <c r="K120" s="151"/>
      <c r="L120" s="151"/>
      <c r="M120" s="151"/>
      <c r="N120" s="151"/>
      <c r="O120" s="240"/>
      <c r="P120" s="151"/>
      <c r="Q120" s="151"/>
      <c r="R120" s="151"/>
      <c r="S120" s="151"/>
      <c r="T120" s="151"/>
      <c r="U120" s="151"/>
      <c r="V120" s="151"/>
      <c r="W120" s="151"/>
      <c r="X120" s="151"/>
      <c r="Y120" s="151"/>
    </row>
    <row r="121" spans="3:25" ht="18.75" customHeight="1">
      <c r="C121" s="151"/>
      <c r="D121" s="151"/>
      <c r="E121" s="151"/>
      <c r="F121" s="151"/>
      <c r="G121" s="151"/>
      <c r="H121" s="151"/>
      <c r="I121" s="151"/>
      <c r="J121" s="151"/>
      <c r="K121" s="151"/>
      <c r="L121" s="151"/>
      <c r="M121" s="151"/>
      <c r="N121" s="151"/>
      <c r="O121" s="240"/>
      <c r="P121" s="151"/>
      <c r="Q121" s="151"/>
      <c r="R121" s="151"/>
      <c r="S121" s="151"/>
      <c r="T121" s="151"/>
      <c r="U121" s="151"/>
      <c r="V121" s="151"/>
      <c r="W121" s="151"/>
      <c r="X121" s="151"/>
      <c r="Y121" s="151"/>
    </row>
    <row r="122" spans="3:25" ht="18.75" customHeight="1">
      <c r="C122" s="151"/>
      <c r="D122" s="151"/>
      <c r="E122" s="151"/>
      <c r="F122" s="151"/>
      <c r="G122" s="151"/>
      <c r="H122" s="151"/>
      <c r="I122" s="151"/>
      <c r="J122" s="151"/>
      <c r="K122" s="151"/>
      <c r="L122" s="151"/>
      <c r="M122" s="151"/>
      <c r="N122" s="151"/>
      <c r="O122" s="240"/>
      <c r="P122" s="151"/>
      <c r="Q122" s="151"/>
      <c r="R122" s="151"/>
      <c r="S122" s="151"/>
      <c r="T122" s="151"/>
      <c r="U122" s="151"/>
      <c r="V122" s="151"/>
      <c r="W122" s="151"/>
      <c r="X122" s="151"/>
      <c r="Y122" s="151"/>
    </row>
    <row r="123" spans="3:25" ht="18.75" customHeight="1">
      <c r="C123" s="151"/>
      <c r="D123" s="151"/>
      <c r="E123" s="151"/>
      <c r="F123" s="151"/>
      <c r="G123" s="151"/>
      <c r="H123" s="151"/>
      <c r="I123" s="151"/>
      <c r="J123" s="151"/>
      <c r="K123" s="151"/>
      <c r="L123" s="151"/>
      <c r="M123" s="151"/>
      <c r="N123" s="151"/>
      <c r="O123" s="240"/>
      <c r="P123" s="151"/>
      <c r="Q123" s="151"/>
      <c r="R123" s="151"/>
      <c r="S123" s="151"/>
      <c r="T123" s="151"/>
      <c r="U123" s="151"/>
      <c r="V123" s="151"/>
      <c r="W123" s="151"/>
      <c r="X123" s="151"/>
      <c r="Y123" s="151"/>
    </row>
    <row r="124" spans="3:25" ht="18.75" customHeight="1">
      <c r="C124" s="151"/>
      <c r="D124" s="151"/>
      <c r="E124" s="151"/>
      <c r="F124" s="151"/>
      <c r="G124" s="151"/>
      <c r="H124" s="151"/>
      <c r="I124" s="151"/>
      <c r="J124" s="151"/>
      <c r="K124" s="151"/>
      <c r="L124" s="151"/>
      <c r="M124" s="151"/>
      <c r="N124" s="151"/>
      <c r="O124" s="240"/>
      <c r="P124" s="151"/>
      <c r="Q124" s="151"/>
      <c r="R124" s="151"/>
      <c r="S124" s="151"/>
      <c r="T124" s="151"/>
      <c r="U124" s="151"/>
      <c r="V124" s="151"/>
      <c r="W124" s="151"/>
      <c r="X124" s="151"/>
      <c r="Y124" s="151"/>
    </row>
    <row r="125" spans="3:25" ht="18.75" customHeight="1">
      <c r="C125" s="151"/>
      <c r="D125" s="151"/>
      <c r="E125" s="151"/>
      <c r="F125" s="151"/>
      <c r="G125" s="151"/>
      <c r="H125" s="151"/>
      <c r="I125" s="151"/>
      <c r="J125" s="151"/>
      <c r="K125" s="151"/>
      <c r="L125" s="151"/>
      <c r="M125" s="151"/>
      <c r="N125" s="151"/>
      <c r="O125" s="240"/>
      <c r="P125" s="151"/>
      <c r="Q125" s="151"/>
      <c r="R125" s="151"/>
      <c r="S125" s="151"/>
      <c r="T125" s="151"/>
      <c r="U125" s="151"/>
      <c r="V125" s="151"/>
      <c r="W125" s="151"/>
      <c r="X125" s="151"/>
      <c r="Y125" s="151"/>
    </row>
    <row r="126" spans="3:25" ht="18.75" customHeight="1">
      <c r="C126" s="151"/>
      <c r="D126" s="151"/>
      <c r="E126" s="151"/>
      <c r="F126" s="151"/>
      <c r="G126" s="151"/>
      <c r="H126" s="151"/>
      <c r="I126" s="151"/>
      <c r="J126" s="151"/>
      <c r="K126" s="151"/>
      <c r="L126" s="151"/>
      <c r="M126" s="151"/>
      <c r="N126" s="151"/>
      <c r="O126" s="240"/>
      <c r="P126" s="151"/>
      <c r="Q126" s="151"/>
      <c r="R126" s="151"/>
      <c r="S126" s="151"/>
      <c r="T126" s="151"/>
      <c r="U126" s="151"/>
      <c r="V126" s="151"/>
      <c r="W126" s="151"/>
      <c r="X126" s="151"/>
      <c r="Y126" s="151"/>
    </row>
    <row r="127" spans="3:25" ht="18.75" customHeight="1">
      <c r="C127" s="151"/>
      <c r="D127" s="151"/>
      <c r="E127" s="151"/>
      <c r="F127" s="151"/>
      <c r="G127" s="151"/>
      <c r="H127" s="151"/>
      <c r="I127" s="151"/>
      <c r="J127" s="151"/>
      <c r="K127" s="151"/>
      <c r="L127" s="151"/>
      <c r="M127" s="151"/>
      <c r="N127" s="151"/>
      <c r="O127" s="240"/>
      <c r="P127" s="151"/>
      <c r="Q127" s="151"/>
      <c r="R127" s="151"/>
      <c r="S127" s="151"/>
      <c r="T127" s="151"/>
      <c r="U127" s="151"/>
      <c r="V127" s="151"/>
      <c r="W127" s="151"/>
      <c r="X127" s="151"/>
      <c r="Y127" s="151"/>
    </row>
    <row r="128" spans="3:25" ht="18.75" customHeight="1">
      <c r="C128" s="151"/>
      <c r="D128" s="151"/>
      <c r="E128" s="151"/>
      <c r="F128" s="151"/>
      <c r="G128" s="151"/>
      <c r="H128" s="151"/>
      <c r="I128" s="151"/>
      <c r="J128" s="151"/>
      <c r="K128" s="151"/>
      <c r="L128" s="151"/>
      <c r="M128" s="151"/>
      <c r="N128" s="151"/>
      <c r="O128" s="240"/>
      <c r="P128" s="151"/>
      <c r="Q128" s="151"/>
      <c r="R128" s="151"/>
      <c r="S128" s="151"/>
      <c r="T128" s="151"/>
      <c r="U128" s="151"/>
      <c r="V128" s="151"/>
      <c r="W128" s="151"/>
      <c r="X128" s="151"/>
      <c r="Y128" s="151"/>
    </row>
    <row r="129" spans="3:25" ht="18.75" customHeight="1">
      <c r="C129" s="151"/>
      <c r="D129" s="151"/>
      <c r="E129" s="151"/>
      <c r="F129" s="151"/>
      <c r="G129" s="151"/>
      <c r="H129" s="151"/>
      <c r="I129" s="151"/>
      <c r="J129" s="151"/>
      <c r="K129" s="151"/>
      <c r="L129" s="151"/>
      <c r="M129" s="151"/>
      <c r="N129" s="151"/>
      <c r="O129" s="240"/>
      <c r="P129" s="151"/>
      <c r="Q129" s="151"/>
      <c r="R129" s="151"/>
      <c r="S129" s="151"/>
      <c r="T129" s="151"/>
      <c r="U129" s="151"/>
      <c r="V129" s="151"/>
      <c r="W129" s="151"/>
      <c r="X129" s="151"/>
      <c r="Y129" s="151"/>
    </row>
    <row r="130" spans="3:25" ht="18.75" customHeight="1">
      <c r="C130" s="151"/>
      <c r="D130" s="151"/>
      <c r="E130" s="151"/>
      <c r="F130" s="151"/>
      <c r="G130" s="151"/>
      <c r="H130" s="151"/>
      <c r="I130" s="151"/>
      <c r="J130" s="151"/>
      <c r="K130" s="151"/>
      <c r="L130" s="151"/>
      <c r="M130" s="151"/>
      <c r="N130" s="151"/>
      <c r="O130" s="240"/>
      <c r="P130" s="151"/>
      <c r="Q130" s="151"/>
      <c r="R130" s="151"/>
      <c r="S130" s="151"/>
      <c r="T130" s="151"/>
      <c r="U130" s="151"/>
      <c r="V130" s="151"/>
      <c r="W130" s="151"/>
      <c r="X130" s="151"/>
      <c r="Y130" s="151"/>
    </row>
    <row r="131" spans="3:25" ht="18.75" customHeight="1">
      <c r="C131" s="151"/>
      <c r="D131" s="151"/>
      <c r="E131" s="151"/>
      <c r="F131" s="151"/>
      <c r="G131" s="151"/>
      <c r="H131" s="151"/>
      <c r="I131" s="151"/>
      <c r="J131" s="151"/>
      <c r="K131" s="151"/>
      <c r="L131" s="151"/>
      <c r="M131" s="151"/>
      <c r="N131" s="151"/>
      <c r="O131" s="240"/>
      <c r="P131" s="151"/>
      <c r="Q131" s="151"/>
      <c r="R131" s="151"/>
      <c r="S131" s="151"/>
      <c r="T131" s="151"/>
      <c r="U131" s="151"/>
      <c r="V131" s="151"/>
      <c r="W131" s="151"/>
      <c r="X131" s="151"/>
      <c r="Y131" s="151"/>
    </row>
    <row r="132" spans="3:25" ht="18.75" customHeight="1">
      <c r="C132" s="151"/>
      <c r="D132" s="151"/>
      <c r="E132" s="151"/>
      <c r="F132" s="151"/>
      <c r="G132" s="151"/>
      <c r="H132" s="151"/>
      <c r="I132" s="151"/>
      <c r="J132" s="151"/>
      <c r="K132" s="151"/>
      <c r="L132" s="151"/>
      <c r="M132" s="151"/>
      <c r="N132" s="151"/>
      <c r="O132" s="240"/>
      <c r="P132" s="151"/>
      <c r="Q132" s="151"/>
      <c r="R132" s="151"/>
      <c r="S132" s="151"/>
      <c r="T132" s="151"/>
      <c r="U132" s="151"/>
      <c r="V132" s="151"/>
      <c r="W132" s="151"/>
      <c r="X132" s="151"/>
      <c r="Y132" s="151"/>
    </row>
    <row r="133" spans="3:25" ht="18.75" customHeight="1">
      <c r="C133" s="151"/>
      <c r="D133" s="151"/>
      <c r="E133" s="151"/>
      <c r="F133" s="151"/>
      <c r="G133" s="151"/>
      <c r="H133" s="151"/>
      <c r="I133" s="151"/>
      <c r="J133" s="151"/>
      <c r="K133" s="151"/>
      <c r="L133" s="151"/>
      <c r="M133" s="151"/>
      <c r="N133" s="151"/>
      <c r="O133" s="240"/>
      <c r="P133" s="151"/>
      <c r="Q133" s="151"/>
      <c r="R133" s="151"/>
      <c r="S133" s="151"/>
      <c r="T133" s="151"/>
      <c r="U133" s="151"/>
      <c r="V133" s="151"/>
      <c r="W133" s="151"/>
      <c r="X133" s="151"/>
      <c r="Y133" s="151"/>
    </row>
    <row r="134" spans="3:25" ht="18.75" customHeight="1">
      <c r="C134" s="151"/>
      <c r="D134" s="151"/>
      <c r="E134" s="151"/>
      <c r="F134" s="151"/>
      <c r="G134" s="151"/>
      <c r="H134" s="151"/>
      <c r="I134" s="151"/>
      <c r="J134" s="151"/>
      <c r="K134" s="151"/>
      <c r="L134" s="151"/>
      <c r="M134" s="151"/>
      <c r="N134" s="151"/>
      <c r="O134" s="240"/>
      <c r="P134" s="151"/>
      <c r="Q134" s="151"/>
      <c r="R134" s="151"/>
      <c r="S134" s="151"/>
      <c r="T134" s="151"/>
      <c r="U134" s="151"/>
      <c r="V134" s="151"/>
      <c r="W134" s="151"/>
      <c r="X134" s="151"/>
      <c r="Y134" s="151"/>
    </row>
    <row r="135" spans="3:25" ht="18.75" customHeight="1">
      <c r="C135" s="151"/>
      <c r="D135" s="151"/>
      <c r="E135" s="151"/>
      <c r="F135" s="151"/>
      <c r="G135" s="151"/>
      <c r="H135" s="151"/>
      <c r="I135" s="151"/>
      <c r="J135" s="151"/>
      <c r="K135" s="151"/>
      <c r="L135" s="151"/>
      <c r="M135" s="151"/>
      <c r="N135" s="151"/>
      <c r="O135" s="240"/>
      <c r="P135" s="151"/>
      <c r="Q135" s="151"/>
      <c r="R135" s="151"/>
      <c r="S135" s="151"/>
      <c r="T135" s="151"/>
      <c r="U135" s="151"/>
      <c r="V135" s="151"/>
      <c r="W135" s="151"/>
      <c r="X135" s="151"/>
      <c r="Y135" s="151"/>
    </row>
    <row r="136" spans="3:25" ht="18.75" customHeight="1">
      <c r="C136" s="151"/>
      <c r="D136" s="151"/>
      <c r="E136" s="151"/>
      <c r="F136" s="151"/>
      <c r="G136" s="151"/>
      <c r="H136" s="151"/>
      <c r="I136" s="151"/>
      <c r="J136" s="151"/>
      <c r="K136" s="151"/>
      <c r="L136" s="151"/>
      <c r="M136" s="151"/>
      <c r="N136" s="151"/>
      <c r="O136" s="240"/>
      <c r="P136" s="151"/>
      <c r="Q136" s="151"/>
      <c r="R136" s="151"/>
      <c r="S136" s="151"/>
      <c r="T136" s="151"/>
      <c r="U136" s="151"/>
      <c r="V136" s="151"/>
      <c r="W136" s="151"/>
      <c r="X136" s="151"/>
      <c r="Y136" s="151"/>
    </row>
    <row r="137" spans="3:25" ht="18.75" customHeight="1">
      <c r="C137" s="151"/>
      <c r="D137" s="151"/>
      <c r="E137" s="151"/>
      <c r="F137" s="151"/>
      <c r="G137" s="151"/>
      <c r="H137" s="151"/>
      <c r="I137" s="151"/>
      <c r="J137" s="151"/>
      <c r="K137" s="151"/>
      <c r="L137" s="151"/>
      <c r="M137" s="151"/>
      <c r="N137" s="151"/>
      <c r="O137" s="240"/>
      <c r="P137" s="151"/>
      <c r="Q137" s="151"/>
      <c r="R137" s="151"/>
      <c r="S137" s="151"/>
      <c r="T137" s="151"/>
      <c r="U137" s="151"/>
      <c r="V137" s="151"/>
      <c r="W137" s="151"/>
      <c r="X137" s="151"/>
      <c r="Y137" s="151"/>
    </row>
    <row r="138" spans="3:25" ht="18.75" customHeight="1">
      <c r="C138" s="151"/>
      <c r="D138" s="151"/>
      <c r="E138" s="151"/>
      <c r="F138" s="151"/>
      <c r="G138" s="151"/>
      <c r="H138" s="151"/>
      <c r="I138" s="151"/>
      <c r="J138" s="151"/>
      <c r="K138" s="151"/>
      <c r="L138" s="151"/>
      <c r="M138" s="151"/>
      <c r="N138" s="151"/>
      <c r="O138" s="240"/>
      <c r="P138" s="151"/>
      <c r="Q138" s="151"/>
      <c r="R138" s="151"/>
      <c r="S138" s="151"/>
      <c r="T138" s="151"/>
      <c r="U138" s="151"/>
      <c r="V138" s="151"/>
      <c r="W138" s="151"/>
      <c r="X138" s="151"/>
      <c r="Y138" s="151"/>
    </row>
    <row r="139" spans="3:25" ht="18.75" customHeight="1">
      <c r="C139" s="151"/>
      <c r="D139" s="151"/>
      <c r="E139" s="151"/>
      <c r="F139" s="151"/>
      <c r="G139" s="151"/>
      <c r="H139" s="151"/>
      <c r="I139" s="151"/>
      <c r="J139" s="151"/>
      <c r="K139" s="151"/>
      <c r="L139" s="151"/>
      <c r="M139" s="151"/>
      <c r="N139" s="151"/>
      <c r="O139" s="240"/>
      <c r="P139" s="151"/>
      <c r="Q139" s="151"/>
      <c r="R139" s="151"/>
      <c r="S139" s="151"/>
      <c r="T139" s="151"/>
      <c r="U139" s="151"/>
      <c r="V139" s="151"/>
      <c r="W139" s="151"/>
      <c r="X139" s="151"/>
      <c r="Y139" s="151"/>
    </row>
    <row r="140" spans="3:25" ht="18.75" customHeight="1">
      <c r="C140" s="151"/>
      <c r="D140" s="151"/>
      <c r="E140" s="151"/>
      <c r="F140" s="151"/>
      <c r="G140" s="151"/>
      <c r="H140" s="151"/>
      <c r="I140" s="151"/>
      <c r="J140" s="151"/>
      <c r="K140" s="151"/>
      <c r="L140" s="151"/>
      <c r="M140" s="151"/>
      <c r="N140" s="151"/>
      <c r="O140" s="240"/>
      <c r="P140" s="151"/>
      <c r="Q140" s="151"/>
      <c r="R140" s="151"/>
      <c r="S140" s="151"/>
      <c r="T140" s="151"/>
      <c r="U140" s="151"/>
      <c r="V140" s="151"/>
      <c r="W140" s="151"/>
      <c r="X140" s="151"/>
      <c r="Y140" s="151"/>
    </row>
    <row r="141" spans="3:25" ht="18.75" customHeight="1">
      <c r="C141" s="151"/>
      <c r="D141" s="151"/>
      <c r="E141" s="151"/>
      <c r="F141" s="151"/>
      <c r="G141" s="151"/>
      <c r="H141" s="151"/>
      <c r="I141" s="151"/>
      <c r="J141" s="151"/>
      <c r="K141" s="151"/>
      <c r="L141" s="151"/>
      <c r="M141" s="151"/>
      <c r="N141" s="151"/>
      <c r="O141" s="240"/>
      <c r="P141" s="151"/>
      <c r="Q141" s="151"/>
      <c r="R141" s="151"/>
      <c r="S141" s="151"/>
      <c r="T141" s="151"/>
      <c r="U141" s="151"/>
      <c r="V141" s="151"/>
      <c r="W141" s="151"/>
      <c r="X141" s="151"/>
      <c r="Y141" s="151"/>
    </row>
    <row r="142" spans="3:25" ht="18.75" customHeight="1">
      <c r="C142" s="151"/>
      <c r="D142" s="151"/>
      <c r="E142" s="151"/>
      <c r="F142" s="151"/>
      <c r="G142" s="151"/>
      <c r="H142" s="151"/>
      <c r="I142" s="151"/>
      <c r="J142" s="151"/>
      <c r="K142" s="151"/>
      <c r="L142" s="151"/>
      <c r="M142" s="151"/>
      <c r="N142" s="151"/>
      <c r="O142" s="240"/>
      <c r="P142" s="151"/>
      <c r="Q142" s="151"/>
      <c r="R142" s="151"/>
      <c r="S142" s="151"/>
      <c r="T142" s="151"/>
      <c r="U142" s="151"/>
      <c r="V142" s="151"/>
      <c r="W142" s="151"/>
      <c r="X142" s="151"/>
      <c r="Y142" s="151"/>
    </row>
    <row r="143" spans="3:25" ht="18.75" customHeight="1">
      <c r="C143" s="151"/>
      <c r="D143" s="151"/>
      <c r="E143" s="151"/>
      <c r="F143" s="151"/>
      <c r="G143" s="151"/>
      <c r="H143" s="151"/>
      <c r="I143" s="151"/>
      <c r="J143" s="151"/>
      <c r="K143" s="151"/>
      <c r="L143" s="151"/>
      <c r="M143" s="151"/>
      <c r="N143" s="151"/>
      <c r="O143" s="240"/>
      <c r="P143" s="151"/>
      <c r="Q143" s="151"/>
      <c r="R143" s="151"/>
      <c r="S143" s="151"/>
      <c r="T143" s="151"/>
      <c r="U143" s="151"/>
      <c r="V143" s="151"/>
      <c r="W143" s="151"/>
      <c r="X143" s="151"/>
      <c r="Y143" s="151"/>
    </row>
    <row r="144" spans="3:25" ht="18.75" customHeight="1">
      <c r="C144" s="151"/>
      <c r="D144" s="151"/>
      <c r="E144" s="151"/>
      <c r="F144" s="151"/>
      <c r="G144" s="151"/>
      <c r="H144" s="151"/>
      <c r="I144" s="151"/>
      <c r="J144" s="151"/>
      <c r="K144" s="151"/>
      <c r="L144" s="151"/>
      <c r="M144" s="151"/>
      <c r="N144" s="151"/>
      <c r="O144" s="240"/>
      <c r="P144" s="151"/>
      <c r="Q144" s="151"/>
      <c r="R144" s="151"/>
      <c r="S144" s="151"/>
      <c r="T144" s="151"/>
      <c r="U144" s="151"/>
      <c r="V144" s="151"/>
      <c r="W144" s="151"/>
      <c r="X144" s="151"/>
      <c r="Y144" s="151"/>
    </row>
    <row r="145" spans="3:25" ht="18.75" customHeight="1">
      <c r="C145" s="151"/>
      <c r="D145" s="151"/>
      <c r="E145" s="151"/>
      <c r="F145" s="151"/>
      <c r="G145" s="151"/>
      <c r="H145" s="151"/>
      <c r="I145" s="151"/>
      <c r="J145" s="151"/>
      <c r="K145" s="151"/>
      <c r="L145" s="151"/>
      <c r="M145" s="151"/>
      <c r="N145" s="151"/>
      <c r="O145" s="240"/>
      <c r="P145" s="151"/>
      <c r="Q145" s="151"/>
      <c r="R145" s="151"/>
      <c r="S145" s="151"/>
      <c r="T145" s="151"/>
      <c r="U145" s="151"/>
      <c r="V145" s="151"/>
      <c r="W145" s="151"/>
      <c r="X145" s="151"/>
      <c r="Y145" s="151"/>
    </row>
    <row r="146" spans="3:25" ht="18.75" customHeight="1">
      <c r="C146" s="151"/>
      <c r="D146" s="151"/>
      <c r="E146" s="151"/>
      <c r="F146" s="151"/>
      <c r="G146" s="151"/>
      <c r="H146" s="151"/>
      <c r="I146" s="151"/>
      <c r="J146" s="151"/>
      <c r="K146" s="151"/>
      <c r="L146" s="151"/>
      <c r="M146" s="151"/>
      <c r="N146" s="151"/>
      <c r="O146" s="240"/>
      <c r="P146" s="151"/>
      <c r="Q146" s="151"/>
      <c r="R146" s="151"/>
      <c r="S146" s="151"/>
      <c r="T146" s="151"/>
      <c r="U146" s="151"/>
      <c r="V146" s="151"/>
      <c r="W146" s="151"/>
      <c r="X146" s="151"/>
      <c r="Y146" s="151"/>
    </row>
    <row r="147" spans="3:25" ht="18.75" customHeight="1">
      <c r="C147" s="151"/>
      <c r="D147" s="151"/>
      <c r="E147" s="151"/>
      <c r="F147" s="151"/>
      <c r="G147" s="151"/>
      <c r="H147" s="151"/>
      <c r="I147" s="151"/>
      <c r="J147" s="151"/>
      <c r="K147" s="151"/>
      <c r="L147" s="151"/>
      <c r="M147" s="151"/>
      <c r="N147" s="151"/>
      <c r="O147" s="240"/>
      <c r="P147" s="151"/>
      <c r="Q147" s="151"/>
      <c r="R147" s="151"/>
      <c r="S147" s="151"/>
      <c r="T147" s="151"/>
      <c r="U147" s="151"/>
      <c r="V147" s="151"/>
      <c r="W147" s="151"/>
      <c r="X147" s="151"/>
      <c r="Y147" s="151"/>
    </row>
    <row r="148" spans="3:25" ht="18.75" customHeight="1">
      <c r="C148" s="151"/>
      <c r="D148" s="151"/>
      <c r="E148" s="151"/>
      <c r="F148" s="151"/>
      <c r="G148" s="151"/>
      <c r="H148" s="151"/>
      <c r="I148" s="151"/>
      <c r="J148" s="151"/>
      <c r="K148" s="151"/>
      <c r="L148" s="151"/>
      <c r="M148" s="151"/>
      <c r="N148" s="151"/>
      <c r="O148" s="240"/>
      <c r="P148" s="151"/>
      <c r="Q148" s="151"/>
      <c r="R148" s="151"/>
      <c r="S148" s="151"/>
      <c r="T148" s="151"/>
      <c r="U148" s="151"/>
      <c r="V148" s="151"/>
      <c r="W148" s="151"/>
      <c r="X148" s="151"/>
      <c r="Y148" s="151"/>
    </row>
    <row r="149" spans="3:25" ht="18.75" customHeight="1">
      <c r="C149" s="151"/>
      <c r="D149" s="151"/>
      <c r="E149" s="151"/>
      <c r="F149" s="151"/>
      <c r="G149" s="151"/>
      <c r="H149" s="151"/>
      <c r="I149" s="151"/>
      <c r="J149" s="151"/>
      <c r="K149" s="151"/>
      <c r="L149" s="151"/>
      <c r="M149" s="151"/>
      <c r="N149" s="151"/>
      <c r="O149" s="240"/>
      <c r="P149" s="151"/>
      <c r="Q149" s="151"/>
      <c r="R149" s="151"/>
      <c r="S149" s="151"/>
      <c r="T149" s="151"/>
      <c r="U149" s="151"/>
      <c r="V149" s="151"/>
      <c r="W149" s="151"/>
      <c r="X149" s="151"/>
      <c r="Y149" s="151"/>
    </row>
    <row r="150" spans="3:25" ht="18.75" customHeight="1">
      <c r="C150" s="151"/>
      <c r="D150" s="151"/>
      <c r="E150" s="151"/>
      <c r="F150" s="151"/>
      <c r="G150" s="151"/>
      <c r="H150" s="151"/>
      <c r="I150" s="151"/>
      <c r="J150" s="151"/>
      <c r="K150" s="151"/>
      <c r="L150" s="151"/>
      <c r="M150" s="151"/>
      <c r="N150" s="151"/>
      <c r="O150" s="240"/>
      <c r="P150" s="151"/>
      <c r="Q150" s="151"/>
      <c r="R150" s="151"/>
      <c r="S150" s="151"/>
      <c r="T150" s="151"/>
      <c r="U150" s="151"/>
      <c r="V150" s="151"/>
      <c r="W150" s="151"/>
      <c r="X150" s="151"/>
      <c r="Y150" s="151"/>
    </row>
    <row r="151" spans="3:25" ht="18.75" customHeight="1">
      <c r="C151" s="151"/>
      <c r="D151" s="151"/>
      <c r="E151" s="151"/>
      <c r="F151" s="151"/>
      <c r="G151" s="151"/>
      <c r="H151" s="151"/>
      <c r="I151" s="151"/>
      <c r="J151" s="151"/>
      <c r="K151" s="151"/>
      <c r="L151" s="151"/>
      <c r="M151" s="151"/>
      <c r="N151" s="151"/>
      <c r="O151" s="240"/>
      <c r="P151" s="151"/>
      <c r="Q151" s="151"/>
      <c r="R151" s="151"/>
      <c r="S151" s="151"/>
      <c r="T151" s="151"/>
      <c r="U151" s="151"/>
      <c r="V151" s="151"/>
      <c r="W151" s="151"/>
      <c r="X151" s="151"/>
      <c r="Y151" s="151"/>
    </row>
    <row r="152" spans="3:25" ht="18.75" customHeight="1">
      <c r="C152" s="151"/>
      <c r="D152" s="151"/>
      <c r="E152" s="151"/>
      <c r="F152" s="151"/>
      <c r="G152" s="151"/>
      <c r="H152" s="151"/>
      <c r="I152" s="151"/>
      <c r="J152" s="151"/>
      <c r="K152" s="151"/>
      <c r="L152" s="151"/>
      <c r="M152" s="151"/>
      <c r="N152" s="151"/>
      <c r="O152" s="240"/>
      <c r="P152" s="151"/>
      <c r="Q152" s="151"/>
      <c r="R152" s="151"/>
      <c r="S152" s="151"/>
      <c r="T152" s="151"/>
      <c r="U152" s="151"/>
      <c r="V152" s="151"/>
      <c r="W152" s="151"/>
      <c r="X152" s="151"/>
      <c r="Y152" s="151"/>
    </row>
    <row r="153" spans="3:25" ht="18.75" customHeight="1">
      <c r="C153" s="151"/>
      <c r="D153" s="151"/>
      <c r="E153" s="151"/>
      <c r="F153" s="151"/>
      <c r="G153" s="151"/>
      <c r="H153" s="151"/>
      <c r="I153" s="151"/>
      <c r="J153" s="151"/>
      <c r="K153" s="151"/>
      <c r="L153" s="151"/>
      <c r="M153" s="151"/>
      <c r="N153" s="151"/>
      <c r="O153" s="240"/>
      <c r="P153" s="151"/>
      <c r="Q153" s="151"/>
      <c r="R153" s="151"/>
      <c r="S153" s="151"/>
      <c r="T153" s="151"/>
      <c r="U153" s="151"/>
      <c r="V153" s="151"/>
      <c r="W153" s="151"/>
      <c r="X153" s="151"/>
      <c r="Y153" s="151"/>
    </row>
    <row r="154" spans="3:25" ht="18.75" customHeight="1">
      <c r="C154" s="151"/>
      <c r="D154" s="151"/>
      <c r="E154" s="151"/>
      <c r="F154" s="151"/>
      <c r="G154" s="151"/>
      <c r="H154" s="151"/>
      <c r="I154" s="151"/>
      <c r="J154" s="151"/>
      <c r="K154" s="151"/>
      <c r="L154" s="151"/>
      <c r="M154" s="151"/>
      <c r="N154" s="151"/>
      <c r="O154" s="240"/>
      <c r="P154" s="151"/>
      <c r="Q154" s="151"/>
      <c r="R154" s="151"/>
      <c r="S154" s="151"/>
      <c r="T154" s="151"/>
      <c r="U154" s="151"/>
      <c r="V154" s="151"/>
      <c r="W154" s="151"/>
      <c r="X154" s="151"/>
      <c r="Y154" s="151"/>
    </row>
    <row r="155" spans="3:25" ht="18.75" customHeight="1">
      <c r="C155" s="151"/>
      <c r="D155" s="151"/>
      <c r="E155" s="151"/>
      <c r="F155" s="151"/>
      <c r="G155" s="151"/>
      <c r="H155" s="151"/>
      <c r="I155" s="151"/>
      <c r="J155" s="151"/>
      <c r="K155" s="151"/>
      <c r="L155" s="151"/>
      <c r="M155" s="151"/>
      <c r="N155" s="151"/>
      <c r="O155" s="240"/>
      <c r="P155" s="151"/>
      <c r="Q155" s="151"/>
      <c r="R155" s="151"/>
      <c r="S155" s="151"/>
      <c r="T155" s="151"/>
      <c r="U155" s="151"/>
      <c r="V155" s="151"/>
      <c r="W155" s="151"/>
      <c r="X155" s="151"/>
      <c r="Y155" s="151"/>
    </row>
    <row r="156" spans="3:25" ht="18.75" customHeight="1">
      <c r="C156" s="151"/>
      <c r="D156" s="151"/>
      <c r="E156" s="151"/>
      <c r="F156" s="151"/>
      <c r="G156" s="151"/>
      <c r="H156" s="151"/>
      <c r="I156" s="151"/>
      <c r="J156" s="151"/>
      <c r="K156" s="151"/>
      <c r="L156" s="151"/>
      <c r="M156" s="151"/>
      <c r="N156" s="151"/>
      <c r="O156" s="240"/>
      <c r="P156" s="151"/>
      <c r="Q156" s="151"/>
      <c r="R156" s="151"/>
      <c r="S156" s="151"/>
      <c r="T156" s="151"/>
      <c r="U156" s="151"/>
      <c r="V156" s="151"/>
      <c r="W156" s="151"/>
      <c r="X156" s="151"/>
      <c r="Y156" s="151"/>
    </row>
    <row r="157" spans="3:25" ht="18.75" customHeight="1">
      <c r="C157" s="151"/>
      <c r="D157" s="151"/>
      <c r="E157" s="151"/>
      <c r="F157" s="151"/>
      <c r="G157" s="151"/>
      <c r="H157" s="151"/>
      <c r="I157" s="151"/>
      <c r="J157" s="151"/>
      <c r="K157" s="151"/>
      <c r="L157" s="151"/>
      <c r="M157" s="151"/>
      <c r="N157" s="151"/>
      <c r="O157" s="240"/>
      <c r="P157" s="151"/>
      <c r="Q157" s="151"/>
      <c r="R157" s="151"/>
      <c r="S157" s="151"/>
      <c r="T157" s="151"/>
      <c r="U157" s="151"/>
      <c r="V157" s="151"/>
      <c r="W157" s="151"/>
      <c r="X157" s="151"/>
      <c r="Y157" s="151"/>
    </row>
    <row r="158" spans="3:25" ht="18.75" customHeight="1">
      <c r="C158" s="151"/>
      <c r="D158" s="151"/>
      <c r="E158" s="151"/>
      <c r="F158" s="151"/>
      <c r="G158" s="151"/>
      <c r="H158" s="151"/>
      <c r="I158" s="151"/>
      <c r="J158" s="151"/>
      <c r="K158" s="151"/>
      <c r="L158" s="151"/>
      <c r="M158" s="151"/>
      <c r="N158" s="151"/>
      <c r="O158" s="240"/>
      <c r="P158" s="151"/>
      <c r="Q158" s="151"/>
      <c r="R158" s="151"/>
      <c r="S158" s="151"/>
      <c r="T158" s="151"/>
      <c r="U158" s="151"/>
      <c r="V158" s="151"/>
      <c r="W158" s="151"/>
      <c r="X158" s="151"/>
      <c r="Y158" s="151"/>
    </row>
    <row r="159" spans="3:25" ht="18.75" customHeight="1">
      <c r="C159" s="151"/>
      <c r="D159" s="151"/>
      <c r="E159" s="151"/>
      <c r="F159" s="151"/>
      <c r="G159" s="151"/>
      <c r="H159" s="151"/>
      <c r="I159" s="151"/>
      <c r="J159" s="151"/>
      <c r="K159" s="151"/>
      <c r="L159" s="151"/>
      <c r="M159" s="151"/>
      <c r="N159" s="151"/>
      <c r="O159" s="240"/>
      <c r="P159" s="151"/>
      <c r="Q159" s="151"/>
      <c r="R159" s="151"/>
      <c r="S159" s="151"/>
      <c r="T159" s="151"/>
      <c r="U159" s="151"/>
      <c r="V159" s="151"/>
      <c r="W159" s="151"/>
      <c r="X159" s="151"/>
      <c r="Y159" s="151"/>
    </row>
    <row r="160" spans="3:25" ht="18.75" customHeight="1">
      <c r="C160" s="151"/>
      <c r="D160" s="151"/>
      <c r="E160" s="151"/>
      <c r="F160" s="151"/>
      <c r="G160" s="151"/>
      <c r="H160" s="151"/>
      <c r="I160" s="151"/>
      <c r="J160" s="151"/>
      <c r="K160" s="151"/>
      <c r="L160" s="151"/>
      <c r="M160" s="151"/>
      <c r="N160" s="151"/>
      <c r="O160" s="240"/>
      <c r="P160" s="151"/>
      <c r="Q160" s="151"/>
      <c r="R160" s="151"/>
      <c r="S160" s="151"/>
      <c r="T160" s="151"/>
      <c r="U160" s="151"/>
      <c r="V160" s="151"/>
      <c r="W160" s="151"/>
      <c r="X160" s="151"/>
      <c r="Y160" s="151"/>
    </row>
    <row r="161" spans="3:25" ht="18.75" customHeight="1">
      <c r="C161" s="151"/>
      <c r="D161" s="151"/>
      <c r="E161" s="151"/>
      <c r="F161" s="151"/>
      <c r="G161" s="151"/>
      <c r="H161" s="151"/>
      <c r="I161" s="151"/>
      <c r="J161" s="151"/>
      <c r="K161" s="151"/>
      <c r="L161" s="151"/>
      <c r="M161" s="151"/>
      <c r="N161" s="151"/>
      <c r="O161" s="240"/>
      <c r="P161" s="151"/>
      <c r="Q161" s="151"/>
      <c r="R161" s="151"/>
      <c r="S161" s="151"/>
      <c r="T161" s="151"/>
      <c r="U161" s="151"/>
      <c r="V161" s="151"/>
      <c r="W161" s="151"/>
      <c r="X161" s="151"/>
      <c r="Y161" s="151"/>
    </row>
    <row r="162" spans="3:25" ht="18.75" customHeight="1">
      <c r="C162" s="151"/>
      <c r="D162" s="151"/>
      <c r="E162" s="151"/>
      <c r="F162" s="151"/>
      <c r="G162" s="151"/>
      <c r="H162" s="151"/>
      <c r="I162" s="151"/>
      <c r="J162" s="151"/>
      <c r="K162" s="151"/>
      <c r="L162" s="151"/>
      <c r="M162" s="151"/>
      <c r="N162" s="151"/>
      <c r="O162" s="240"/>
      <c r="P162" s="151"/>
      <c r="Q162" s="151"/>
      <c r="R162" s="151"/>
      <c r="S162" s="151"/>
      <c r="T162" s="151"/>
      <c r="U162" s="151"/>
      <c r="V162" s="151"/>
      <c r="W162" s="151"/>
      <c r="X162" s="151"/>
      <c r="Y162" s="151"/>
    </row>
    <row r="163" spans="3:25" ht="18.75" customHeight="1">
      <c r="C163" s="151"/>
      <c r="D163" s="151"/>
      <c r="E163" s="151"/>
      <c r="F163" s="151"/>
      <c r="G163" s="151"/>
      <c r="H163" s="151"/>
      <c r="I163" s="151"/>
      <c r="J163" s="151"/>
      <c r="K163" s="151"/>
      <c r="L163" s="151"/>
      <c r="M163" s="151"/>
      <c r="N163" s="151"/>
      <c r="O163" s="240"/>
      <c r="P163" s="151"/>
      <c r="Q163" s="151"/>
      <c r="R163" s="151"/>
      <c r="S163" s="151"/>
      <c r="T163" s="151"/>
      <c r="U163" s="151"/>
      <c r="V163" s="151"/>
      <c r="W163" s="151"/>
      <c r="X163" s="151"/>
      <c r="Y163" s="151"/>
    </row>
    <row r="164" spans="3:25" ht="18.75" customHeight="1">
      <c r="C164" s="151"/>
      <c r="D164" s="151"/>
      <c r="E164" s="151"/>
      <c r="F164" s="151"/>
      <c r="G164" s="151"/>
      <c r="H164" s="151"/>
      <c r="I164" s="151"/>
      <c r="J164" s="151"/>
      <c r="K164" s="151"/>
      <c r="L164" s="151"/>
      <c r="M164" s="151"/>
      <c r="N164" s="151"/>
      <c r="O164" s="240"/>
      <c r="P164" s="151"/>
      <c r="Q164" s="151"/>
      <c r="R164" s="151"/>
      <c r="S164" s="151"/>
      <c r="T164" s="151"/>
      <c r="U164" s="151"/>
      <c r="V164" s="151"/>
      <c r="W164" s="151"/>
      <c r="X164" s="151"/>
      <c r="Y164" s="151"/>
    </row>
    <row r="165" spans="3:25" ht="18.75" customHeight="1">
      <c r="C165" s="151"/>
      <c r="D165" s="151"/>
      <c r="E165" s="151"/>
      <c r="F165" s="151"/>
      <c r="G165" s="151"/>
      <c r="H165" s="151"/>
      <c r="I165" s="151"/>
      <c r="J165" s="151"/>
      <c r="K165" s="151"/>
      <c r="L165" s="151"/>
      <c r="M165" s="151"/>
      <c r="N165" s="151"/>
      <c r="O165" s="240"/>
      <c r="P165" s="151"/>
      <c r="Q165" s="151"/>
      <c r="R165" s="151"/>
      <c r="S165" s="151"/>
      <c r="T165" s="151"/>
      <c r="U165" s="151"/>
      <c r="V165" s="151"/>
      <c r="W165" s="151"/>
      <c r="X165" s="151"/>
      <c r="Y165" s="151"/>
    </row>
    <row r="166" spans="3:25" ht="18.75" customHeight="1">
      <c r="C166" s="151"/>
      <c r="D166" s="151"/>
      <c r="E166" s="151"/>
      <c r="F166" s="151"/>
      <c r="G166" s="151"/>
      <c r="H166" s="151"/>
      <c r="I166" s="151"/>
      <c r="J166" s="151"/>
      <c r="K166" s="151"/>
      <c r="L166" s="151"/>
      <c r="M166" s="151"/>
      <c r="N166" s="151"/>
      <c r="O166" s="240"/>
      <c r="P166" s="151"/>
      <c r="Q166" s="151"/>
      <c r="R166" s="151"/>
      <c r="S166" s="151"/>
      <c r="T166" s="151"/>
      <c r="U166" s="151"/>
      <c r="V166" s="151"/>
      <c r="W166" s="151"/>
      <c r="X166" s="151"/>
      <c r="Y166" s="151"/>
    </row>
    <row r="167" spans="3:25" ht="18.75" customHeight="1">
      <c r="C167" s="151"/>
      <c r="D167" s="151"/>
      <c r="E167" s="151"/>
      <c r="F167" s="151"/>
      <c r="G167" s="151"/>
      <c r="H167" s="151"/>
      <c r="I167" s="151"/>
      <c r="J167" s="151"/>
      <c r="K167" s="151"/>
      <c r="L167" s="151"/>
      <c r="M167" s="151"/>
      <c r="N167" s="151"/>
      <c r="O167" s="240"/>
      <c r="P167" s="151"/>
      <c r="Q167" s="151"/>
      <c r="R167" s="151"/>
      <c r="S167" s="151"/>
      <c r="T167" s="151"/>
      <c r="U167" s="151"/>
      <c r="V167" s="151"/>
      <c r="W167" s="151"/>
      <c r="X167" s="151"/>
      <c r="Y167" s="151"/>
    </row>
    <row r="168" spans="3:25" ht="18.75" customHeight="1">
      <c r="C168" s="151"/>
      <c r="D168" s="151"/>
      <c r="E168" s="151"/>
      <c r="F168" s="151"/>
      <c r="G168" s="151"/>
      <c r="H168" s="151"/>
      <c r="I168" s="151"/>
      <c r="J168" s="151"/>
      <c r="K168" s="151"/>
      <c r="L168" s="151"/>
      <c r="M168" s="151"/>
      <c r="N168" s="151"/>
      <c r="O168" s="240"/>
      <c r="P168" s="151"/>
      <c r="Q168" s="151"/>
      <c r="R168" s="151"/>
      <c r="S168" s="151"/>
      <c r="T168" s="151"/>
      <c r="U168" s="151"/>
      <c r="V168" s="151"/>
      <c r="W168" s="151"/>
      <c r="X168" s="151"/>
      <c r="Y168" s="151"/>
    </row>
    <row r="169" spans="3:25" ht="18.75" customHeight="1">
      <c r="C169" s="151"/>
      <c r="D169" s="151"/>
      <c r="E169" s="151"/>
      <c r="F169" s="151"/>
      <c r="G169" s="151"/>
      <c r="H169" s="151"/>
      <c r="I169" s="151"/>
      <c r="J169" s="151"/>
      <c r="K169" s="151"/>
      <c r="L169" s="151"/>
      <c r="M169" s="151"/>
      <c r="N169" s="151"/>
      <c r="O169" s="240"/>
      <c r="P169" s="151"/>
      <c r="Q169" s="151"/>
      <c r="R169" s="151"/>
      <c r="S169" s="151"/>
      <c r="T169" s="151"/>
      <c r="U169" s="151"/>
      <c r="V169" s="151"/>
      <c r="W169" s="151"/>
      <c r="X169" s="151"/>
      <c r="Y169" s="151"/>
    </row>
    <row r="170" spans="3:25" ht="18.75" customHeight="1">
      <c r="C170" s="151"/>
      <c r="D170" s="151"/>
      <c r="E170" s="151"/>
      <c r="F170" s="151"/>
      <c r="G170" s="151"/>
      <c r="H170" s="151"/>
      <c r="I170" s="151"/>
      <c r="J170" s="151"/>
      <c r="K170" s="151"/>
      <c r="L170" s="151"/>
      <c r="M170" s="151"/>
      <c r="N170" s="151"/>
      <c r="O170" s="240"/>
      <c r="P170" s="151"/>
      <c r="Q170" s="151"/>
      <c r="R170" s="151"/>
      <c r="S170" s="151"/>
      <c r="T170" s="151"/>
      <c r="U170" s="151"/>
      <c r="V170" s="151"/>
      <c r="W170" s="151"/>
      <c r="X170" s="151"/>
      <c r="Y170" s="151"/>
    </row>
    <row r="171" spans="3:25" ht="18.75" customHeight="1">
      <c r="C171" s="151"/>
      <c r="D171" s="151"/>
      <c r="E171" s="151"/>
      <c r="F171" s="151"/>
      <c r="G171" s="151"/>
      <c r="H171" s="151"/>
      <c r="I171" s="151"/>
      <c r="J171" s="151"/>
      <c r="K171" s="151"/>
      <c r="L171" s="151"/>
      <c r="M171" s="151"/>
      <c r="N171" s="151"/>
      <c r="O171" s="240"/>
      <c r="P171" s="151"/>
      <c r="Q171" s="151"/>
      <c r="R171" s="151"/>
      <c r="S171" s="151"/>
      <c r="T171" s="151"/>
      <c r="U171" s="151"/>
      <c r="V171" s="151"/>
      <c r="W171" s="151"/>
      <c r="X171" s="151"/>
      <c r="Y171" s="151"/>
    </row>
    <row r="172" spans="3:25" ht="18.75" customHeight="1">
      <c r="C172" s="151"/>
      <c r="D172" s="151"/>
      <c r="E172" s="151"/>
      <c r="F172" s="151"/>
      <c r="G172" s="151"/>
      <c r="H172" s="151"/>
      <c r="I172" s="151"/>
      <c r="J172" s="151"/>
      <c r="K172" s="151"/>
      <c r="L172" s="151"/>
      <c r="M172" s="151"/>
      <c r="N172" s="151"/>
      <c r="O172" s="240"/>
      <c r="P172" s="151"/>
      <c r="Q172" s="151"/>
      <c r="R172" s="151"/>
      <c r="S172" s="151"/>
      <c r="T172" s="151"/>
      <c r="U172" s="151"/>
      <c r="V172" s="151"/>
      <c r="W172" s="151"/>
      <c r="X172" s="151"/>
      <c r="Y172" s="151"/>
    </row>
    <row r="173" spans="3:25" ht="18.75" customHeight="1">
      <c r="C173" s="151"/>
      <c r="D173" s="151"/>
      <c r="E173" s="151"/>
      <c r="F173" s="151"/>
      <c r="G173" s="151"/>
      <c r="H173" s="151"/>
      <c r="I173" s="151"/>
      <c r="J173" s="151"/>
      <c r="K173" s="151"/>
      <c r="L173" s="151"/>
      <c r="M173" s="151"/>
      <c r="N173" s="151"/>
      <c r="O173" s="240"/>
      <c r="P173" s="151"/>
      <c r="Q173" s="151"/>
      <c r="R173" s="151"/>
      <c r="S173" s="151"/>
      <c r="T173" s="151"/>
      <c r="U173" s="151"/>
      <c r="V173" s="151"/>
      <c r="W173" s="151"/>
      <c r="X173" s="151"/>
      <c r="Y173" s="151"/>
    </row>
    <row r="174" spans="3:25" ht="18.75" customHeight="1">
      <c r="C174" s="151"/>
      <c r="D174" s="151"/>
      <c r="E174" s="151"/>
      <c r="F174" s="151"/>
      <c r="G174" s="151"/>
      <c r="H174" s="151"/>
      <c r="I174" s="151"/>
      <c r="J174" s="151"/>
      <c r="K174" s="151"/>
      <c r="L174" s="151"/>
      <c r="M174" s="151"/>
      <c r="N174" s="151"/>
      <c r="O174" s="240"/>
      <c r="P174" s="151"/>
      <c r="Q174" s="151"/>
      <c r="R174" s="151"/>
      <c r="S174" s="151"/>
      <c r="T174" s="151"/>
      <c r="U174" s="151"/>
      <c r="V174" s="151"/>
      <c r="W174" s="151"/>
      <c r="X174" s="151"/>
      <c r="Y174" s="151"/>
    </row>
    <row r="175" spans="3:25" ht="18.75" customHeight="1">
      <c r="C175" s="151"/>
      <c r="D175" s="151"/>
      <c r="E175" s="151"/>
      <c r="F175" s="151"/>
      <c r="G175" s="151"/>
      <c r="H175" s="151"/>
      <c r="I175" s="151"/>
      <c r="J175" s="151"/>
      <c r="K175" s="151"/>
      <c r="L175" s="151"/>
      <c r="M175" s="151"/>
      <c r="N175" s="151"/>
      <c r="O175" s="240"/>
      <c r="P175" s="151"/>
      <c r="Q175" s="151"/>
      <c r="R175" s="151"/>
      <c r="S175" s="151"/>
      <c r="T175" s="151"/>
      <c r="U175" s="151"/>
      <c r="V175" s="151"/>
      <c r="W175" s="151"/>
      <c r="X175" s="151"/>
      <c r="Y175" s="151"/>
    </row>
    <row r="176" spans="3:25" ht="18.75" customHeight="1">
      <c r="C176" s="151"/>
      <c r="D176" s="151"/>
      <c r="E176" s="151"/>
      <c r="F176" s="151"/>
      <c r="G176" s="151"/>
      <c r="H176" s="151"/>
      <c r="I176" s="151"/>
      <c r="J176" s="151"/>
      <c r="K176" s="151"/>
      <c r="L176" s="151"/>
      <c r="M176" s="151"/>
      <c r="N176" s="151"/>
      <c r="O176" s="240"/>
      <c r="P176" s="151"/>
      <c r="Q176" s="151"/>
      <c r="R176" s="151"/>
      <c r="S176" s="151"/>
      <c r="T176" s="151"/>
      <c r="U176" s="151"/>
      <c r="V176" s="151"/>
      <c r="W176" s="151"/>
      <c r="X176" s="151"/>
      <c r="Y176" s="151"/>
    </row>
    <row r="177" spans="3:25" ht="18.75" customHeight="1">
      <c r="C177" s="151"/>
      <c r="D177" s="151"/>
      <c r="E177" s="151"/>
      <c r="F177" s="151"/>
      <c r="G177" s="151"/>
      <c r="H177" s="151"/>
      <c r="I177" s="151"/>
      <c r="J177" s="151"/>
      <c r="K177" s="151"/>
      <c r="L177" s="151"/>
      <c r="M177" s="151"/>
      <c r="N177" s="151"/>
      <c r="O177" s="240"/>
      <c r="P177" s="151"/>
      <c r="Q177" s="151"/>
      <c r="R177" s="151"/>
      <c r="S177" s="151"/>
      <c r="T177" s="151"/>
      <c r="U177" s="151"/>
      <c r="V177" s="151"/>
      <c r="W177" s="151"/>
      <c r="X177" s="151"/>
      <c r="Y177" s="151"/>
    </row>
    <row r="178" spans="3:25" ht="18.75" customHeight="1">
      <c r="C178" s="151"/>
      <c r="D178" s="151"/>
      <c r="E178" s="151"/>
      <c r="F178" s="151"/>
      <c r="G178" s="151"/>
      <c r="H178" s="151"/>
      <c r="I178" s="151"/>
      <c r="J178" s="151"/>
      <c r="K178" s="151"/>
      <c r="L178" s="151"/>
      <c r="M178" s="151"/>
      <c r="N178" s="151"/>
      <c r="O178" s="240"/>
      <c r="P178" s="151"/>
      <c r="Q178" s="151"/>
      <c r="R178" s="151"/>
      <c r="S178" s="151"/>
      <c r="T178" s="151"/>
      <c r="U178" s="151"/>
      <c r="V178" s="151"/>
      <c r="W178" s="151"/>
      <c r="X178" s="151"/>
      <c r="Y178" s="151"/>
    </row>
    <row r="179" spans="3:25" ht="18.75" customHeight="1">
      <c r="C179" s="151"/>
      <c r="D179" s="151"/>
      <c r="E179" s="151"/>
      <c r="F179" s="151"/>
      <c r="G179" s="151"/>
      <c r="H179" s="151"/>
      <c r="I179" s="151"/>
      <c r="J179" s="151"/>
      <c r="K179" s="151"/>
      <c r="L179" s="151"/>
      <c r="M179" s="151"/>
      <c r="N179" s="151"/>
      <c r="O179" s="240"/>
      <c r="P179" s="151"/>
      <c r="Q179" s="151"/>
      <c r="R179" s="151"/>
      <c r="S179" s="151"/>
      <c r="T179" s="151"/>
      <c r="U179" s="151"/>
      <c r="V179" s="151"/>
      <c r="W179" s="151"/>
      <c r="X179" s="151"/>
      <c r="Y179" s="151"/>
    </row>
    <row r="180" spans="3:25" ht="18.75" customHeight="1">
      <c r="C180" s="151"/>
      <c r="D180" s="151"/>
      <c r="E180" s="151"/>
      <c r="F180" s="151"/>
      <c r="G180" s="151"/>
      <c r="H180" s="151"/>
      <c r="I180" s="151"/>
      <c r="J180" s="151"/>
      <c r="K180" s="151"/>
      <c r="L180" s="151"/>
      <c r="M180" s="151"/>
      <c r="N180" s="151"/>
      <c r="O180" s="240"/>
      <c r="P180" s="151"/>
      <c r="Q180" s="151"/>
      <c r="R180" s="151"/>
      <c r="S180" s="151"/>
      <c r="T180" s="151"/>
      <c r="U180" s="151"/>
      <c r="V180" s="151"/>
      <c r="W180" s="151"/>
      <c r="X180" s="151"/>
      <c r="Y180" s="151"/>
    </row>
  </sheetData>
  <sheetProtection/>
  <mergeCells count="21">
    <mergeCell ref="U5:U6"/>
    <mergeCell ref="W5:X5"/>
    <mergeCell ref="A1:B1"/>
    <mergeCell ref="A2:Y2"/>
    <mergeCell ref="A3:Y3"/>
    <mergeCell ref="A5:A6"/>
    <mergeCell ref="C5:C6"/>
    <mergeCell ref="Q5:Q6"/>
    <mergeCell ref="P5:P6"/>
    <mergeCell ref="S4:Y4"/>
    <mergeCell ref="V5:V6"/>
    <mergeCell ref="Y5:Y6"/>
    <mergeCell ref="D5:D6"/>
    <mergeCell ref="T5:T6"/>
    <mergeCell ref="O5:O6"/>
    <mergeCell ref="B5:B6"/>
    <mergeCell ref="F5:F6"/>
    <mergeCell ref="G5:N5"/>
    <mergeCell ref="S5:S6"/>
    <mergeCell ref="R5:R6"/>
    <mergeCell ref="E5:E6"/>
  </mergeCells>
  <printOptions/>
  <pageMargins left="0.11811023622047245" right="0.1968503937007874" top="0.5905511811023623" bottom="0.5118110236220472" header="0" footer="0"/>
  <pageSetup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sheetPr>
    <pageSetUpPr fitToPage="1"/>
  </sheetPr>
  <dimension ref="A1:S28"/>
  <sheetViews>
    <sheetView view="pageBreakPreview" zoomScale="60" zoomScaleNormal="70" zoomScalePageLayoutView="0" workbookViewId="0" topLeftCell="B2">
      <selection activeCell="I9" sqref="I9"/>
    </sheetView>
  </sheetViews>
  <sheetFormatPr defaultColWidth="8.75390625" defaultRowHeight="15.75"/>
  <cols>
    <col min="1" max="1" width="6.375" style="347" customWidth="1"/>
    <col min="2" max="2" width="75.25390625" style="145" customWidth="1"/>
    <col min="3" max="3" width="16.25390625" style="348" customWidth="1"/>
    <col min="4" max="4" width="16.25390625" style="311" customWidth="1"/>
    <col min="5" max="6" width="16.625" style="311" hidden="1" customWidth="1"/>
    <col min="7" max="8" width="16.625" style="311" customWidth="1"/>
    <col min="9" max="9" width="16.125" style="311" customWidth="1"/>
    <col min="10" max="10" width="8.375" style="306" customWidth="1"/>
    <col min="11" max="11" width="21.125" style="306" customWidth="1"/>
    <col min="12" max="12" width="19.50390625" style="145" customWidth="1"/>
    <col min="13" max="14" width="18.75390625" style="145" customWidth="1"/>
    <col min="15" max="15" width="18.375" style="145" customWidth="1"/>
    <col min="16" max="16" width="18.50390625" style="145" customWidth="1"/>
    <col min="17" max="17" width="70.50390625" style="145" customWidth="1"/>
    <col min="18" max="18" width="21.50390625" style="306" customWidth="1"/>
    <col min="19" max="19" width="21.00390625" style="307" customWidth="1"/>
    <col min="20" max="20" width="17.75390625" style="145" customWidth="1"/>
    <col min="21" max="21" width="13.875" style="145" customWidth="1"/>
    <col min="22" max="22" width="15.75390625" style="145" customWidth="1"/>
    <col min="23" max="23" width="19.50390625" style="145" customWidth="1"/>
    <col min="24" max="50" width="8.25390625" style="145" customWidth="1"/>
    <col min="51" max="53" width="0" style="145" hidden="1" customWidth="1"/>
    <col min="54" max="54" width="22.375" style="145" bestFit="1" customWidth="1"/>
    <col min="55" max="55" width="23.25390625" style="145" bestFit="1" customWidth="1"/>
    <col min="56" max="16384" width="8.75390625" style="145" customWidth="1"/>
  </cols>
  <sheetData>
    <row r="1" spans="1:9" ht="26.25" customHeight="1" hidden="1">
      <c r="A1" s="526"/>
      <c r="B1" s="526"/>
      <c r="C1" s="526"/>
      <c r="D1" s="526"/>
      <c r="E1" s="526"/>
      <c r="F1" s="526"/>
      <c r="G1" s="305"/>
      <c r="H1" s="305"/>
      <c r="I1" s="305"/>
    </row>
    <row r="2" spans="1:10" ht="26.25" customHeight="1">
      <c r="A2" s="527" t="s">
        <v>473</v>
      </c>
      <c r="B2" s="527"/>
      <c r="C2" s="308"/>
      <c r="D2" s="308"/>
      <c r="E2" s="308"/>
      <c r="F2" s="308"/>
      <c r="G2" s="308"/>
      <c r="H2" s="308"/>
      <c r="I2" s="308"/>
      <c r="J2" s="309"/>
    </row>
    <row r="3" spans="1:13" ht="24.75" customHeight="1">
      <c r="A3" s="528" t="s">
        <v>470</v>
      </c>
      <c r="B3" s="528"/>
      <c r="C3" s="528"/>
      <c r="D3" s="528"/>
      <c r="E3" s="528"/>
      <c r="F3" s="528"/>
      <c r="G3" s="528"/>
      <c r="H3" s="528"/>
      <c r="I3" s="528"/>
      <c r="J3" s="528"/>
      <c r="K3" s="310"/>
      <c r="L3" s="311"/>
      <c r="M3" s="311"/>
    </row>
    <row r="4" spans="1:13" ht="24.75" customHeight="1">
      <c r="A4" s="529" t="str">
        <f>+'TỔNG HỢP'!$A$3:$N$3</f>
        <v>(Kèm theo Báo cáo số              /BC-UBND ngày     tháng 6 năm 2024 của UBND huyện Tủa Chùa)</v>
      </c>
      <c r="B4" s="529"/>
      <c r="C4" s="529"/>
      <c r="D4" s="529"/>
      <c r="E4" s="529"/>
      <c r="F4" s="529"/>
      <c r="G4" s="529"/>
      <c r="H4" s="529"/>
      <c r="I4" s="529"/>
      <c r="J4" s="529"/>
      <c r="K4" s="310"/>
      <c r="L4" s="311"/>
      <c r="M4" s="311"/>
    </row>
    <row r="5" spans="1:13" ht="24.75" customHeight="1">
      <c r="A5" s="530" t="s">
        <v>350</v>
      </c>
      <c r="B5" s="530"/>
      <c r="C5" s="530"/>
      <c r="D5" s="530"/>
      <c r="E5" s="530"/>
      <c r="F5" s="530"/>
      <c r="G5" s="530"/>
      <c r="H5" s="530"/>
      <c r="I5" s="530"/>
      <c r="J5" s="530"/>
      <c r="K5" s="310"/>
      <c r="L5" s="311"/>
      <c r="M5" s="311"/>
    </row>
    <row r="6" spans="1:15" ht="22.5" customHeight="1">
      <c r="A6" s="531" t="s">
        <v>351</v>
      </c>
      <c r="B6" s="531" t="s">
        <v>352</v>
      </c>
      <c r="C6" s="532" t="s">
        <v>353</v>
      </c>
      <c r="D6" s="524" t="s">
        <v>354</v>
      </c>
      <c r="E6" s="524" t="s">
        <v>355</v>
      </c>
      <c r="F6" s="524"/>
      <c r="G6" s="522" t="s">
        <v>356</v>
      </c>
      <c r="H6" s="524" t="s">
        <v>357</v>
      </c>
      <c r="I6" s="524" t="str">
        <f>+'Giảm nghèo - SN'!I6:I7</f>
        <v>DT chi đến 30/10/2023</v>
      </c>
      <c r="J6" s="525" t="s">
        <v>358</v>
      </c>
      <c r="K6" s="313"/>
      <c r="L6" s="314"/>
      <c r="M6" s="311"/>
      <c r="O6" s="306"/>
    </row>
    <row r="7" spans="1:15" ht="35.25" customHeight="1">
      <c r="A7" s="531"/>
      <c r="B7" s="531"/>
      <c r="C7" s="533"/>
      <c r="D7" s="524"/>
      <c r="E7" s="312" t="s">
        <v>359</v>
      </c>
      <c r="F7" s="312" t="s">
        <v>360</v>
      </c>
      <c r="G7" s="523"/>
      <c r="H7" s="524"/>
      <c r="I7" s="524"/>
      <c r="J7" s="525"/>
      <c r="K7" s="313"/>
      <c r="L7" s="310"/>
      <c r="M7" s="310"/>
      <c r="N7" s="306"/>
      <c r="O7" s="306"/>
    </row>
    <row r="8" spans="1:19" s="331" customFormat="1" ht="24.75" customHeight="1">
      <c r="A8" s="327" t="s">
        <v>366</v>
      </c>
      <c r="B8" s="328" t="s">
        <v>367</v>
      </c>
      <c r="C8" s="328" t="s">
        <v>368</v>
      </c>
      <c r="D8" s="328" t="s">
        <v>369</v>
      </c>
      <c r="E8" s="328"/>
      <c r="F8" s="328"/>
      <c r="G8" s="328" t="s">
        <v>370</v>
      </c>
      <c r="H8" s="328" t="s">
        <v>371</v>
      </c>
      <c r="I8" s="328" t="s">
        <v>372</v>
      </c>
      <c r="J8" s="328" t="s">
        <v>373</v>
      </c>
      <c r="K8" s="329"/>
      <c r="L8" s="329"/>
      <c r="M8" s="330"/>
      <c r="N8" s="330"/>
      <c r="O8" s="330"/>
      <c r="R8" s="332"/>
      <c r="S8" s="333"/>
    </row>
    <row r="9" spans="1:19" s="323" customFormat="1" ht="15.75">
      <c r="A9" s="334">
        <v>1</v>
      </c>
      <c r="B9" s="335" t="s">
        <v>436</v>
      </c>
      <c r="C9" s="336">
        <f>C10+C12+C14+C16</f>
        <v>1016997360</v>
      </c>
      <c r="D9" s="336">
        <f aca="true" t="shared" si="0" ref="D9:I9">D10+D12+D14+D16</f>
        <v>2126000000</v>
      </c>
      <c r="E9" s="336">
        <f t="shared" si="0"/>
        <v>2056000000</v>
      </c>
      <c r="F9" s="336">
        <f t="shared" si="0"/>
        <v>70000000</v>
      </c>
      <c r="G9" s="336"/>
      <c r="H9" s="336">
        <f t="shared" si="0"/>
        <v>3142997360</v>
      </c>
      <c r="I9" s="336">
        <f t="shared" si="0"/>
        <v>197814400</v>
      </c>
      <c r="J9" s="338">
        <f aca="true" t="shared" si="1" ref="J9:J28">I9/H9</f>
        <v>0.06293813749814922</v>
      </c>
      <c r="K9" s="318"/>
      <c r="L9" s="318"/>
      <c r="N9" s="319"/>
      <c r="R9" s="324"/>
      <c r="S9" s="320"/>
    </row>
    <row r="10" spans="1:19" s="325" customFormat="1" ht="15.75">
      <c r="A10" s="339" t="s">
        <v>361</v>
      </c>
      <c r="B10" s="340" t="s">
        <v>437</v>
      </c>
      <c r="C10" s="341">
        <f>C11</f>
        <v>780000000</v>
      </c>
      <c r="D10" s="341">
        <f aca="true" t="shared" si="2" ref="D10:I10">D11</f>
        <v>1416000000</v>
      </c>
      <c r="E10" s="341">
        <f t="shared" si="2"/>
        <v>1416000000</v>
      </c>
      <c r="F10" s="341">
        <f t="shared" si="2"/>
        <v>0</v>
      </c>
      <c r="G10" s="341"/>
      <c r="H10" s="341">
        <f t="shared" si="2"/>
        <v>2196000000</v>
      </c>
      <c r="I10" s="341">
        <f t="shared" si="2"/>
        <v>197814400</v>
      </c>
      <c r="J10" s="342">
        <f t="shared" si="1"/>
        <v>0.09007941712204007</v>
      </c>
      <c r="K10" s="315"/>
      <c r="L10" s="315"/>
      <c r="N10" s="316"/>
      <c r="R10" s="326"/>
      <c r="S10" s="317"/>
    </row>
    <row r="11" spans="1:19" s="325" customFormat="1" ht="15.75">
      <c r="A11" s="339" t="s">
        <v>363</v>
      </c>
      <c r="B11" s="340" t="s">
        <v>362</v>
      </c>
      <c r="C11" s="341">
        <v>780000000</v>
      </c>
      <c r="D11" s="341">
        <v>1416000000</v>
      </c>
      <c r="E11" s="341">
        <v>1416000000</v>
      </c>
      <c r="F11" s="341"/>
      <c r="G11" s="341"/>
      <c r="H11" s="341">
        <f>C11+D11</f>
        <v>2196000000</v>
      </c>
      <c r="I11" s="341">
        <v>197814400</v>
      </c>
      <c r="J11" s="342">
        <f t="shared" si="1"/>
        <v>0.09007941712204007</v>
      </c>
      <c r="K11" s="315"/>
      <c r="L11" s="315"/>
      <c r="N11" s="316"/>
      <c r="R11" s="326"/>
      <c r="S11" s="317"/>
    </row>
    <row r="12" spans="1:19" s="325" customFormat="1" ht="47.25">
      <c r="A12" s="339" t="s">
        <v>361</v>
      </c>
      <c r="B12" s="340" t="s">
        <v>438</v>
      </c>
      <c r="C12" s="341">
        <f>C13</f>
        <v>166900000</v>
      </c>
      <c r="D12" s="341">
        <f aca="true" t="shared" si="3" ref="D12:I12">D13</f>
        <v>170000000</v>
      </c>
      <c r="E12" s="341">
        <f t="shared" si="3"/>
        <v>170000000</v>
      </c>
      <c r="F12" s="341">
        <f t="shared" si="3"/>
        <v>0</v>
      </c>
      <c r="G12" s="341"/>
      <c r="H12" s="341">
        <f t="shared" si="3"/>
        <v>336900000</v>
      </c>
      <c r="I12" s="341">
        <f t="shared" si="3"/>
        <v>0</v>
      </c>
      <c r="J12" s="342">
        <f t="shared" si="1"/>
        <v>0</v>
      </c>
      <c r="K12" s="315"/>
      <c r="L12" s="315"/>
      <c r="N12" s="316"/>
      <c r="R12" s="326"/>
      <c r="S12" s="317"/>
    </row>
    <row r="13" spans="1:19" s="325" customFormat="1" ht="15.75">
      <c r="A13" s="339" t="s">
        <v>363</v>
      </c>
      <c r="B13" s="340" t="s">
        <v>362</v>
      </c>
      <c r="C13" s="341">
        <v>166900000</v>
      </c>
      <c r="D13" s="341">
        <v>170000000</v>
      </c>
      <c r="E13" s="341">
        <v>170000000</v>
      </c>
      <c r="F13" s="341"/>
      <c r="G13" s="341"/>
      <c r="H13" s="341">
        <f>C13+D13</f>
        <v>336900000</v>
      </c>
      <c r="I13" s="341"/>
      <c r="J13" s="342">
        <f t="shared" si="1"/>
        <v>0</v>
      </c>
      <c r="K13" s="315"/>
      <c r="L13" s="315"/>
      <c r="N13" s="316"/>
      <c r="R13" s="326"/>
      <c r="S13" s="317"/>
    </row>
    <row r="14" spans="1:19" s="325" customFormat="1" ht="15.75">
      <c r="A14" s="339" t="s">
        <v>361</v>
      </c>
      <c r="B14" s="340" t="s">
        <v>439</v>
      </c>
      <c r="C14" s="341">
        <f>C15</f>
        <v>0</v>
      </c>
      <c r="D14" s="341">
        <f aca="true" t="shared" si="4" ref="D14:I14">D15</f>
        <v>400000000</v>
      </c>
      <c r="E14" s="341">
        <f t="shared" si="4"/>
        <v>400000000</v>
      </c>
      <c r="F14" s="341">
        <f t="shared" si="4"/>
        <v>0</v>
      </c>
      <c r="G14" s="341"/>
      <c r="H14" s="341">
        <f t="shared" si="4"/>
        <v>400000000</v>
      </c>
      <c r="I14" s="341">
        <f t="shared" si="4"/>
        <v>0</v>
      </c>
      <c r="J14" s="342">
        <f t="shared" si="1"/>
        <v>0</v>
      </c>
      <c r="K14" s="315"/>
      <c r="L14" s="315"/>
      <c r="N14" s="316"/>
      <c r="R14" s="326"/>
      <c r="S14" s="317"/>
    </row>
    <row r="15" spans="1:19" s="325" customFormat="1" ht="15.75">
      <c r="A15" s="339" t="s">
        <v>363</v>
      </c>
      <c r="B15" s="340" t="s">
        <v>431</v>
      </c>
      <c r="C15" s="341"/>
      <c r="D15" s="341">
        <v>400000000</v>
      </c>
      <c r="E15" s="341">
        <v>400000000</v>
      </c>
      <c r="F15" s="341"/>
      <c r="G15" s="341"/>
      <c r="H15" s="341">
        <f>C15+D15</f>
        <v>400000000</v>
      </c>
      <c r="I15" s="341"/>
      <c r="J15" s="342">
        <f t="shared" si="1"/>
        <v>0</v>
      </c>
      <c r="K15" s="315"/>
      <c r="L15" s="315"/>
      <c r="N15" s="316"/>
      <c r="R15" s="326"/>
      <c r="S15" s="317"/>
    </row>
    <row r="16" spans="1:19" s="325" customFormat="1" ht="31.5">
      <c r="A16" s="339" t="s">
        <v>361</v>
      </c>
      <c r="B16" s="340" t="s">
        <v>440</v>
      </c>
      <c r="C16" s="341">
        <f>SUM(C17:C28)</f>
        <v>70097360</v>
      </c>
      <c r="D16" s="341">
        <f aca="true" t="shared" si="5" ref="D16:I16">SUM(D17:D28)</f>
        <v>140000000</v>
      </c>
      <c r="E16" s="341">
        <f t="shared" si="5"/>
        <v>70000000</v>
      </c>
      <c r="F16" s="341">
        <f t="shared" si="5"/>
        <v>70000000</v>
      </c>
      <c r="G16" s="341"/>
      <c r="H16" s="341">
        <f t="shared" si="5"/>
        <v>210097360</v>
      </c>
      <c r="I16" s="341">
        <f t="shared" si="5"/>
        <v>0</v>
      </c>
      <c r="J16" s="342">
        <f t="shared" si="1"/>
        <v>0</v>
      </c>
      <c r="K16" s="315"/>
      <c r="L16" s="315"/>
      <c r="N16" s="316"/>
      <c r="R16" s="326"/>
      <c r="S16" s="317"/>
    </row>
    <row r="17" spans="1:19" s="325" customFormat="1" ht="15.75">
      <c r="A17" s="339" t="s">
        <v>363</v>
      </c>
      <c r="B17" s="340" t="s">
        <v>441</v>
      </c>
      <c r="C17" s="341">
        <v>70097360</v>
      </c>
      <c r="D17" s="341">
        <f>SUM(E17:F17)</f>
        <v>70000000</v>
      </c>
      <c r="E17" s="341">
        <v>70000000</v>
      </c>
      <c r="F17" s="341"/>
      <c r="G17" s="341"/>
      <c r="H17" s="341">
        <f aca="true" t="shared" si="6" ref="H17:H28">C17+D17</f>
        <v>140097360</v>
      </c>
      <c r="I17" s="341"/>
      <c r="J17" s="342">
        <f t="shared" si="1"/>
        <v>0</v>
      </c>
      <c r="K17" s="315"/>
      <c r="L17" s="315"/>
      <c r="N17" s="316"/>
      <c r="R17" s="326"/>
      <c r="S17" s="317"/>
    </row>
    <row r="18" spans="1:19" s="325" customFormat="1" ht="15.75">
      <c r="A18" s="339" t="s">
        <v>363</v>
      </c>
      <c r="B18" s="340" t="s">
        <v>125</v>
      </c>
      <c r="C18" s="341"/>
      <c r="D18" s="341">
        <f aca="true" t="shared" si="7" ref="D18:D28">SUM(E18:F18)</f>
        <v>10000000</v>
      </c>
      <c r="E18" s="341"/>
      <c r="F18" s="341">
        <v>10000000</v>
      </c>
      <c r="G18" s="341"/>
      <c r="H18" s="341">
        <f t="shared" si="6"/>
        <v>10000000</v>
      </c>
      <c r="I18" s="341"/>
      <c r="J18" s="342">
        <f t="shared" si="1"/>
        <v>0</v>
      </c>
      <c r="K18" s="315"/>
      <c r="L18" s="315"/>
      <c r="N18" s="316"/>
      <c r="R18" s="326"/>
      <c r="S18" s="317"/>
    </row>
    <row r="19" spans="1:19" s="325" customFormat="1" ht="15.75">
      <c r="A19" s="339" t="s">
        <v>363</v>
      </c>
      <c r="B19" s="340" t="s">
        <v>124</v>
      </c>
      <c r="C19" s="341"/>
      <c r="D19" s="341">
        <f t="shared" si="7"/>
        <v>10000000</v>
      </c>
      <c r="E19" s="341"/>
      <c r="F19" s="341">
        <v>10000000</v>
      </c>
      <c r="G19" s="341"/>
      <c r="H19" s="341">
        <f t="shared" si="6"/>
        <v>10000000</v>
      </c>
      <c r="I19" s="341"/>
      <c r="J19" s="342">
        <f t="shared" si="1"/>
        <v>0</v>
      </c>
      <c r="K19" s="315"/>
      <c r="L19" s="315"/>
      <c r="N19" s="316"/>
      <c r="R19" s="326"/>
      <c r="S19" s="317"/>
    </row>
    <row r="20" spans="1:19" s="325" customFormat="1" ht="15.75">
      <c r="A20" s="339" t="s">
        <v>363</v>
      </c>
      <c r="B20" s="340" t="s">
        <v>191</v>
      </c>
      <c r="C20" s="341"/>
      <c r="D20" s="341">
        <f t="shared" si="7"/>
        <v>10000000</v>
      </c>
      <c r="E20" s="341"/>
      <c r="F20" s="341">
        <v>10000000</v>
      </c>
      <c r="G20" s="341"/>
      <c r="H20" s="341">
        <f t="shared" si="6"/>
        <v>10000000</v>
      </c>
      <c r="I20" s="341"/>
      <c r="J20" s="342">
        <f t="shared" si="1"/>
        <v>0</v>
      </c>
      <c r="K20" s="315"/>
      <c r="L20" s="315"/>
      <c r="N20" s="316"/>
      <c r="R20" s="326"/>
      <c r="S20" s="317"/>
    </row>
    <row r="21" spans="1:19" s="325" customFormat="1" ht="15.75">
      <c r="A21" s="339" t="s">
        <v>363</v>
      </c>
      <c r="B21" s="340" t="s">
        <v>190</v>
      </c>
      <c r="C21" s="341"/>
      <c r="D21" s="341">
        <f t="shared" si="7"/>
        <v>5000000</v>
      </c>
      <c r="E21" s="341"/>
      <c r="F21" s="341">
        <v>5000000</v>
      </c>
      <c r="G21" s="341"/>
      <c r="H21" s="341">
        <f t="shared" si="6"/>
        <v>5000000</v>
      </c>
      <c r="I21" s="341"/>
      <c r="J21" s="342">
        <f t="shared" si="1"/>
        <v>0</v>
      </c>
      <c r="K21" s="315"/>
      <c r="L21" s="315"/>
      <c r="N21" s="316"/>
      <c r="R21" s="326"/>
      <c r="S21" s="317"/>
    </row>
    <row r="22" spans="1:19" s="325" customFormat="1" ht="15.75">
      <c r="A22" s="339" t="s">
        <v>363</v>
      </c>
      <c r="B22" s="340" t="s">
        <v>381</v>
      </c>
      <c r="C22" s="341"/>
      <c r="D22" s="341">
        <f t="shared" si="7"/>
        <v>5000000</v>
      </c>
      <c r="E22" s="341"/>
      <c r="F22" s="341">
        <v>5000000</v>
      </c>
      <c r="G22" s="341"/>
      <c r="H22" s="341">
        <f t="shared" si="6"/>
        <v>5000000</v>
      </c>
      <c r="I22" s="341"/>
      <c r="J22" s="342">
        <f t="shared" si="1"/>
        <v>0</v>
      </c>
      <c r="K22" s="315"/>
      <c r="L22" s="315"/>
      <c r="N22" s="316"/>
      <c r="R22" s="326"/>
      <c r="S22" s="317"/>
    </row>
    <row r="23" spans="1:19" s="325" customFormat="1" ht="15.75">
      <c r="A23" s="339" t="s">
        <v>363</v>
      </c>
      <c r="B23" s="340" t="s">
        <v>189</v>
      </c>
      <c r="C23" s="341"/>
      <c r="D23" s="341">
        <f t="shared" si="7"/>
        <v>5000000</v>
      </c>
      <c r="E23" s="341"/>
      <c r="F23" s="341">
        <v>5000000</v>
      </c>
      <c r="G23" s="341"/>
      <c r="H23" s="341">
        <f t="shared" si="6"/>
        <v>5000000</v>
      </c>
      <c r="I23" s="341"/>
      <c r="J23" s="342">
        <f t="shared" si="1"/>
        <v>0</v>
      </c>
      <c r="K23" s="315"/>
      <c r="L23" s="315"/>
      <c r="N23" s="316"/>
      <c r="R23" s="326"/>
      <c r="S23" s="317"/>
    </row>
    <row r="24" spans="1:19" s="325" customFormat="1" ht="15.75">
      <c r="A24" s="339" t="s">
        <v>363</v>
      </c>
      <c r="B24" s="340" t="s">
        <v>193</v>
      </c>
      <c r="C24" s="341"/>
      <c r="D24" s="341">
        <f t="shared" si="7"/>
        <v>5000000</v>
      </c>
      <c r="E24" s="341"/>
      <c r="F24" s="341">
        <v>5000000</v>
      </c>
      <c r="G24" s="341"/>
      <c r="H24" s="341">
        <f t="shared" si="6"/>
        <v>5000000</v>
      </c>
      <c r="I24" s="341"/>
      <c r="J24" s="342">
        <f t="shared" si="1"/>
        <v>0</v>
      </c>
      <c r="K24" s="315"/>
      <c r="L24" s="315"/>
      <c r="N24" s="316"/>
      <c r="R24" s="326"/>
      <c r="S24" s="317"/>
    </row>
    <row r="25" spans="1:19" s="325" customFormat="1" ht="15.75">
      <c r="A25" s="339" t="s">
        <v>363</v>
      </c>
      <c r="B25" s="340" t="s">
        <v>194</v>
      </c>
      <c r="C25" s="341"/>
      <c r="D25" s="341">
        <f t="shared" si="7"/>
        <v>5000000</v>
      </c>
      <c r="E25" s="341"/>
      <c r="F25" s="341">
        <v>5000000</v>
      </c>
      <c r="G25" s="341"/>
      <c r="H25" s="341">
        <f t="shared" si="6"/>
        <v>5000000</v>
      </c>
      <c r="I25" s="341"/>
      <c r="J25" s="342">
        <f t="shared" si="1"/>
        <v>0</v>
      </c>
      <c r="K25" s="315"/>
      <c r="L25" s="315"/>
      <c r="N25" s="316"/>
      <c r="R25" s="326"/>
      <c r="S25" s="317"/>
    </row>
    <row r="26" spans="1:19" s="325" customFormat="1" ht="15.75">
      <c r="A26" s="339" t="s">
        <v>363</v>
      </c>
      <c r="B26" s="340" t="s">
        <v>195</v>
      </c>
      <c r="C26" s="341"/>
      <c r="D26" s="341">
        <f t="shared" si="7"/>
        <v>5000000</v>
      </c>
      <c r="E26" s="341"/>
      <c r="F26" s="341">
        <v>5000000</v>
      </c>
      <c r="G26" s="341"/>
      <c r="H26" s="341">
        <f t="shared" si="6"/>
        <v>5000000</v>
      </c>
      <c r="I26" s="341"/>
      <c r="J26" s="342">
        <f t="shared" si="1"/>
        <v>0</v>
      </c>
      <c r="K26" s="315"/>
      <c r="L26" s="315"/>
      <c r="N26" s="316"/>
      <c r="R26" s="326"/>
      <c r="S26" s="317"/>
    </row>
    <row r="27" spans="1:19" s="325" customFormat="1" ht="15.75">
      <c r="A27" s="339" t="s">
        <v>363</v>
      </c>
      <c r="B27" s="340" t="s">
        <v>197</v>
      </c>
      <c r="C27" s="341"/>
      <c r="D27" s="341">
        <f t="shared" si="7"/>
        <v>5000000</v>
      </c>
      <c r="E27" s="341"/>
      <c r="F27" s="341">
        <v>5000000</v>
      </c>
      <c r="G27" s="341"/>
      <c r="H27" s="341">
        <f t="shared" si="6"/>
        <v>5000000</v>
      </c>
      <c r="I27" s="341"/>
      <c r="J27" s="342">
        <f t="shared" si="1"/>
        <v>0</v>
      </c>
      <c r="K27" s="315"/>
      <c r="L27" s="315"/>
      <c r="N27" s="316"/>
      <c r="R27" s="326"/>
      <c r="S27" s="317"/>
    </row>
    <row r="28" spans="1:19" s="325" customFormat="1" ht="15.75">
      <c r="A28" s="339" t="s">
        <v>363</v>
      </c>
      <c r="B28" s="340" t="s">
        <v>196</v>
      </c>
      <c r="C28" s="341"/>
      <c r="D28" s="341">
        <f t="shared" si="7"/>
        <v>5000000</v>
      </c>
      <c r="E28" s="341"/>
      <c r="F28" s="341">
        <v>5000000</v>
      </c>
      <c r="G28" s="341"/>
      <c r="H28" s="341">
        <f t="shared" si="6"/>
        <v>5000000</v>
      </c>
      <c r="I28" s="341"/>
      <c r="J28" s="342">
        <f t="shared" si="1"/>
        <v>0</v>
      </c>
      <c r="K28" s="315"/>
      <c r="L28" s="315"/>
      <c r="N28" s="316"/>
      <c r="R28" s="326"/>
      <c r="S28" s="317"/>
    </row>
  </sheetData>
  <sheetProtection/>
  <mergeCells count="14">
    <mergeCell ref="B6:B7"/>
    <mergeCell ref="C6:C7"/>
    <mergeCell ref="D6:D7"/>
    <mergeCell ref="E6:F6"/>
    <mergeCell ref="G6:G7"/>
    <mergeCell ref="H6:H7"/>
    <mergeCell ref="I6:I7"/>
    <mergeCell ref="J6:J7"/>
    <mergeCell ref="A1:F1"/>
    <mergeCell ref="A2:B2"/>
    <mergeCell ref="A3:J3"/>
    <mergeCell ref="A4:J4"/>
    <mergeCell ref="A5:J5"/>
    <mergeCell ref="A6:A7"/>
  </mergeCells>
  <printOptions/>
  <pageMargins left="0.7" right="0.7" top="0.75" bottom="0.75" header="0.3" footer="0.3"/>
  <pageSetup fitToHeight="6"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indexed="10"/>
  </sheetPr>
  <dimension ref="A1:AT186"/>
  <sheetViews>
    <sheetView tabSelected="1" view="pageBreakPreview" zoomScale="40" zoomScaleNormal="40" zoomScaleSheetLayoutView="40" zoomScalePageLayoutView="85" workbookViewId="0" topLeftCell="A1">
      <selection activeCell="AA8" sqref="AA8"/>
    </sheetView>
  </sheetViews>
  <sheetFormatPr defaultColWidth="9.00390625" defaultRowHeight="15.75"/>
  <cols>
    <col min="1" max="1" width="8.625" style="151" customWidth="1"/>
    <col min="2" max="2" width="49.875" style="151" customWidth="1"/>
    <col min="3" max="3" width="15.25390625" style="243" customWidth="1"/>
    <col min="4" max="4" width="17.875" style="244" customWidth="1"/>
    <col min="5" max="5" width="15.375" style="244" customWidth="1"/>
    <col min="6" max="7" width="17.25390625" style="245" customWidth="1"/>
    <col min="8" max="10" width="15.50390625" style="245" hidden="1" customWidth="1"/>
    <col min="11" max="12" width="18.625" style="245" hidden="1" customWidth="1"/>
    <col min="13" max="16" width="16.875" style="245" hidden="1" customWidth="1"/>
    <col min="17" max="19" width="15.50390625" style="245" hidden="1" customWidth="1"/>
    <col min="20" max="22" width="15.50390625" style="245" customWidth="1"/>
    <col min="23" max="23" width="49.75390625" style="246" customWidth="1"/>
    <col min="24" max="24" width="20.00390625" style="245" customWidth="1"/>
    <col min="25" max="25" width="18.25390625" style="245" customWidth="1"/>
    <col min="26" max="27" width="17.00390625" style="245" customWidth="1"/>
    <col min="28" max="29" width="19.25390625" style="245" customWidth="1"/>
    <col min="30" max="33" width="17.00390625" style="245" customWidth="1"/>
    <col min="34" max="36" width="17.00390625" style="245" hidden="1" customWidth="1"/>
    <col min="37" max="40" width="15.75390625" style="245" hidden="1" customWidth="1"/>
    <col min="41" max="41" width="18.25390625" style="248" customWidth="1"/>
    <col min="42" max="42" width="14.875" style="151" bestFit="1" customWidth="1"/>
    <col min="43" max="16384" width="9.00390625" style="151" customWidth="1"/>
  </cols>
  <sheetData>
    <row r="1" spans="1:41" ht="33" customHeight="1">
      <c r="A1" s="511" t="s">
        <v>349</v>
      </c>
      <c r="B1" s="511"/>
      <c r="C1" s="284"/>
      <c r="D1" s="285"/>
      <c r="E1" s="285"/>
      <c r="F1" s="269"/>
      <c r="G1" s="286"/>
      <c r="H1" s="286"/>
      <c r="I1" s="286"/>
      <c r="J1" s="286"/>
      <c r="K1" s="287"/>
      <c r="L1" s="287"/>
      <c r="M1" s="287"/>
      <c r="N1" s="269"/>
      <c r="O1" s="269"/>
      <c r="P1" s="269"/>
      <c r="Q1" s="269"/>
      <c r="R1" s="269"/>
      <c r="S1" s="269"/>
      <c r="T1" s="269"/>
      <c r="U1" s="269"/>
      <c r="V1" s="269"/>
      <c r="W1" s="288"/>
      <c r="X1" s="287"/>
      <c r="Y1" s="287"/>
      <c r="Z1" s="269"/>
      <c r="AA1" s="269"/>
      <c r="AB1" s="269"/>
      <c r="AC1" s="269"/>
      <c r="AD1" s="269"/>
      <c r="AE1" s="269"/>
      <c r="AF1" s="287"/>
      <c r="AG1" s="287"/>
      <c r="AH1" s="287"/>
      <c r="AI1" s="287"/>
      <c r="AJ1" s="269"/>
      <c r="AK1" s="269"/>
      <c r="AL1" s="269"/>
      <c r="AM1" s="269"/>
      <c r="AN1" s="269"/>
      <c r="AO1" s="269"/>
    </row>
    <row r="2" spans="1:41" ht="43.5" customHeight="1">
      <c r="A2" s="515" t="s">
        <v>674</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row>
    <row r="3" spans="1:41" ht="33" customHeight="1">
      <c r="A3" s="516" t="str">
        <f>+'TỔNG HỢP'!A3:N3</f>
        <v>(Kèm theo Báo cáo số              /BC-UBND ngày     tháng 6 năm 2024 của UBND huyện Tủa Chùa)</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row>
    <row r="4" spans="1:41" ht="25.5" customHeight="1">
      <c r="A4" s="198"/>
      <c r="B4" s="199"/>
      <c r="C4" s="289"/>
      <c r="D4" s="200"/>
      <c r="E4" s="200"/>
      <c r="F4" s="199"/>
      <c r="G4" s="199"/>
      <c r="H4" s="199"/>
      <c r="I4" s="201"/>
      <c r="J4" s="302"/>
      <c r="K4" s="290"/>
      <c r="L4" s="290"/>
      <c r="M4" s="290"/>
      <c r="N4" s="290"/>
      <c r="O4" s="290"/>
      <c r="P4" s="290"/>
      <c r="Q4" s="290"/>
      <c r="R4" s="290"/>
      <c r="S4" s="290"/>
      <c r="T4" s="290"/>
      <c r="U4" s="290"/>
      <c r="V4" s="290"/>
      <c r="W4" s="291"/>
      <c r="X4" s="290"/>
      <c r="Y4" s="290"/>
      <c r="Z4" s="270"/>
      <c r="AA4" s="270"/>
      <c r="AB4" s="270"/>
      <c r="AC4" s="270"/>
      <c r="AD4" s="270"/>
      <c r="AE4" s="270"/>
      <c r="AF4" s="292"/>
      <c r="AG4" s="518" t="s">
        <v>211</v>
      </c>
      <c r="AH4" s="518"/>
      <c r="AI4" s="518"/>
      <c r="AJ4" s="518"/>
      <c r="AK4" s="518"/>
      <c r="AL4" s="518"/>
      <c r="AM4" s="518"/>
      <c r="AN4" s="518"/>
      <c r="AO4" s="518"/>
    </row>
    <row r="5" spans="1:41" ht="45" customHeight="1">
      <c r="A5" s="540" t="s">
        <v>5</v>
      </c>
      <c r="B5" s="543" t="s">
        <v>7</v>
      </c>
      <c r="C5" s="546" t="s">
        <v>8</v>
      </c>
      <c r="D5" s="549" t="s">
        <v>9</v>
      </c>
      <c r="E5" s="519" t="s">
        <v>10</v>
      </c>
      <c r="F5" s="520"/>
      <c r="G5" s="521"/>
      <c r="H5" s="519" t="s">
        <v>11</v>
      </c>
      <c r="I5" s="520"/>
      <c r="J5" s="520"/>
      <c r="K5" s="520"/>
      <c r="L5" s="520"/>
      <c r="M5" s="520"/>
      <c r="N5" s="520"/>
      <c r="O5" s="520"/>
      <c r="P5" s="520"/>
      <c r="Q5" s="520"/>
      <c r="R5" s="520"/>
      <c r="S5" s="520"/>
      <c r="T5" s="520"/>
      <c r="U5" s="520"/>
      <c r="V5" s="521"/>
      <c r="W5" s="512" t="s">
        <v>12</v>
      </c>
      <c r="X5" s="512" t="s">
        <v>276</v>
      </c>
      <c r="Y5" s="534" t="str">
        <f>+'NTM - ĐT'!Q5:Q6</f>
        <v>Giải ngân KHV năm 2024 đến 30/5/2024</v>
      </c>
      <c r="Z5" s="535"/>
      <c r="AA5" s="536"/>
      <c r="AB5" s="534" t="str">
        <f>+'NTM - ĐT'!R5:R6</f>
        <v>Lũy kế giải ngân đến 30/5/2024</v>
      </c>
      <c r="AC5" s="535"/>
      <c r="AD5" s="536"/>
      <c r="AE5" s="534" t="str">
        <f>+'NTM - ĐT'!S5:S6</f>
        <v>Tỷ lệ giải ngân năm 2024 đến 30/5/2024 (%)</v>
      </c>
      <c r="AF5" s="535"/>
      <c r="AG5" s="536"/>
      <c r="AH5" s="534" t="s">
        <v>188</v>
      </c>
      <c r="AI5" s="535"/>
      <c r="AJ5" s="536"/>
      <c r="AK5" s="514" t="s">
        <v>258</v>
      </c>
      <c r="AL5" s="514" t="s">
        <v>264</v>
      </c>
      <c r="AM5" s="514" t="s">
        <v>265</v>
      </c>
      <c r="AN5" s="514"/>
      <c r="AO5" s="513" t="s">
        <v>13</v>
      </c>
    </row>
    <row r="6" spans="1:41" ht="106.5" customHeight="1">
      <c r="A6" s="541"/>
      <c r="B6" s="544"/>
      <c r="C6" s="547"/>
      <c r="D6" s="550"/>
      <c r="E6" s="549" t="s">
        <v>345</v>
      </c>
      <c r="F6" s="552" t="s">
        <v>342</v>
      </c>
      <c r="G6" s="553"/>
      <c r="H6" s="519" t="s">
        <v>126</v>
      </c>
      <c r="I6" s="520"/>
      <c r="J6" s="521"/>
      <c r="K6" s="519" t="s">
        <v>212</v>
      </c>
      <c r="L6" s="521"/>
      <c r="M6" s="281" t="s">
        <v>227</v>
      </c>
      <c r="N6" s="519" t="s">
        <v>226</v>
      </c>
      <c r="O6" s="521"/>
      <c r="P6" s="281" t="s">
        <v>274</v>
      </c>
      <c r="Q6" s="519" t="s">
        <v>275</v>
      </c>
      <c r="R6" s="520"/>
      <c r="S6" s="521"/>
      <c r="T6" s="519" t="s">
        <v>581</v>
      </c>
      <c r="U6" s="520"/>
      <c r="V6" s="521"/>
      <c r="W6" s="512"/>
      <c r="X6" s="512"/>
      <c r="Y6" s="537"/>
      <c r="Z6" s="538"/>
      <c r="AA6" s="539"/>
      <c r="AB6" s="537"/>
      <c r="AC6" s="538"/>
      <c r="AD6" s="539"/>
      <c r="AE6" s="537"/>
      <c r="AF6" s="538"/>
      <c r="AG6" s="539"/>
      <c r="AH6" s="537"/>
      <c r="AI6" s="538"/>
      <c r="AJ6" s="539"/>
      <c r="AK6" s="514"/>
      <c r="AL6" s="514"/>
      <c r="AM6" s="282" t="s">
        <v>266</v>
      </c>
      <c r="AN6" s="282" t="s">
        <v>267</v>
      </c>
      <c r="AO6" s="513"/>
    </row>
    <row r="7" spans="1:41" ht="106.5" customHeight="1">
      <c r="A7" s="542"/>
      <c r="B7" s="545"/>
      <c r="C7" s="548"/>
      <c r="D7" s="551"/>
      <c r="E7" s="551"/>
      <c r="F7" s="301" t="s">
        <v>346</v>
      </c>
      <c r="G7" s="281" t="s">
        <v>347</v>
      </c>
      <c r="H7" s="281" t="s">
        <v>345</v>
      </c>
      <c r="I7" s="301" t="s">
        <v>346</v>
      </c>
      <c r="J7" s="281" t="s">
        <v>347</v>
      </c>
      <c r="K7" s="301" t="s">
        <v>346</v>
      </c>
      <c r="L7" s="281" t="s">
        <v>347</v>
      </c>
      <c r="M7" s="281"/>
      <c r="N7" s="301" t="s">
        <v>346</v>
      </c>
      <c r="O7" s="281" t="s">
        <v>347</v>
      </c>
      <c r="P7" s="385" t="s">
        <v>347</v>
      </c>
      <c r="Q7" s="281" t="s">
        <v>345</v>
      </c>
      <c r="R7" s="301" t="s">
        <v>346</v>
      </c>
      <c r="S7" s="281" t="s">
        <v>347</v>
      </c>
      <c r="T7" s="463" t="s">
        <v>345</v>
      </c>
      <c r="U7" s="301" t="s">
        <v>346</v>
      </c>
      <c r="V7" s="463" t="s">
        <v>347</v>
      </c>
      <c r="W7" s="281"/>
      <c r="X7" s="281"/>
      <c r="Y7" s="281" t="s">
        <v>345</v>
      </c>
      <c r="Z7" s="301" t="s">
        <v>346</v>
      </c>
      <c r="AA7" s="281" t="s">
        <v>347</v>
      </c>
      <c r="AB7" s="281" t="s">
        <v>345</v>
      </c>
      <c r="AC7" s="301" t="s">
        <v>346</v>
      </c>
      <c r="AD7" s="281" t="s">
        <v>347</v>
      </c>
      <c r="AE7" s="281" t="s">
        <v>345</v>
      </c>
      <c r="AF7" s="301" t="s">
        <v>346</v>
      </c>
      <c r="AG7" s="281" t="s">
        <v>347</v>
      </c>
      <c r="AH7" s="281" t="s">
        <v>345</v>
      </c>
      <c r="AI7" s="301" t="s">
        <v>346</v>
      </c>
      <c r="AJ7" s="281" t="s">
        <v>347</v>
      </c>
      <c r="AK7" s="282"/>
      <c r="AL7" s="282"/>
      <c r="AM7" s="282"/>
      <c r="AN7" s="282"/>
      <c r="AO7" s="283"/>
    </row>
    <row r="8" spans="1:42" s="169" customFormat="1" ht="39.75" customHeight="1">
      <c r="A8" s="173"/>
      <c r="B8" s="180" t="s">
        <v>14</v>
      </c>
      <c r="C8" s="293"/>
      <c r="D8" s="174"/>
      <c r="E8" s="158">
        <f>+E9</f>
        <v>175412</v>
      </c>
      <c r="F8" s="158">
        <f aca="true" t="shared" si="0" ref="F8:AJ8">+F9</f>
        <v>35000</v>
      </c>
      <c r="G8" s="158">
        <f t="shared" si="0"/>
        <v>62287</v>
      </c>
      <c r="H8" s="158">
        <f t="shared" si="0"/>
        <v>63270</v>
      </c>
      <c r="I8" s="158">
        <f t="shared" si="0"/>
        <v>25000</v>
      </c>
      <c r="J8" s="158">
        <f t="shared" si="0"/>
        <v>38270</v>
      </c>
      <c r="K8" s="158">
        <f t="shared" si="0"/>
        <v>0</v>
      </c>
      <c r="L8" s="158">
        <f t="shared" si="0"/>
        <v>810</v>
      </c>
      <c r="M8" s="158">
        <f t="shared" si="0"/>
        <v>0</v>
      </c>
      <c r="N8" s="158">
        <f t="shared" si="0"/>
        <v>5000</v>
      </c>
      <c r="O8" s="158">
        <f t="shared" si="0"/>
        <v>9749</v>
      </c>
      <c r="P8" s="158">
        <f t="shared" si="0"/>
        <v>0</v>
      </c>
      <c r="Q8" s="158">
        <f t="shared" si="0"/>
        <v>22702</v>
      </c>
      <c r="R8" s="158">
        <f t="shared" si="0"/>
        <v>13000</v>
      </c>
      <c r="S8" s="158">
        <f t="shared" si="0"/>
        <v>9702</v>
      </c>
      <c r="T8" s="158">
        <f>+T9</f>
        <v>14129</v>
      </c>
      <c r="U8" s="158">
        <f t="shared" si="0"/>
        <v>7000</v>
      </c>
      <c r="V8" s="158">
        <f>+V9</f>
        <v>18009</v>
      </c>
      <c r="W8" s="158"/>
      <c r="X8" s="158">
        <f t="shared" si="0"/>
        <v>23256.384</v>
      </c>
      <c r="Y8" s="271">
        <f t="shared" si="0"/>
        <v>10761.80306</v>
      </c>
      <c r="Z8" s="158">
        <f t="shared" si="0"/>
        <v>7000</v>
      </c>
      <c r="AA8" s="271">
        <f t="shared" si="0"/>
        <v>3761.80306</v>
      </c>
      <c r="AB8" s="271">
        <f t="shared" si="0"/>
        <v>48212.80306</v>
      </c>
      <c r="AC8" s="158">
        <f>+AC9</f>
        <v>25000</v>
      </c>
      <c r="AD8" s="271">
        <f t="shared" si="0"/>
        <v>23212.80306</v>
      </c>
      <c r="AE8" s="262">
        <f>+AE9</f>
        <v>0.47404647431944325</v>
      </c>
      <c r="AF8" s="489">
        <f aca="true" t="shared" si="1" ref="AE8:AG13">+Z8/U8</f>
        <v>1</v>
      </c>
      <c r="AG8" s="262">
        <f t="shared" si="1"/>
        <v>0.2088846165805986</v>
      </c>
      <c r="AH8" s="158">
        <f t="shared" si="0"/>
        <v>10000</v>
      </c>
      <c r="AI8" s="158">
        <f t="shared" si="0"/>
        <v>10000</v>
      </c>
      <c r="AJ8" s="158">
        <f t="shared" si="0"/>
        <v>0</v>
      </c>
      <c r="AK8" s="175" t="e">
        <f>+#REF!+#REF!+#REF!</f>
        <v>#REF!</v>
      </c>
      <c r="AL8" s="176"/>
      <c r="AM8" s="176"/>
      <c r="AN8" s="176"/>
      <c r="AO8" s="294"/>
      <c r="AP8" s="295"/>
    </row>
    <row r="9" spans="1:42" s="169" customFormat="1" ht="39.75" customHeight="1">
      <c r="A9" s="180" t="s">
        <v>0</v>
      </c>
      <c r="B9" s="149" t="s">
        <v>338</v>
      </c>
      <c r="C9" s="293"/>
      <c r="D9" s="174"/>
      <c r="E9" s="158">
        <f>+E10+E16+E18+E21</f>
        <v>175412</v>
      </c>
      <c r="F9" s="158">
        <f>+F10+F16+F18+F21</f>
        <v>35000</v>
      </c>
      <c r="G9" s="158">
        <f>+G10+G16+G18+G21</f>
        <v>62287</v>
      </c>
      <c r="H9" s="158">
        <f aca="true" t="shared" si="2" ref="H9:U9">+H10+H16+H18+H21</f>
        <v>63270</v>
      </c>
      <c r="I9" s="158">
        <f t="shared" si="2"/>
        <v>25000</v>
      </c>
      <c r="J9" s="158">
        <f t="shared" si="2"/>
        <v>38270</v>
      </c>
      <c r="K9" s="158">
        <f t="shared" si="2"/>
        <v>0</v>
      </c>
      <c r="L9" s="158">
        <f t="shared" si="2"/>
        <v>810</v>
      </c>
      <c r="M9" s="158">
        <f t="shared" si="2"/>
        <v>0</v>
      </c>
      <c r="N9" s="158">
        <f t="shared" si="2"/>
        <v>5000</v>
      </c>
      <c r="O9" s="158">
        <f t="shared" si="2"/>
        <v>9749</v>
      </c>
      <c r="P9" s="158">
        <f t="shared" si="2"/>
        <v>0</v>
      </c>
      <c r="Q9" s="158">
        <f t="shared" si="2"/>
        <v>22702</v>
      </c>
      <c r="R9" s="158">
        <f t="shared" si="2"/>
        <v>13000</v>
      </c>
      <c r="S9" s="158">
        <f t="shared" si="2"/>
        <v>9702</v>
      </c>
      <c r="T9" s="158">
        <f>+T10+T16+T18+T21</f>
        <v>14129</v>
      </c>
      <c r="U9" s="158">
        <f t="shared" si="2"/>
        <v>7000</v>
      </c>
      <c r="V9" s="158">
        <f>+V10+V16+V18+V21</f>
        <v>18009</v>
      </c>
      <c r="W9" s="158"/>
      <c r="X9" s="158">
        <f aca="true" t="shared" si="3" ref="X9:AD9">+X10+X16</f>
        <v>23256.384</v>
      </c>
      <c r="Y9" s="271">
        <f t="shared" si="3"/>
        <v>10761.80306</v>
      </c>
      <c r="Z9" s="158">
        <f t="shared" si="3"/>
        <v>7000</v>
      </c>
      <c r="AA9" s="271">
        <f t="shared" si="3"/>
        <v>3761.80306</v>
      </c>
      <c r="AB9" s="271">
        <f t="shared" si="3"/>
        <v>48212.80306</v>
      </c>
      <c r="AC9" s="158">
        <f>+AC10+AC16</f>
        <v>25000</v>
      </c>
      <c r="AD9" s="271">
        <f t="shared" si="3"/>
        <v>23212.80306</v>
      </c>
      <c r="AE9" s="262">
        <f>+Y9/(Q9+P9)</f>
        <v>0.47404647431944325</v>
      </c>
      <c r="AF9" s="489">
        <f t="shared" si="1"/>
        <v>1</v>
      </c>
      <c r="AG9" s="262">
        <f t="shared" si="1"/>
        <v>0.2088846165805986</v>
      </c>
      <c r="AH9" s="158">
        <f>+AH10+AH16</f>
        <v>10000</v>
      </c>
      <c r="AI9" s="158">
        <f>+AI10+AI16</f>
        <v>10000</v>
      </c>
      <c r="AJ9" s="158">
        <f>+AJ10+AJ16</f>
        <v>0</v>
      </c>
      <c r="AK9" s="175"/>
      <c r="AL9" s="176"/>
      <c r="AM9" s="176"/>
      <c r="AN9" s="176"/>
      <c r="AO9" s="294"/>
      <c r="AP9" s="295"/>
    </row>
    <row r="10" spans="1:46" s="152" customFormat="1" ht="60" customHeight="1">
      <c r="A10" s="470" t="s">
        <v>366</v>
      </c>
      <c r="B10" s="298" t="s">
        <v>277</v>
      </c>
      <c r="C10" s="168"/>
      <c r="D10" s="170"/>
      <c r="E10" s="158">
        <f>SUM(E11:E13)</f>
        <v>62390</v>
      </c>
      <c r="F10" s="158">
        <f aca="true" t="shared" si="4" ref="F10:V10">SUM(F11:F13)</f>
        <v>35000</v>
      </c>
      <c r="G10" s="158">
        <f t="shared" si="4"/>
        <v>27390</v>
      </c>
      <c r="H10" s="158">
        <f t="shared" si="4"/>
        <v>52390</v>
      </c>
      <c r="I10" s="158">
        <f t="shared" si="4"/>
        <v>25000</v>
      </c>
      <c r="J10" s="158">
        <f t="shared" si="4"/>
        <v>27390</v>
      </c>
      <c r="K10" s="158">
        <f t="shared" si="4"/>
        <v>0</v>
      </c>
      <c r="L10" s="158">
        <f t="shared" si="4"/>
        <v>810</v>
      </c>
      <c r="M10" s="158">
        <f t="shared" si="4"/>
        <v>0</v>
      </c>
      <c r="N10" s="158">
        <f t="shared" si="4"/>
        <v>5000</v>
      </c>
      <c r="O10" s="158">
        <f t="shared" si="4"/>
        <v>9749</v>
      </c>
      <c r="P10" s="158">
        <f t="shared" si="4"/>
        <v>0</v>
      </c>
      <c r="Q10" s="158">
        <f t="shared" si="4"/>
        <v>22702</v>
      </c>
      <c r="R10" s="158">
        <f t="shared" si="4"/>
        <v>13000</v>
      </c>
      <c r="S10" s="158">
        <f t="shared" si="4"/>
        <v>9702</v>
      </c>
      <c r="T10" s="158">
        <f>SUM(T11:T13)</f>
        <v>14129</v>
      </c>
      <c r="U10" s="158">
        <f t="shared" si="4"/>
        <v>7000</v>
      </c>
      <c r="V10" s="158">
        <f t="shared" si="4"/>
        <v>7129</v>
      </c>
      <c r="W10" s="158"/>
      <c r="X10" s="158">
        <f>SUM(X11:X15)</f>
        <v>23256.384</v>
      </c>
      <c r="Y10" s="271">
        <f aca="true" t="shared" si="5" ref="Y10:AD10">SUM(Y11:Y13)</f>
        <v>10761.80306</v>
      </c>
      <c r="Z10" s="158">
        <f t="shared" si="5"/>
        <v>7000</v>
      </c>
      <c r="AA10" s="271">
        <f t="shared" si="5"/>
        <v>3761.80306</v>
      </c>
      <c r="AB10" s="271">
        <f t="shared" si="5"/>
        <v>48212.80306</v>
      </c>
      <c r="AC10" s="158">
        <f t="shared" si="5"/>
        <v>25000</v>
      </c>
      <c r="AD10" s="271">
        <f t="shared" si="5"/>
        <v>23212.80306</v>
      </c>
      <c r="AE10" s="262">
        <f>+Y10/(Q10+P10)</f>
        <v>0.47404647431944325</v>
      </c>
      <c r="AF10" s="489">
        <f t="shared" si="1"/>
        <v>1</v>
      </c>
      <c r="AG10" s="262">
        <f t="shared" si="1"/>
        <v>0.5276761200729415</v>
      </c>
      <c r="AH10" s="158">
        <f>SUM(AH11:AH15)</f>
        <v>10000</v>
      </c>
      <c r="AI10" s="158">
        <f>SUM(AI11:AI15)</f>
        <v>10000</v>
      </c>
      <c r="AJ10" s="158">
        <f>SUM(AJ11:AJ15)</f>
        <v>0</v>
      </c>
      <c r="AK10" s="158" t="e">
        <f>SUM(AK11:AK14)</f>
        <v>#REF!</v>
      </c>
      <c r="AL10" s="158"/>
      <c r="AM10" s="158"/>
      <c r="AN10" s="158"/>
      <c r="AO10" s="283"/>
      <c r="AP10" s="169"/>
      <c r="AQ10" s="169"/>
      <c r="AR10" s="169"/>
      <c r="AS10" s="169"/>
      <c r="AT10" s="169"/>
    </row>
    <row r="11" spans="1:46" s="152" customFormat="1" ht="90" customHeight="1">
      <c r="A11" s="153">
        <v>1</v>
      </c>
      <c r="B11" s="265" t="s">
        <v>221</v>
      </c>
      <c r="C11" s="154" t="s">
        <v>218</v>
      </c>
      <c r="D11" s="155" t="s">
        <v>225</v>
      </c>
      <c r="E11" s="303">
        <f>+F11+G11</f>
        <v>22400</v>
      </c>
      <c r="F11" s="156">
        <v>20000</v>
      </c>
      <c r="G11" s="156">
        <v>2400</v>
      </c>
      <c r="H11" s="303">
        <f>+I11+J11</f>
        <v>12400</v>
      </c>
      <c r="I11" s="157">
        <f>+K11+N11+R11+U11</f>
        <v>10000</v>
      </c>
      <c r="J11" s="157">
        <f>+L11+O11+S11+V11</f>
        <v>2400</v>
      </c>
      <c r="K11" s="158"/>
      <c r="L11" s="158"/>
      <c r="M11" s="158"/>
      <c r="N11" s="156"/>
      <c r="O11" s="156">
        <v>500</v>
      </c>
      <c r="P11" s="156"/>
      <c r="Q11" s="303">
        <f>+R11+S11</f>
        <v>5000</v>
      </c>
      <c r="R11" s="156">
        <v>5000</v>
      </c>
      <c r="S11" s="156"/>
      <c r="T11" s="156">
        <f>+U11+V11</f>
        <v>6900</v>
      </c>
      <c r="U11" s="156">
        <v>5000</v>
      </c>
      <c r="V11" s="156">
        <v>1900</v>
      </c>
      <c r="W11" s="163" t="s">
        <v>667</v>
      </c>
      <c r="X11" s="164">
        <v>214.523</v>
      </c>
      <c r="Y11" s="303">
        <f>+Z11+AA11</f>
        <v>5309.348</v>
      </c>
      <c r="Z11" s="156">
        <v>5000</v>
      </c>
      <c r="AA11" s="185">
        <v>309.348</v>
      </c>
      <c r="AB11" s="303">
        <f>+AC11+AD11</f>
        <v>10809.348</v>
      </c>
      <c r="AC11" s="156">
        <f>+Z11+R11+N11+K11</f>
        <v>10000</v>
      </c>
      <c r="AD11" s="185">
        <f>AA11+O11</f>
        <v>809.348</v>
      </c>
      <c r="AE11" s="274">
        <f t="shared" si="1"/>
        <v>0.7694707246376812</v>
      </c>
      <c r="AF11" s="275">
        <f t="shared" si="1"/>
        <v>1</v>
      </c>
      <c r="AG11" s="274">
        <f t="shared" si="1"/>
        <v>0.16281473684210526</v>
      </c>
      <c r="AH11" s="303">
        <f>+AI11+AJ11</f>
        <v>10000</v>
      </c>
      <c r="AI11" s="157">
        <f aca="true" t="shared" si="6" ref="AI11:AJ13">+F11-I11</f>
        <v>10000</v>
      </c>
      <c r="AJ11" s="156">
        <f t="shared" si="6"/>
        <v>0</v>
      </c>
      <c r="AK11" s="156" t="e">
        <f>+Z11-#REF!</f>
        <v>#REF!</v>
      </c>
      <c r="AL11" s="156" t="s">
        <v>270</v>
      </c>
      <c r="AM11" s="156"/>
      <c r="AN11" s="160"/>
      <c r="AO11" s="283"/>
      <c r="AP11" s="151"/>
      <c r="AQ11" s="151"/>
      <c r="AR11" s="151"/>
      <c r="AS11" s="151"/>
      <c r="AT11" s="151"/>
    </row>
    <row r="12" spans="1:46" s="166" customFormat="1" ht="66" customHeight="1">
      <c r="A12" s="162">
        <v>2</v>
      </c>
      <c r="B12" s="265" t="s">
        <v>219</v>
      </c>
      <c r="C12" s="154" t="s">
        <v>218</v>
      </c>
      <c r="D12" s="155" t="s">
        <v>223</v>
      </c>
      <c r="E12" s="303">
        <f>+F12+G12</f>
        <v>25000</v>
      </c>
      <c r="F12" s="156">
        <v>10000</v>
      </c>
      <c r="G12" s="156">
        <v>15000</v>
      </c>
      <c r="H12" s="303">
        <f>+I12+J12</f>
        <v>25000</v>
      </c>
      <c r="I12" s="157">
        <f>+K12+N12+R12+U12</f>
        <v>10000</v>
      </c>
      <c r="J12" s="157">
        <f aca="true" t="shared" si="7" ref="J12:J25">+L12+O12+S12+V12</f>
        <v>15000</v>
      </c>
      <c r="K12" s="164"/>
      <c r="L12" s="164">
        <v>400</v>
      </c>
      <c r="M12" s="164"/>
      <c r="N12" s="156">
        <v>5000</v>
      </c>
      <c r="O12" s="156">
        <f>5749-P12</f>
        <v>5749</v>
      </c>
      <c r="P12" s="157"/>
      <c r="Q12" s="303">
        <f>+R12+S12</f>
        <v>10000</v>
      </c>
      <c r="R12" s="156">
        <v>4000</v>
      </c>
      <c r="S12" s="156">
        <v>6000</v>
      </c>
      <c r="T12" s="156">
        <f>+U12+V12</f>
        <v>3851</v>
      </c>
      <c r="U12" s="156">
        <v>1000</v>
      </c>
      <c r="V12" s="156">
        <v>2851</v>
      </c>
      <c r="W12" s="386" t="s">
        <v>498</v>
      </c>
      <c r="X12" s="164">
        <v>4365.861</v>
      </c>
      <c r="Y12" s="304">
        <f>+Z12+AA12</f>
        <v>2557.24506</v>
      </c>
      <c r="Z12" s="156">
        <v>1000</v>
      </c>
      <c r="AA12" s="185">
        <v>1557.24506</v>
      </c>
      <c r="AB12" s="303">
        <f>+AC12+AD12</f>
        <v>23306.24506</v>
      </c>
      <c r="AC12" s="156">
        <f>+Z12+R12+N12+K12</f>
        <v>10000</v>
      </c>
      <c r="AD12" s="185">
        <f>AA12+O12+S12</f>
        <v>13306.245060000001</v>
      </c>
      <c r="AE12" s="274">
        <f t="shared" si="1"/>
        <v>0.6640470163593872</v>
      </c>
      <c r="AF12" s="275">
        <f t="shared" si="1"/>
        <v>1</v>
      </c>
      <c r="AG12" s="274">
        <f t="shared" si="1"/>
        <v>0.5462101227639424</v>
      </c>
      <c r="AH12" s="303">
        <f>+AI12+AJ12</f>
        <v>0</v>
      </c>
      <c r="AI12" s="157">
        <f t="shared" si="6"/>
        <v>0</v>
      </c>
      <c r="AJ12" s="156">
        <f t="shared" si="6"/>
        <v>0</v>
      </c>
      <c r="AK12" s="156" t="e">
        <f>+Z12-#REF!</f>
        <v>#REF!</v>
      </c>
      <c r="AL12" s="156" t="s">
        <v>270</v>
      </c>
      <c r="AM12" s="156"/>
      <c r="AN12" s="160"/>
      <c r="AO12" s="165"/>
      <c r="AP12" s="151"/>
      <c r="AQ12" s="151"/>
      <c r="AR12" s="151"/>
      <c r="AS12" s="151"/>
      <c r="AT12" s="151"/>
    </row>
    <row r="13" spans="1:46" s="166" customFormat="1" ht="66" customHeight="1">
      <c r="A13" s="153">
        <v>3</v>
      </c>
      <c r="B13" s="265" t="s">
        <v>220</v>
      </c>
      <c r="C13" s="154" t="s">
        <v>218</v>
      </c>
      <c r="D13" s="155" t="s">
        <v>224</v>
      </c>
      <c r="E13" s="303">
        <f>+F13+G13</f>
        <v>14990</v>
      </c>
      <c r="F13" s="156">
        <v>5000</v>
      </c>
      <c r="G13" s="156">
        <v>9990</v>
      </c>
      <c r="H13" s="303">
        <f>+I13+J13</f>
        <v>14990</v>
      </c>
      <c r="I13" s="157">
        <f>+K13+N13+R13+U13</f>
        <v>5000</v>
      </c>
      <c r="J13" s="157">
        <f t="shared" si="7"/>
        <v>9990</v>
      </c>
      <c r="K13" s="156"/>
      <c r="L13" s="156">
        <v>410</v>
      </c>
      <c r="M13" s="156"/>
      <c r="N13" s="156"/>
      <c r="O13" s="156">
        <f>3500-P13</f>
        <v>3500</v>
      </c>
      <c r="P13" s="157"/>
      <c r="Q13" s="303">
        <f>+R13+S13</f>
        <v>7702</v>
      </c>
      <c r="R13" s="156">
        <v>4000</v>
      </c>
      <c r="S13" s="156">
        <v>3702</v>
      </c>
      <c r="T13" s="156">
        <f>+U13+V13</f>
        <v>3378</v>
      </c>
      <c r="U13" s="156">
        <v>1000</v>
      </c>
      <c r="V13" s="156">
        <v>2378</v>
      </c>
      <c r="W13" s="468" t="s">
        <v>498</v>
      </c>
      <c r="X13" s="156">
        <v>1550</v>
      </c>
      <c r="Y13" s="304">
        <f>+Z13+AA13</f>
        <v>2895.21</v>
      </c>
      <c r="Z13" s="156">
        <v>1000</v>
      </c>
      <c r="AA13" s="185">
        <v>1895.21</v>
      </c>
      <c r="AB13" s="303">
        <f>+AC13+AD13</f>
        <v>14097.21</v>
      </c>
      <c r="AC13" s="156">
        <f>+Z13+R13+N13+K13</f>
        <v>5000</v>
      </c>
      <c r="AD13" s="185">
        <f>AA13+O13+S13</f>
        <v>9097.21</v>
      </c>
      <c r="AE13" s="274">
        <f t="shared" si="1"/>
        <v>0.8570781527531084</v>
      </c>
      <c r="AF13" s="275">
        <f t="shared" si="1"/>
        <v>1</v>
      </c>
      <c r="AG13" s="274">
        <f t="shared" si="1"/>
        <v>0.7969764507989907</v>
      </c>
      <c r="AH13" s="303">
        <f>+AI13+AJ13</f>
        <v>0</v>
      </c>
      <c r="AI13" s="157">
        <f t="shared" si="6"/>
        <v>0</v>
      </c>
      <c r="AJ13" s="156">
        <f t="shared" si="6"/>
        <v>0</v>
      </c>
      <c r="AK13" s="156" t="e">
        <f>+Z13-#REF!</f>
        <v>#REF!</v>
      </c>
      <c r="AL13" s="156" t="s">
        <v>270</v>
      </c>
      <c r="AM13" s="156"/>
      <c r="AN13" s="160"/>
      <c r="AO13" s="165"/>
      <c r="AP13" s="151"/>
      <c r="AQ13" s="151"/>
      <c r="AR13" s="151"/>
      <c r="AS13" s="151"/>
      <c r="AT13" s="151"/>
    </row>
    <row r="14" spans="1:46" s="166" customFormat="1" ht="66" customHeight="1" hidden="1">
      <c r="A14" s="162">
        <v>4</v>
      </c>
      <c r="B14" s="265" t="s">
        <v>209</v>
      </c>
      <c r="C14" s="154" t="s">
        <v>214</v>
      </c>
      <c r="D14" s="155" t="s">
        <v>222</v>
      </c>
      <c r="E14" s="303">
        <f>+F14+G14</f>
        <v>14990</v>
      </c>
      <c r="F14" s="156"/>
      <c r="G14" s="156">
        <v>14990</v>
      </c>
      <c r="H14" s="303">
        <f>+I14+J14</f>
        <v>13990</v>
      </c>
      <c r="I14" s="157">
        <f>+K14+N14+R14+U14</f>
        <v>0</v>
      </c>
      <c r="J14" s="157">
        <f t="shared" si="7"/>
        <v>13990</v>
      </c>
      <c r="K14" s="156"/>
      <c r="L14" s="156">
        <v>3040</v>
      </c>
      <c r="M14" s="156"/>
      <c r="N14" s="156"/>
      <c r="O14" s="156">
        <v>4149</v>
      </c>
      <c r="P14" s="156"/>
      <c r="Q14" s="303">
        <f>+R14+S14</f>
        <v>6801</v>
      </c>
      <c r="R14" s="156"/>
      <c r="S14" s="156">
        <v>6801</v>
      </c>
      <c r="T14" s="156"/>
      <c r="U14" s="156"/>
      <c r="V14" s="156"/>
      <c r="W14" s="468" t="s">
        <v>498</v>
      </c>
      <c r="X14" s="156">
        <v>13990</v>
      </c>
      <c r="Y14" s="304">
        <f>+Z14+AA14</f>
        <v>6793.731</v>
      </c>
      <c r="Z14" s="185"/>
      <c r="AA14" s="185">
        <v>6793.731</v>
      </c>
      <c r="AB14" s="303">
        <f>+AC14+AD14</f>
        <v>13982.731</v>
      </c>
      <c r="AC14" s="156">
        <f>+I14-R14+Z14</f>
        <v>0</v>
      </c>
      <c r="AD14" s="156">
        <f>+J14-S14+AA14</f>
        <v>13982.731</v>
      </c>
      <c r="AE14" s="274">
        <f>+Y14/Q14</f>
        <v>0.9989311865902073</v>
      </c>
      <c r="AF14" s="274"/>
      <c r="AG14" s="274">
        <f>+AA14/S14</f>
        <v>0.9989311865902073</v>
      </c>
      <c r="AH14" s="303">
        <f>+AI14+AJ14</f>
        <v>0</v>
      </c>
      <c r="AI14" s="157">
        <f>+F14-I14</f>
        <v>0</v>
      </c>
      <c r="AJ14" s="156"/>
      <c r="AK14" s="156" t="e">
        <f>+Z14-#REF!</f>
        <v>#REF!</v>
      </c>
      <c r="AL14" s="156" t="s">
        <v>270</v>
      </c>
      <c r="AM14" s="156"/>
      <c r="AN14" s="160" t="s">
        <v>268</v>
      </c>
      <c r="AO14" s="171" t="s">
        <v>348</v>
      </c>
      <c r="AP14" s="151"/>
      <c r="AQ14" s="151"/>
      <c r="AR14" s="151"/>
      <c r="AS14" s="151"/>
      <c r="AT14" s="151"/>
    </row>
    <row r="15" spans="1:46" s="166" customFormat="1" ht="72" customHeight="1" hidden="1">
      <c r="A15" s="153">
        <v>5</v>
      </c>
      <c r="B15" s="265" t="s">
        <v>230</v>
      </c>
      <c r="C15" s="154" t="s">
        <v>218</v>
      </c>
      <c r="D15" s="155" t="s">
        <v>232</v>
      </c>
      <c r="E15" s="303">
        <f>+F15+G15</f>
        <v>4000</v>
      </c>
      <c r="F15" s="156"/>
      <c r="G15" s="156">
        <v>4000</v>
      </c>
      <c r="H15" s="303">
        <f>+I15+J15</f>
        <v>4000</v>
      </c>
      <c r="I15" s="157">
        <f>+K15+N15+R15+U15</f>
        <v>0</v>
      </c>
      <c r="J15" s="157">
        <f t="shared" si="7"/>
        <v>4000</v>
      </c>
      <c r="K15" s="156"/>
      <c r="L15" s="156">
        <v>1000</v>
      </c>
      <c r="M15" s="156"/>
      <c r="N15" s="156"/>
      <c r="O15" s="156">
        <v>2000</v>
      </c>
      <c r="P15" s="156"/>
      <c r="Q15" s="303">
        <f>+R15+S15</f>
        <v>1000</v>
      </c>
      <c r="R15" s="156"/>
      <c r="S15" s="156">
        <v>1000</v>
      </c>
      <c r="T15" s="156"/>
      <c r="U15" s="156"/>
      <c r="V15" s="156"/>
      <c r="W15" s="468" t="s">
        <v>498</v>
      </c>
      <c r="X15" s="156">
        <v>3136</v>
      </c>
      <c r="Y15" s="303">
        <f>+Z15+AA15</f>
        <v>718.46406</v>
      </c>
      <c r="Z15" s="156">
        <v>0</v>
      </c>
      <c r="AA15" s="185">
        <v>718.46406</v>
      </c>
      <c r="AB15" s="303">
        <f>+AC15+AD15</f>
        <v>3718.4640600000002</v>
      </c>
      <c r="AC15" s="156">
        <f>+I15-R15+Z15</f>
        <v>0</v>
      </c>
      <c r="AD15" s="156">
        <f>+J15-S15+AA15</f>
        <v>3718.4640600000002</v>
      </c>
      <c r="AE15" s="275">
        <f>+Y15/Q15</f>
        <v>0.7184640600000001</v>
      </c>
      <c r="AF15" s="274"/>
      <c r="AG15" s="274">
        <f>+AA15/S15</f>
        <v>0.7184640600000001</v>
      </c>
      <c r="AH15" s="303">
        <f>+AI15+AJ15</f>
        <v>0</v>
      </c>
      <c r="AI15" s="157">
        <f>+F15-I15</f>
        <v>0</v>
      </c>
      <c r="AJ15" s="156">
        <f>+G15-J15</f>
        <v>0</v>
      </c>
      <c r="AK15" s="156" t="e">
        <f>+Z15-#REF!</f>
        <v>#REF!</v>
      </c>
      <c r="AL15" s="160" t="s">
        <v>269</v>
      </c>
      <c r="AM15" s="156"/>
      <c r="AN15" s="156"/>
      <c r="AO15" s="165"/>
      <c r="AP15" s="151"/>
      <c r="AQ15" s="151"/>
      <c r="AR15" s="151"/>
      <c r="AS15" s="151"/>
      <c r="AT15" s="151"/>
    </row>
    <row r="16" spans="1:46" s="484" customFormat="1" ht="54" customHeight="1">
      <c r="A16" s="470" t="s">
        <v>367</v>
      </c>
      <c r="B16" s="298" t="s">
        <v>562</v>
      </c>
      <c r="C16" s="389"/>
      <c r="D16" s="481"/>
      <c r="E16" s="158">
        <f>+E17</f>
        <v>25662</v>
      </c>
      <c r="F16" s="158">
        <f aca="true" t="shared" si="8" ref="F16:V16">+F17</f>
        <v>0</v>
      </c>
      <c r="G16" s="158">
        <f t="shared" si="8"/>
        <v>5640</v>
      </c>
      <c r="H16" s="158">
        <f t="shared" si="8"/>
        <v>3200</v>
      </c>
      <c r="I16" s="158">
        <f t="shared" si="8"/>
        <v>0</v>
      </c>
      <c r="J16" s="158">
        <f t="shared" si="8"/>
        <v>3200</v>
      </c>
      <c r="K16" s="158">
        <f t="shared" si="8"/>
        <v>0</v>
      </c>
      <c r="L16" s="158">
        <f t="shared" si="8"/>
        <v>0</v>
      </c>
      <c r="M16" s="158">
        <f t="shared" si="8"/>
        <v>0</v>
      </c>
      <c r="N16" s="158">
        <f t="shared" si="8"/>
        <v>0</v>
      </c>
      <c r="O16" s="158">
        <f t="shared" si="8"/>
        <v>0</v>
      </c>
      <c r="P16" s="158">
        <f t="shared" si="8"/>
        <v>0</v>
      </c>
      <c r="Q16" s="158">
        <f t="shared" si="8"/>
        <v>0</v>
      </c>
      <c r="R16" s="158">
        <f t="shared" si="8"/>
        <v>0</v>
      </c>
      <c r="S16" s="158">
        <f t="shared" si="8"/>
        <v>0</v>
      </c>
      <c r="T16" s="158">
        <f t="shared" si="8"/>
        <v>0</v>
      </c>
      <c r="U16" s="158">
        <f t="shared" si="8"/>
        <v>0</v>
      </c>
      <c r="V16" s="158">
        <f t="shared" si="8"/>
        <v>3200</v>
      </c>
      <c r="W16" s="482"/>
      <c r="X16" s="482">
        <f>+X17</f>
        <v>0</v>
      </c>
      <c r="Y16" s="482"/>
      <c r="Z16" s="482"/>
      <c r="AA16" s="482"/>
      <c r="AB16" s="482"/>
      <c r="AC16" s="482"/>
      <c r="AD16" s="482"/>
      <c r="AE16" s="362"/>
      <c r="AF16" s="362"/>
      <c r="AG16" s="362"/>
      <c r="AH16" s="482"/>
      <c r="AI16" s="264"/>
      <c r="AJ16" s="482"/>
      <c r="AK16" s="482">
        <f>+AK17</f>
        <v>0</v>
      </c>
      <c r="AL16" s="482">
        <f>+AL17</f>
        <v>0</v>
      </c>
      <c r="AM16" s="482">
        <f>+AM17</f>
        <v>0</v>
      </c>
      <c r="AN16" s="482">
        <f>+AN17</f>
        <v>0</v>
      </c>
      <c r="AO16" s="483"/>
      <c r="AP16" s="478"/>
      <c r="AQ16" s="478"/>
      <c r="AR16" s="478"/>
      <c r="AS16" s="478"/>
      <c r="AT16" s="478"/>
    </row>
    <row r="17" spans="1:46" s="240" customFormat="1" ht="54" customHeight="1">
      <c r="A17" s="153" t="s">
        <v>556</v>
      </c>
      <c r="B17" s="265" t="s">
        <v>563</v>
      </c>
      <c r="C17" s="154" t="s">
        <v>282</v>
      </c>
      <c r="D17" s="155" t="s">
        <v>565</v>
      </c>
      <c r="E17" s="303">
        <v>25662</v>
      </c>
      <c r="F17" s="156"/>
      <c r="G17" s="156">
        <v>5640</v>
      </c>
      <c r="H17" s="303">
        <f>+I17+J17</f>
        <v>3200</v>
      </c>
      <c r="I17" s="157"/>
      <c r="J17" s="157">
        <f t="shared" si="7"/>
        <v>3200</v>
      </c>
      <c r="K17" s="156"/>
      <c r="L17" s="156"/>
      <c r="M17" s="156"/>
      <c r="N17" s="156"/>
      <c r="O17" s="156"/>
      <c r="P17" s="156"/>
      <c r="Q17" s="303"/>
      <c r="R17" s="156"/>
      <c r="S17" s="156"/>
      <c r="T17" s="156"/>
      <c r="U17" s="156"/>
      <c r="V17" s="156">
        <v>3200</v>
      </c>
      <c r="W17" s="464"/>
      <c r="X17" s="156"/>
      <c r="Y17" s="303"/>
      <c r="Z17" s="156"/>
      <c r="AA17" s="156"/>
      <c r="AB17" s="303"/>
      <c r="AC17" s="156"/>
      <c r="AD17" s="156"/>
      <c r="AE17" s="275"/>
      <c r="AF17" s="275"/>
      <c r="AG17" s="275"/>
      <c r="AH17" s="303"/>
      <c r="AI17" s="157"/>
      <c r="AJ17" s="156"/>
      <c r="AK17" s="156"/>
      <c r="AL17" s="160"/>
      <c r="AM17" s="156"/>
      <c r="AN17" s="156"/>
      <c r="AO17" s="165"/>
      <c r="AP17" s="151"/>
      <c r="AQ17" s="151"/>
      <c r="AR17" s="151"/>
      <c r="AS17" s="151"/>
      <c r="AT17" s="151"/>
    </row>
    <row r="18" spans="1:41" s="359" customFormat="1" ht="54" customHeight="1">
      <c r="A18" s="470" t="s">
        <v>368</v>
      </c>
      <c r="B18" s="298" t="s">
        <v>567</v>
      </c>
      <c r="C18" s="154"/>
      <c r="D18" s="437"/>
      <c r="E18" s="158">
        <f>SUM(E19:E20)</f>
        <v>10860</v>
      </c>
      <c r="F18" s="158">
        <f aca="true" t="shared" si="9" ref="F18:V18">SUM(F19:F20)</f>
        <v>0</v>
      </c>
      <c r="G18" s="158">
        <f t="shared" si="9"/>
        <v>10860</v>
      </c>
      <c r="H18" s="158">
        <f t="shared" si="9"/>
        <v>6300</v>
      </c>
      <c r="I18" s="158">
        <f t="shared" si="9"/>
        <v>0</v>
      </c>
      <c r="J18" s="158">
        <f t="shared" si="9"/>
        <v>6300</v>
      </c>
      <c r="K18" s="158">
        <f t="shared" si="9"/>
        <v>0</v>
      </c>
      <c r="L18" s="158">
        <f t="shared" si="9"/>
        <v>0</v>
      </c>
      <c r="M18" s="158">
        <f t="shared" si="9"/>
        <v>0</v>
      </c>
      <c r="N18" s="158">
        <f t="shared" si="9"/>
        <v>0</v>
      </c>
      <c r="O18" s="158">
        <f t="shared" si="9"/>
        <v>0</v>
      </c>
      <c r="P18" s="158">
        <f t="shared" si="9"/>
        <v>0</v>
      </c>
      <c r="Q18" s="158">
        <f t="shared" si="9"/>
        <v>0</v>
      </c>
      <c r="R18" s="158">
        <f t="shared" si="9"/>
        <v>0</v>
      </c>
      <c r="S18" s="158">
        <f t="shared" si="9"/>
        <v>0</v>
      </c>
      <c r="T18" s="158">
        <f t="shared" si="9"/>
        <v>0</v>
      </c>
      <c r="U18" s="158">
        <f t="shared" si="9"/>
        <v>0</v>
      </c>
      <c r="V18" s="158">
        <f t="shared" si="9"/>
        <v>6300</v>
      </c>
      <c r="W18" s="474"/>
      <c r="X18" s="390"/>
      <c r="Y18" s="390"/>
      <c r="Z18" s="390"/>
      <c r="AA18" s="390"/>
      <c r="AB18" s="390"/>
      <c r="AC18" s="390"/>
      <c r="AD18" s="390"/>
      <c r="AE18" s="390"/>
      <c r="AF18" s="390"/>
      <c r="AG18" s="390"/>
      <c r="AH18" s="390"/>
      <c r="AI18" s="390"/>
      <c r="AJ18" s="390"/>
      <c r="AK18" s="390"/>
      <c r="AL18" s="390"/>
      <c r="AM18" s="390"/>
      <c r="AN18" s="390"/>
      <c r="AO18" s="390"/>
    </row>
    <row r="19" spans="1:41" ht="66" customHeight="1">
      <c r="A19" s="153" t="s">
        <v>556</v>
      </c>
      <c r="B19" s="265" t="s">
        <v>524</v>
      </c>
      <c r="C19" s="154" t="s">
        <v>569</v>
      </c>
      <c r="D19" s="450"/>
      <c r="E19" s="303">
        <v>6860</v>
      </c>
      <c r="F19" s="387"/>
      <c r="G19" s="156">
        <v>6860</v>
      </c>
      <c r="H19" s="303">
        <f aca="true" t="shared" si="10" ref="H19:H25">+I19+J19</f>
        <v>4000</v>
      </c>
      <c r="I19" s="387"/>
      <c r="J19" s="157">
        <f t="shared" si="7"/>
        <v>4000</v>
      </c>
      <c r="K19" s="387"/>
      <c r="L19" s="387"/>
      <c r="M19" s="387"/>
      <c r="N19" s="387"/>
      <c r="O19" s="387"/>
      <c r="P19" s="387"/>
      <c r="Q19" s="387"/>
      <c r="R19" s="387"/>
      <c r="S19" s="387"/>
      <c r="T19" s="387"/>
      <c r="U19" s="387"/>
      <c r="V19" s="156">
        <v>4000</v>
      </c>
      <c r="W19" s="387"/>
      <c r="X19" s="222"/>
      <c r="Y19" s="222"/>
      <c r="Z19" s="222"/>
      <c r="AA19" s="222"/>
      <c r="AB19" s="222"/>
      <c r="AC19" s="222"/>
      <c r="AD19" s="222"/>
      <c r="AE19" s="222"/>
      <c r="AF19" s="222"/>
      <c r="AG19" s="222"/>
      <c r="AH19" s="222"/>
      <c r="AI19" s="222"/>
      <c r="AJ19" s="222"/>
      <c r="AK19" s="222"/>
      <c r="AL19" s="222"/>
      <c r="AM19" s="222"/>
      <c r="AN19" s="222"/>
      <c r="AO19" s="222"/>
    </row>
    <row r="20" spans="1:41" ht="54" customHeight="1">
      <c r="A20" s="153">
        <v>2</v>
      </c>
      <c r="B20" s="265" t="s">
        <v>530</v>
      </c>
      <c r="C20" s="154" t="s">
        <v>569</v>
      </c>
      <c r="D20" s="424"/>
      <c r="E20" s="303">
        <v>4000</v>
      </c>
      <c r="F20" s="387"/>
      <c r="G20" s="156">
        <v>4000</v>
      </c>
      <c r="H20" s="303">
        <f t="shared" si="10"/>
        <v>2300</v>
      </c>
      <c r="I20" s="387"/>
      <c r="J20" s="157">
        <f t="shared" si="7"/>
        <v>2300</v>
      </c>
      <c r="K20" s="387"/>
      <c r="L20" s="387"/>
      <c r="M20" s="387"/>
      <c r="N20" s="387"/>
      <c r="O20" s="387"/>
      <c r="P20" s="387"/>
      <c r="Q20" s="387"/>
      <c r="R20" s="387"/>
      <c r="S20" s="387"/>
      <c r="T20" s="387"/>
      <c r="U20" s="387"/>
      <c r="V20" s="156">
        <v>2300</v>
      </c>
      <c r="W20" s="387"/>
      <c r="X20" s="222"/>
      <c r="Y20" s="222"/>
      <c r="Z20" s="222"/>
      <c r="AA20" s="222"/>
      <c r="AB20" s="222"/>
      <c r="AC20" s="222"/>
      <c r="AD20" s="222"/>
      <c r="AE20" s="222"/>
      <c r="AF20" s="222"/>
      <c r="AG20" s="222"/>
      <c r="AH20" s="222"/>
      <c r="AI20" s="222"/>
      <c r="AJ20" s="222"/>
      <c r="AK20" s="222"/>
      <c r="AL20" s="222"/>
      <c r="AM20" s="222"/>
      <c r="AN20" s="222"/>
      <c r="AO20" s="222"/>
    </row>
    <row r="21" spans="1:41" s="359" customFormat="1" ht="54" customHeight="1">
      <c r="A21" s="470" t="s">
        <v>369</v>
      </c>
      <c r="B21" s="298" t="s">
        <v>571</v>
      </c>
      <c r="C21" s="154"/>
      <c r="D21" s="437"/>
      <c r="E21" s="158">
        <f>SUM(E22:E25)</f>
        <v>76500</v>
      </c>
      <c r="F21" s="158">
        <f aca="true" t="shared" si="11" ref="F21:V21">SUM(F22:F25)</f>
        <v>0</v>
      </c>
      <c r="G21" s="158">
        <f t="shared" si="11"/>
        <v>18397</v>
      </c>
      <c r="H21" s="158">
        <f t="shared" si="11"/>
        <v>1380</v>
      </c>
      <c r="I21" s="158">
        <f t="shared" si="11"/>
        <v>0</v>
      </c>
      <c r="J21" s="158">
        <f t="shared" si="11"/>
        <v>1380</v>
      </c>
      <c r="K21" s="158">
        <f t="shared" si="11"/>
        <v>0</v>
      </c>
      <c r="L21" s="158">
        <f t="shared" si="11"/>
        <v>0</v>
      </c>
      <c r="M21" s="158">
        <f t="shared" si="11"/>
        <v>0</v>
      </c>
      <c r="N21" s="158">
        <f t="shared" si="11"/>
        <v>0</v>
      </c>
      <c r="O21" s="158">
        <f t="shared" si="11"/>
        <v>0</v>
      </c>
      <c r="P21" s="158">
        <f t="shared" si="11"/>
        <v>0</v>
      </c>
      <c r="Q21" s="158">
        <f t="shared" si="11"/>
        <v>0</v>
      </c>
      <c r="R21" s="158">
        <f t="shared" si="11"/>
        <v>0</v>
      </c>
      <c r="S21" s="158">
        <f t="shared" si="11"/>
        <v>0</v>
      </c>
      <c r="T21" s="158">
        <f t="shared" si="11"/>
        <v>0</v>
      </c>
      <c r="U21" s="158">
        <f t="shared" si="11"/>
        <v>0</v>
      </c>
      <c r="V21" s="158">
        <f t="shared" si="11"/>
        <v>1380</v>
      </c>
      <c r="W21" s="474"/>
      <c r="X21" s="390"/>
      <c r="Y21" s="390"/>
      <c r="Z21" s="390"/>
      <c r="AA21" s="390"/>
      <c r="AB21" s="390"/>
      <c r="AC21" s="390"/>
      <c r="AD21" s="390"/>
      <c r="AE21" s="390"/>
      <c r="AF21" s="390"/>
      <c r="AG21" s="390"/>
      <c r="AH21" s="390"/>
      <c r="AI21" s="390"/>
      <c r="AJ21" s="390"/>
      <c r="AK21" s="390"/>
      <c r="AL21" s="390"/>
      <c r="AM21" s="390"/>
      <c r="AN21" s="390"/>
      <c r="AO21" s="390"/>
    </row>
    <row r="22" spans="1:41" ht="54" customHeight="1">
      <c r="A22" s="153">
        <v>1</v>
      </c>
      <c r="B22" s="265" t="s">
        <v>572</v>
      </c>
      <c r="C22" s="154" t="s">
        <v>569</v>
      </c>
      <c r="D22" s="424"/>
      <c r="E22" s="303">
        <v>7000</v>
      </c>
      <c r="F22" s="387"/>
      <c r="G22" s="156">
        <v>7000</v>
      </c>
      <c r="H22" s="303">
        <f t="shared" si="10"/>
        <v>500</v>
      </c>
      <c r="I22" s="387"/>
      <c r="J22" s="157">
        <f t="shared" si="7"/>
        <v>500</v>
      </c>
      <c r="K22" s="387"/>
      <c r="L22" s="387"/>
      <c r="M22" s="387"/>
      <c r="N22" s="387"/>
      <c r="O22" s="387"/>
      <c r="P22" s="387"/>
      <c r="Q22" s="387"/>
      <c r="R22" s="387"/>
      <c r="S22" s="387"/>
      <c r="T22" s="387"/>
      <c r="U22" s="387"/>
      <c r="V22" s="156">
        <v>500</v>
      </c>
      <c r="W22" s="387"/>
      <c r="X22" s="222"/>
      <c r="Y22" s="222"/>
      <c r="Z22" s="222"/>
      <c r="AA22" s="222"/>
      <c r="AB22" s="222"/>
      <c r="AC22" s="222"/>
      <c r="AD22" s="222"/>
      <c r="AE22" s="222"/>
      <c r="AF22" s="222"/>
      <c r="AG22" s="222"/>
      <c r="AH22" s="222"/>
      <c r="AI22" s="222"/>
      <c r="AJ22" s="222"/>
      <c r="AK22" s="222"/>
      <c r="AL22" s="222"/>
      <c r="AM22" s="222"/>
      <c r="AN22" s="222"/>
      <c r="AO22" s="222"/>
    </row>
    <row r="23" spans="1:41" ht="54" customHeight="1">
      <c r="A23" s="153">
        <v>2</v>
      </c>
      <c r="B23" s="265" t="s">
        <v>573</v>
      </c>
      <c r="C23" s="154" t="s">
        <v>569</v>
      </c>
      <c r="D23" s="424"/>
      <c r="E23" s="303">
        <v>1000</v>
      </c>
      <c r="F23" s="387"/>
      <c r="G23" s="156">
        <v>1000</v>
      </c>
      <c r="H23" s="303">
        <f t="shared" si="10"/>
        <v>180</v>
      </c>
      <c r="I23" s="387"/>
      <c r="J23" s="157">
        <f t="shared" si="7"/>
        <v>180</v>
      </c>
      <c r="K23" s="387"/>
      <c r="L23" s="387"/>
      <c r="M23" s="387"/>
      <c r="N23" s="387"/>
      <c r="O23" s="387"/>
      <c r="P23" s="387"/>
      <c r="Q23" s="387"/>
      <c r="R23" s="387"/>
      <c r="S23" s="387"/>
      <c r="T23" s="387"/>
      <c r="U23" s="387"/>
      <c r="V23" s="156">
        <v>180</v>
      </c>
      <c r="W23" s="387"/>
      <c r="X23" s="222"/>
      <c r="Y23" s="222"/>
      <c r="Z23" s="222"/>
      <c r="AA23" s="222"/>
      <c r="AB23" s="222"/>
      <c r="AC23" s="222"/>
      <c r="AD23" s="222"/>
      <c r="AE23" s="222"/>
      <c r="AF23" s="222"/>
      <c r="AG23" s="222"/>
      <c r="AH23" s="222"/>
      <c r="AI23" s="222"/>
      <c r="AJ23" s="222"/>
      <c r="AK23" s="222"/>
      <c r="AL23" s="222"/>
      <c r="AM23" s="222"/>
      <c r="AN23" s="222"/>
      <c r="AO23" s="222"/>
    </row>
    <row r="24" spans="1:41" ht="54" customHeight="1">
      <c r="A24" s="153">
        <v>3</v>
      </c>
      <c r="B24" s="265" t="s">
        <v>575</v>
      </c>
      <c r="C24" s="154" t="s">
        <v>569</v>
      </c>
      <c r="D24" s="437"/>
      <c r="E24" s="303">
        <v>60000</v>
      </c>
      <c r="F24" s="387"/>
      <c r="G24" s="156">
        <v>1897</v>
      </c>
      <c r="H24" s="303">
        <f t="shared" si="10"/>
        <v>200</v>
      </c>
      <c r="I24" s="387"/>
      <c r="J24" s="157">
        <f t="shared" si="7"/>
        <v>200</v>
      </c>
      <c r="K24" s="387"/>
      <c r="L24" s="387"/>
      <c r="M24" s="387"/>
      <c r="N24" s="387"/>
      <c r="O24" s="387"/>
      <c r="P24" s="387"/>
      <c r="Q24" s="387"/>
      <c r="R24" s="387"/>
      <c r="S24" s="387"/>
      <c r="T24" s="387"/>
      <c r="U24" s="387"/>
      <c r="V24" s="156">
        <v>200</v>
      </c>
      <c r="W24" s="387"/>
      <c r="X24" s="387"/>
      <c r="Y24" s="387"/>
      <c r="Z24" s="387"/>
      <c r="AA24" s="387"/>
      <c r="AB24" s="387"/>
      <c r="AC24" s="387"/>
      <c r="AD24" s="387"/>
      <c r="AE24" s="387"/>
      <c r="AF24" s="387"/>
      <c r="AG24" s="387"/>
      <c r="AH24" s="387"/>
      <c r="AI24" s="387"/>
      <c r="AJ24" s="387"/>
      <c r="AK24" s="387"/>
      <c r="AL24" s="387"/>
      <c r="AM24" s="387"/>
      <c r="AN24" s="387"/>
      <c r="AO24" s="196"/>
    </row>
    <row r="25" spans="1:41" ht="54" customHeight="1">
      <c r="A25" s="153">
        <v>4</v>
      </c>
      <c r="B25" s="265" t="s">
        <v>578</v>
      </c>
      <c r="C25" s="154" t="s">
        <v>569</v>
      </c>
      <c r="D25" s="437"/>
      <c r="E25" s="303">
        <v>8500</v>
      </c>
      <c r="F25" s="387"/>
      <c r="G25" s="156">
        <v>8500</v>
      </c>
      <c r="H25" s="303">
        <f t="shared" si="10"/>
        <v>500</v>
      </c>
      <c r="I25" s="387"/>
      <c r="J25" s="157">
        <f t="shared" si="7"/>
        <v>500</v>
      </c>
      <c r="K25" s="387"/>
      <c r="L25" s="387"/>
      <c r="M25" s="387"/>
      <c r="N25" s="387"/>
      <c r="O25" s="387"/>
      <c r="P25" s="387"/>
      <c r="Q25" s="387"/>
      <c r="R25" s="387"/>
      <c r="S25" s="387"/>
      <c r="T25" s="387"/>
      <c r="U25" s="387"/>
      <c r="V25" s="156">
        <v>500</v>
      </c>
      <c r="W25" s="387"/>
      <c r="X25" s="387"/>
      <c r="Y25" s="387"/>
      <c r="Z25" s="387"/>
      <c r="AA25" s="387"/>
      <c r="AB25" s="387"/>
      <c r="AC25" s="387"/>
      <c r="AD25" s="387"/>
      <c r="AE25" s="387"/>
      <c r="AF25" s="387"/>
      <c r="AG25" s="387"/>
      <c r="AH25" s="387"/>
      <c r="AI25" s="387"/>
      <c r="AJ25" s="387"/>
      <c r="AK25" s="387"/>
      <c r="AL25" s="387"/>
      <c r="AM25" s="387"/>
      <c r="AN25" s="387"/>
      <c r="AO25" s="196"/>
    </row>
    <row r="26" ht="20.25">
      <c r="W26" s="297"/>
    </row>
    <row r="27" spans="3:41" ht="45" customHeight="1">
      <c r="C27" s="151"/>
      <c r="D27" s="151"/>
      <c r="E27" s="151"/>
      <c r="F27" s="151"/>
      <c r="G27" s="151"/>
      <c r="H27" s="151"/>
      <c r="I27" s="151"/>
      <c r="J27" s="151"/>
      <c r="W27" s="297"/>
      <c r="Z27" s="151"/>
      <c r="AA27" s="151"/>
      <c r="AB27" s="151"/>
      <c r="AC27" s="151"/>
      <c r="AD27" s="151"/>
      <c r="AE27" s="151"/>
      <c r="AF27" s="151"/>
      <c r="AG27" s="151"/>
      <c r="AH27" s="151"/>
      <c r="AI27" s="151"/>
      <c r="AJ27" s="151"/>
      <c r="AK27" s="151"/>
      <c r="AL27" s="151"/>
      <c r="AM27" s="151"/>
      <c r="AN27" s="151"/>
      <c r="AO27" s="151"/>
    </row>
    <row r="28" spans="3:41" ht="18.75" customHeight="1">
      <c r="C28" s="151"/>
      <c r="D28" s="151"/>
      <c r="E28" s="151"/>
      <c r="F28" s="151"/>
      <c r="G28" s="151"/>
      <c r="H28" s="151"/>
      <c r="I28" s="151"/>
      <c r="J28" s="151"/>
      <c r="W28" s="297"/>
      <c r="Z28" s="151"/>
      <c r="AA28" s="151"/>
      <c r="AB28" s="151"/>
      <c r="AC28" s="151"/>
      <c r="AD28" s="151"/>
      <c r="AE28" s="151"/>
      <c r="AF28" s="151"/>
      <c r="AG28" s="151"/>
      <c r="AH28" s="151"/>
      <c r="AI28" s="151"/>
      <c r="AJ28" s="151"/>
      <c r="AK28" s="151"/>
      <c r="AL28" s="151"/>
      <c r="AM28" s="151"/>
      <c r="AN28" s="151"/>
      <c r="AO28" s="151"/>
    </row>
    <row r="29" spans="3:41" ht="18.75" customHeight="1">
      <c r="C29" s="151"/>
      <c r="D29" s="151"/>
      <c r="E29" s="151"/>
      <c r="F29" s="151"/>
      <c r="G29" s="151"/>
      <c r="H29" s="151"/>
      <c r="I29" s="151"/>
      <c r="J29" s="151"/>
      <c r="W29" s="297"/>
      <c r="Z29" s="151"/>
      <c r="AA29" s="151"/>
      <c r="AB29" s="151"/>
      <c r="AC29" s="151"/>
      <c r="AD29" s="151"/>
      <c r="AE29" s="151"/>
      <c r="AF29" s="151"/>
      <c r="AG29" s="151"/>
      <c r="AH29" s="151"/>
      <c r="AI29" s="151"/>
      <c r="AJ29" s="151"/>
      <c r="AK29" s="151"/>
      <c r="AL29" s="151"/>
      <c r="AM29" s="151"/>
      <c r="AN29" s="151"/>
      <c r="AO29" s="151"/>
    </row>
    <row r="30" spans="3:41" ht="18.75" customHeight="1">
      <c r="C30" s="151"/>
      <c r="D30" s="151"/>
      <c r="E30" s="151"/>
      <c r="F30" s="151"/>
      <c r="G30" s="151"/>
      <c r="H30" s="151"/>
      <c r="I30" s="151"/>
      <c r="J30" s="151"/>
      <c r="W30" s="297"/>
      <c r="Z30" s="151"/>
      <c r="AA30" s="151"/>
      <c r="AB30" s="151"/>
      <c r="AC30" s="151"/>
      <c r="AD30" s="151"/>
      <c r="AE30" s="151"/>
      <c r="AF30" s="151"/>
      <c r="AG30" s="151"/>
      <c r="AH30" s="151"/>
      <c r="AI30" s="151"/>
      <c r="AJ30" s="151"/>
      <c r="AK30" s="151"/>
      <c r="AL30" s="151"/>
      <c r="AM30" s="151"/>
      <c r="AN30" s="151"/>
      <c r="AO30" s="151"/>
    </row>
    <row r="31" spans="3:41" ht="18.75" customHeight="1">
      <c r="C31" s="151"/>
      <c r="D31" s="151"/>
      <c r="E31" s="151"/>
      <c r="F31" s="151"/>
      <c r="G31" s="151"/>
      <c r="H31" s="151"/>
      <c r="I31" s="151"/>
      <c r="J31" s="151"/>
      <c r="W31" s="297"/>
      <c r="Z31" s="151"/>
      <c r="AA31" s="151"/>
      <c r="AB31" s="151"/>
      <c r="AC31" s="151"/>
      <c r="AD31" s="151"/>
      <c r="AE31" s="151"/>
      <c r="AF31" s="151"/>
      <c r="AG31" s="151"/>
      <c r="AH31" s="151"/>
      <c r="AI31" s="151"/>
      <c r="AJ31" s="151"/>
      <c r="AK31" s="151"/>
      <c r="AL31" s="151"/>
      <c r="AM31" s="151"/>
      <c r="AN31" s="151"/>
      <c r="AO31" s="151"/>
    </row>
    <row r="32" spans="3:41" ht="18.75" customHeight="1">
      <c r="C32" s="151"/>
      <c r="D32" s="151"/>
      <c r="E32" s="151"/>
      <c r="F32" s="151"/>
      <c r="G32" s="151"/>
      <c r="H32" s="151"/>
      <c r="I32" s="151"/>
      <c r="J32" s="151"/>
      <c r="W32" s="297"/>
      <c r="Z32" s="151"/>
      <c r="AA32" s="151"/>
      <c r="AB32" s="151"/>
      <c r="AC32" s="151"/>
      <c r="AD32" s="151"/>
      <c r="AE32" s="151"/>
      <c r="AF32" s="151"/>
      <c r="AG32" s="151"/>
      <c r="AH32" s="151"/>
      <c r="AI32" s="151"/>
      <c r="AJ32" s="151"/>
      <c r="AK32" s="151"/>
      <c r="AL32" s="151"/>
      <c r="AM32" s="151"/>
      <c r="AN32" s="151"/>
      <c r="AO32" s="151"/>
    </row>
    <row r="33" spans="3:41" ht="18.75" customHeight="1">
      <c r="C33" s="151"/>
      <c r="D33" s="151"/>
      <c r="E33" s="151"/>
      <c r="F33" s="151"/>
      <c r="G33" s="151"/>
      <c r="H33" s="151"/>
      <c r="I33" s="151"/>
      <c r="J33" s="151"/>
      <c r="W33" s="297"/>
      <c r="Z33" s="151"/>
      <c r="AA33" s="151"/>
      <c r="AB33" s="151"/>
      <c r="AC33" s="151"/>
      <c r="AD33" s="151"/>
      <c r="AE33" s="151"/>
      <c r="AF33" s="151"/>
      <c r="AG33" s="151"/>
      <c r="AH33" s="151"/>
      <c r="AI33" s="151"/>
      <c r="AJ33" s="151"/>
      <c r="AK33" s="151"/>
      <c r="AL33" s="151"/>
      <c r="AM33" s="151"/>
      <c r="AN33" s="151"/>
      <c r="AO33" s="151"/>
    </row>
    <row r="34" spans="3:41" ht="18.75" customHeight="1">
      <c r="C34" s="151"/>
      <c r="D34" s="151"/>
      <c r="E34" s="151"/>
      <c r="F34" s="151"/>
      <c r="G34" s="151"/>
      <c r="H34" s="151"/>
      <c r="I34" s="151"/>
      <c r="J34" s="151"/>
      <c r="W34" s="297"/>
      <c r="Z34" s="151"/>
      <c r="AA34" s="151"/>
      <c r="AB34" s="151"/>
      <c r="AC34" s="151"/>
      <c r="AD34" s="151"/>
      <c r="AE34" s="151"/>
      <c r="AF34" s="151"/>
      <c r="AG34" s="151"/>
      <c r="AH34" s="151"/>
      <c r="AI34" s="151"/>
      <c r="AJ34" s="151"/>
      <c r="AK34" s="151"/>
      <c r="AL34" s="151"/>
      <c r="AM34" s="151"/>
      <c r="AN34" s="151"/>
      <c r="AO34" s="151"/>
    </row>
    <row r="35" spans="3:41" ht="18.75" customHeight="1">
      <c r="C35" s="151"/>
      <c r="D35" s="151"/>
      <c r="E35" s="151"/>
      <c r="F35" s="151"/>
      <c r="G35" s="151"/>
      <c r="H35" s="151"/>
      <c r="I35" s="151"/>
      <c r="J35" s="151"/>
      <c r="W35" s="297"/>
      <c r="Z35" s="151"/>
      <c r="AA35" s="151"/>
      <c r="AB35" s="151"/>
      <c r="AC35" s="151"/>
      <c r="AD35" s="151"/>
      <c r="AE35" s="151"/>
      <c r="AF35" s="151"/>
      <c r="AG35" s="151"/>
      <c r="AH35" s="151"/>
      <c r="AI35" s="151"/>
      <c r="AJ35" s="151"/>
      <c r="AK35" s="151"/>
      <c r="AL35" s="151"/>
      <c r="AM35" s="151"/>
      <c r="AN35" s="151"/>
      <c r="AO35" s="151"/>
    </row>
    <row r="36" spans="3:41" ht="18.75" customHeight="1">
      <c r="C36" s="151"/>
      <c r="D36" s="151"/>
      <c r="E36" s="151"/>
      <c r="F36" s="151"/>
      <c r="G36" s="151"/>
      <c r="H36" s="151"/>
      <c r="I36" s="151"/>
      <c r="J36" s="151"/>
      <c r="W36" s="297"/>
      <c r="Z36" s="151"/>
      <c r="AA36" s="151"/>
      <c r="AB36" s="151"/>
      <c r="AC36" s="151"/>
      <c r="AD36" s="151"/>
      <c r="AE36" s="151"/>
      <c r="AF36" s="151"/>
      <c r="AG36" s="151"/>
      <c r="AH36" s="151"/>
      <c r="AI36" s="151"/>
      <c r="AJ36" s="151"/>
      <c r="AK36" s="151"/>
      <c r="AL36" s="151"/>
      <c r="AM36" s="151"/>
      <c r="AN36" s="151"/>
      <c r="AO36" s="151"/>
    </row>
    <row r="37" spans="3:41" ht="18.75" customHeight="1">
      <c r="C37" s="151"/>
      <c r="D37" s="151"/>
      <c r="E37" s="151"/>
      <c r="F37" s="151"/>
      <c r="G37" s="151"/>
      <c r="H37" s="151"/>
      <c r="I37" s="151"/>
      <c r="J37" s="151"/>
      <c r="W37" s="297"/>
      <c r="Z37" s="151"/>
      <c r="AA37" s="151"/>
      <c r="AB37" s="151"/>
      <c r="AC37" s="151"/>
      <c r="AD37" s="151"/>
      <c r="AE37" s="151"/>
      <c r="AF37" s="151"/>
      <c r="AG37" s="151"/>
      <c r="AH37" s="151"/>
      <c r="AI37" s="151"/>
      <c r="AJ37" s="151"/>
      <c r="AK37" s="151"/>
      <c r="AL37" s="151"/>
      <c r="AM37" s="151"/>
      <c r="AN37" s="151"/>
      <c r="AO37" s="151"/>
    </row>
    <row r="38" spans="3:41" ht="18.75" customHeight="1">
      <c r="C38" s="151"/>
      <c r="D38" s="151"/>
      <c r="E38" s="151"/>
      <c r="F38" s="151"/>
      <c r="G38" s="151"/>
      <c r="H38" s="151"/>
      <c r="I38" s="151"/>
      <c r="J38" s="151"/>
      <c r="W38" s="297"/>
      <c r="Z38" s="151"/>
      <c r="AA38" s="151"/>
      <c r="AB38" s="151"/>
      <c r="AC38" s="151"/>
      <c r="AD38" s="151"/>
      <c r="AE38" s="151"/>
      <c r="AF38" s="151"/>
      <c r="AG38" s="151"/>
      <c r="AH38" s="151"/>
      <c r="AI38" s="151"/>
      <c r="AJ38" s="151"/>
      <c r="AK38" s="151"/>
      <c r="AL38" s="151"/>
      <c r="AM38" s="151"/>
      <c r="AN38" s="151"/>
      <c r="AO38" s="151"/>
    </row>
    <row r="39" spans="3:41" ht="18.75" customHeight="1">
      <c r="C39" s="151"/>
      <c r="D39" s="151"/>
      <c r="E39" s="151"/>
      <c r="F39" s="151"/>
      <c r="G39" s="151"/>
      <c r="H39" s="151"/>
      <c r="I39" s="151"/>
      <c r="J39" s="151"/>
      <c r="W39" s="297"/>
      <c r="Z39" s="151"/>
      <c r="AA39" s="151"/>
      <c r="AB39" s="151"/>
      <c r="AC39" s="151"/>
      <c r="AD39" s="151"/>
      <c r="AE39" s="151"/>
      <c r="AF39" s="151"/>
      <c r="AG39" s="151"/>
      <c r="AH39" s="151"/>
      <c r="AI39" s="151"/>
      <c r="AJ39" s="151"/>
      <c r="AK39" s="151"/>
      <c r="AL39" s="151"/>
      <c r="AM39" s="151"/>
      <c r="AN39" s="151"/>
      <c r="AO39" s="151"/>
    </row>
    <row r="40" spans="3:41" ht="18.75" customHeight="1">
      <c r="C40" s="151"/>
      <c r="D40" s="151"/>
      <c r="E40" s="151"/>
      <c r="F40" s="151"/>
      <c r="G40" s="151"/>
      <c r="H40" s="151"/>
      <c r="I40" s="151"/>
      <c r="J40" s="151"/>
      <c r="W40" s="297"/>
      <c r="Z40" s="151"/>
      <c r="AA40" s="151"/>
      <c r="AB40" s="151"/>
      <c r="AC40" s="151"/>
      <c r="AD40" s="151"/>
      <c r="AE40" s="151"/>
      <c r="AF40" s="151"/>
      <c r="AG40" s="151"/>
      <c r="AH40" s="151"/>
      <c r="AI40" s="151"/>
      <c r="AJ40" s="151"/>
      <c r="AK40" s="151"/>
      <c r="AL40" s="151"/>
      <c r="AM40" s="151"/>
      <c r="AN40" s="151"/>
      <c r="AO40" s="151"/>
    </row>
    <row r="41" spans="3:41" ht="18.75" customHeight="1">
      <c r="C41" s="151"/>
      <c r="D41" s="151"/>
      <c r="E41" s="151"/>
      <c r="F41" s="151"/>
      <c r="G41" s="151"/>
      <c r="H41" s="151"/>
      <c r="I41" s="151"/>
      <c r="J41" s="151"/>
      <c r="W41" s="297"/>
      <c r="Z41" s="151"/>
      <c r="AA41" s="151"/>
      <c r="AB41" s="151"/>
      <c r="AC41" s="151"/>
      <c r="AD41" s="151"/>
      <c r="AE41" s="151"/>
      <c r="AF41" s="151"/>
      <c r="AG41" s="151"/>
      <c r="AH41" s="151"/>
      <c r="AI41" s="151"/>
      <c r="AJ41" s="151"/>
      <c r="AK41" s="151"/>
      <c r="AL41" s="151"/>
      <c r="AM41" s="151"/>
      <c r="AN41" s="151"/>
      <c r="AO41" s="151"/>
    </row>
    <row r="42" spans="3:41" ht="18.75" customHeight="1">
      <c r="C42" s="151"/>
      <c r="D42" s="151"/>
      <c r="E42" s="151"/>
      <c r="F42" s="151"/>
      <c r="G42" s="151"/>
      <c r="H42" s="151"/>
      <c r="I42" s="151"/>
      <c r="J42" s="151"/>
      <c r="W42" s="297"/>
      <c r="Z42" s="151"/>
      <c r="AA42" s="151"/>
      <c r="AB42" s="151"/>
      <c r="AC42" s="151"/>
      <c r="AD42" s="151"/>
      <c r="AE42" s="151"/>
      <c r="AF42" s="151"/>
      <c r="AG42" s="151"/>
      <c r="AH42" s="151"/>
      <c r="AI42" s="151"/>
      <c r="AJ42" s="151"/>
      <c r="AK42" s="151"/>
      <c r="AL42" s="151"/>
      <c r="AM42" s="151"/>
      <c r="AN42" s="151"/>
      <c r="AO42" s="151"/>
    </row>
    <row r="43" spans="3:41" ht="18.75" customHeight="1">
      <c r="C43" s="151"/>
      <c r="D43" s="151"/>
      <c r="E43" s="151"/>
      <c r="F43" s="151"/>
      <c r="G43" s="151"/>
      <c r="H43" s="151"/>
      <c r="I43" s="151"/>
      <c r="J43" s="151"/>
      <c r="W43" s="297"/>
      <c r="Z43" s="151"/>
      <c r="AA43" s="151"/>
      <c r="AB43" s="151"/>
      <c r="AC43" s="151"/>
      <c r="AD43" s="151"/>
      <c r="AE43" s="151"/>
      <c r="AF43" s="151"/>
      <c r="AG43" s="151"/>
      <c r="AH43" s="151"/>
      <c r="AI43" s="151"/>
      <c r="AJ43" s="151"/>
      <c r="AK43" s="151"/>
      <c r="AL43" s="151"/>
      <c r="AM43" s="151"/>
      <c r="AN43" s="151"/>
      <c r="AO43" s="151"/>
    </row>
    <row r="44" spans="3:41" ht="18.75" customHeight="1">
      <c r="C44" s="151"/>
      <c r="D44" s="151"/>
      <c r="E44" s="151"/>
      <c r="F44" s="151"/>
      <c r="G44" s="151"/>
      <c r="H44" s="151"/>
      <c r="I44" s="151"/>
      <c r="J44" s="151"/>
      <c r="W44" s="297"/>
      <c r="Z44" s="151"/>
      <c r="AA44" s="151"/>
      <c r="AB44" s="151"/>
      <c r="AC44" s="151"/>
      <c r="AD44" s="151"/>
      <c r="AE44" s="151"/>
      <c r="AF44" s="151"/>
      <c r="AG44" s="151"/>
      <c r="AH44" s="151"/>
      <c r="AI44" s="151"/>
      <c r="AJ44" s="151"/>
      <c r="AK44" s="151"/>
      <c r="AL44" s="151"/>
      <c r="AM44" s="151"/>
      <c r="AN44" s="151"/>
      <c r="AO44" s="151"/>
    </row>
    <row r="45" spans="3:41" ht="18.75" customHeight="1">
      <c r="C45" s="151"/>
      <c r="D45" s="151"/>
      <c r="E45" s="151"/>
      <c r="F45" s="151"/>
      <c r="G45" s="151"/>
      <c r="H45" s="151"/>
      <c r="I45" s="151"/>
      <c r="J45" s="151"/>
      <c r="W45" s="297"/>
      <c r="Z45" s="151"/>
      <c r="AA45" s="151"/>
      <c r="AB45" s="151"/>
      <c r="AC45" s="151"/>
      <c r="AD45" s="151"/>
      <c r="AE45" s="151"/>
      <c r="AF45" s="151"/>
      <c r="AG45" s="151"/>
      <c r="AH45" s="151"/>
      <c r="AI45" s="151"/>
      <c r="AJ45" s="151"/>
      <c r="AK45" s="151"/>
      <c r="AL45" s="151"/>
      <c r="AM45" s="151"/>
      <c r="AN45" s="151"/>
      <c r="AO45" s="151"/>
    </row>
    <row r="46" spans="3:41" ht="18.75" customHeight="1">
      <c r="C46" s="151"/>
      <c r="D46" s="151"/>
      <c r="E46" s="151"/>
      <c r="F46" s="151"/>
      <c r="G46" s="151"/>
      <c r="H46" s="151"/>
      <c r="I46" s="151"/>
      <c r="J46" s="151"/>
      <c r="W46" s="297"/>
      <c r="Z46" s="151"/>
      <c r="AA46" s="151"/>
      <c r="AB46" s="151"/>
      <c r="AC46" s="151"/>
      <c r="AD46" s="151"/>
      <c r="AE46" s="151"/>
      <c r="AF46" s="151"/>
      <c r="AG46" s="151"/>
      <c r="AH46" s="151"/>
      <c r="AI46" s="151"/>
      <c r="AJ46" s="151"/>
      <c r="AK46" s="151"/>
      <c r="AL46" s="151"/>
      <c r="AM46" s="151"/>
      <c r="AN46" s="151"/>
      <c r="AO46" s="151"/>
    </row>
    <row r="47" spans="3:41" ht="18.75" customHeight="1">
      <c r="C47" s="151"/>
      <c r="D47" s="151"/>
      <c r="E47" s="151"/>
      <c r="F47" s="151"/>
      <c r="G47" s="151"/>
      <c r="H47" s="151"/>
      <c r="I47" s="151"/>
      <c r="J47" s="151"/>
      <c r="K47" s="151"/>
      <c r="L47" s="151"/>
      <c r="M47" s="151"/>
      <c r="N47" s="151"/>
      <c r="O47" s="151"/>
      <c r="P47" s="151"/>
      <c r="Q47" s="151"/>
      <c r="R47" s="151"/>
      <c r="S47" s="151"/>
      <c r="T47" s="151"/>
      <c r="U47" s="151"/>
      <c r="V47" s="151"/>
      <c r="W47" s="240"/>
      <c r="X47" s="151"/>
      <c r="Y47" s="151"/>
      <c r="Z47" s="151"/>
      <c r="AA47" s="151"/>
      <c r="AB47" s="151"/>
      <c r="AC47" s="151"/>
      <c r="AD47" s="151"/>
      <c r="AE47" s="151"/>
      <c r="AF47" s="151"/>
      <c r="AG47" s="151"/>
      <c r="AH47" s="151"/>
      <c r="AI47" s="151"/>
      <c r="AJ47" s="151"/>
      <c r="AK47" s="151"/>
      <c r="AL47" s="151"/>
      <c r="AM47" s="151"/>
      <c r="AN47" s="151"/>
      <c r="AO47" s="151"/>
    </row>
    <row r="48" spans="3:41" ht="18.75" customHeight="1">
      <c r="C48" s="151"/>
      <c r="D48" s="151"/>
      <c r="E48" s="151"/>
      <c r="F48" s="151"/>
      <c r="G48" s="151"/>
      <c r="H48" s="151"/>
      <c r="I48" s="151"/>
      <c r="J48" s="151"/>
      <c r="K48" s="151"/>
      <c r="L48" s="151"/>
      <c r="M48" s="151"/>
      <c r="N48" s="151"/>
      <c r="O48" s="151"/>
      <c r="P48" s="151"/>
      <c r="Q48" s="151"/>
      <c r="R48" s="151"/>
      <c r="S48" s="151"/>
      <c r="T48" s="151"/>
      <c r="U48" s="151"/>
      <c r="V48" s="151"/>
      <c r="W48" s="240"/>
      <c r="X48" s="151"/>
      <c r="Y48" s="151"/>
      <c r="Z48" s="151"/>
      <c r="AA48" s="151"/>
      <c r="AB48" s="151"/>
      <c r="AC48" s="151"/>
      <c r="AD48" s="151"/>
      <c r="AE48" s="151"/>
      <c r="AF48" s="151"/>
      <c r="AG48" s="151"/>
      <c r="AH48" s="151"/>
      <c r="AI48" s="151"/>
      <c r="AJ48" s="151"/>
      <c r="AK48" s="151"/>
      <c r="AL48" s="151"/>
      <c r="AM48" s="151"/>
      <c r="AN48" s="151"/>
      <c r="AO48" s="151"/>
    </row>
    <row r="49" spans="3:41" ht="18.75" customHeight="1">
      <c r="C49" s="151"/>
      <c r="D49" s="151"/>
      <c r="E49" s="151"/>
      <c r="F49" s="151"/>
      <c r="G49" s="151"/>
      <c r="H49" s="151"/>
      <c r="I49" s="151"/>
      <c r="J49" s="151"/>
      <c r="K49" s="151"/>
      <c r="L49" s="151"/>
      <c r="M49" s="151"/>
      <c r="N49" s="151"/>
      <c r="O49" s="151"/>
      <c r="P49" s="151"/>
      <c r="Q49" s="151"/>
      <c r="R49" s="151"/>
      <c r="S49" s="151"/>
      <c r="T49" s="151"/>
      <c r="U49" s="151"/>
      <c r="V49" s="151"/>
      <c r="W49" s="240"/>
      <c r="X49" s="151"/>
      <c r="Y49" s="151"/>
      <c r="Z49" s="151"/>
      <c r="AA49" s="151"/>
      <c r="AB49" s="151"/>
      <c r="AC49" s="151"/>
      <c r="AD49" s="151"/>
      <c r="AE49" s="151"/>
      <c r="AF49" s="151"/>
      <c r="AG49" s="151"/>
      <c r="AH49" s="151"/>
      <c r="AI49" s="151"/>
      <c r="AJ49" s="151"/>
      <c r="AK49" s="151"/>
      <c r="AL49" s="151"/>
      <c r="AM49" s="151"/>
      <c r="AN49" s="151"/>
      <c r="AO49" s="151"/>
    </row>
    <row r="50" spans="3:41" ht="18.75" customHeight="1">
      <c r="C50" s="151"/>
      <c r="D50" s="151"/>
      <c r="E50" s="151"/>
      <c r="F50" s="151"/>
      <c r="G50" s="151"/>
      <c r="H50" s="151"/>
      <c r="I50" s="151"/>
      <c r="J50" s="151"/>
      <c r="K50" s="151"/>
      <c r="L50" s="151"/>
      <c r="M50" s="151"/>
      <c r="N50" s="151"/>
      <c r="O50" s="151"/>
      <c r="P50" s="151"/>
      <c r="Q50" s="151"/>
      <c r="R50" s="151"/>
      <c r="S50" s="151"/>
      <c r="T50" s="151"/>
      <c r="U50" s="151"/>
      <c r="V50" s="151"/>
      <c r="W50" s="240"/>
      <c r="X50" s="151"/>
      <c r="Y50" s="151"/>
      <c r="Z50" s="151"/>
      <c r="AA50" s="151"/>
      <c r="AB50" s="151"/>
      <c r="AC50" s="151"/>
      <c r="AD50" s="151"/>
      <c r="AE50" s="151"/>
      <c r="AF50" s="151"/>
      <c r="AG50" s="151"/>
      <c r="AH50" s="151"/>
      <c r="AI50" s="151"/>
      <c r="AJ50" s="151"/>
      <c r="AK50" s="151"/>
      <c r="AL50" s="151"/>
      <c r="AM50" s="151"/>
      <c r="AN50" s="151"/>
      <c r="AO50" s="151"/>
    </row>
    <row r="51" spans="3:41" ht="18.75" customHeight="1">
      <c r="C51" s="151"/>
      <c r="D51" s="151"/>
      <c r="E51" s="151"/>
      <c r="F51" s="151"/>
      <c r="G51" s="151"/>
      <c r="H51" s="151"/>
      <c r="I51" s="151"/>
      <c r="J51" s="151"/>
      <c r="K51" s="151"/>
      <c r="L51" s="151"/>
      <c r="M51" s="151"/>
      <c r="N51" s="151"/>
      <c r="O51" s="151"/>
      <c r="P51" s="151"/>
      <c r="Q51" s="151"/>
      <c r="R51" s="151"/>
      <c r="S51" s="151"/>
      <c r="T51" s="151"/>
      <c r="U51" s="151"/>
      <c r="V51" s="151"/>
      <c r="W51" s="240"/>
      <c r="X51" s="151"/>
      <c r="Y51" s="151"/>
      <c r="Z51" s="151"/>
      <c r="AA51" s="151"/>
      <c r="AB51" s="151"/>
      <c r="AC51" s="151"/>
      <c r="AD51" s="151"/>
      <c r="AE51" s="151"/>
      <c r="AF51" s="151"/>
      <c r="AG51" s="151"/>
      <c r="AH51" s="151"/>
      <c r="AI51" s="151"/>
      <c r="AJ51" s="151"/>
      <c r="AK51" s="151"/>
      <c r="AL51" s="151"/>
      <c r="AM51" s="151"/>
      <c r="AN51" s="151"/>
      <c r="AO51" s="151"/>
    </row>
    <row r="52" spans="3:41" ht="18.75" customHeight="1">
      <c r="C52" s="151"/>
      <c r="D52" s="151"/>
      <c r="E52" s="151"/>
      <c r="F52" s="151"/>
      <c r="G52" s="151"/>
      <c r="H52" s="151"/>
      <c r="I52" s="151"/>
      <c r="J52" s="151"/>
      <c r="K52" s="151"/>
      <c r="L52" s="151"/>
      <c r="M52" s="151"/>
      <c r="N52" s="151"/>
      <c r="O52" s="151"/>
      <c r="P52" s="151"/>
      <c r="Q52" s="151"/>
      <c r="R52" s="151"/>
      <c r="S52" s="151"/>
      <c r="T52" s="151"/>
      <c r="U52" s="151"/>
      <c r="V52" s="151"/>
      <c r="W52" s="240"/>
      <c r="X52" s="151"/>
      <c r="Y52" s="151"/>
      <c r="Z52" s="151"/>
      <c r="AA52" s="151"/>
      <c r="AB52" s="151"/>
      <c r="AC52" s="151"/>
      <c r="AD52" s="151"/>
      <c r="AE52" s="151"/>
      <c r="AF52" s="151"/>
      <c r="AG52" s="151"/>
      <c r="AH52" s="151"/>
      <c r="AI52" s="151"/>
      <c r="AJ52" s="151"/>
      <c r="AK52" s="151"/>
      <c r="AL52" s="151"/>
      <c r="AM52" s="151"/>
      <c r="AN52" s="151"/>
      <c r="AO52" s="151"/>
    </row>
    <row r="53" spans="3:41" ht="18.75" customHeight="1">
      <c r="C53" s="151"/>
      <c r="D53" s="151"/>
      <c r="E53" s="151"/>
      <c r="F53" s="151"/>
      <c r="G53" s="151"/>
      <c r="H53" s="151"/>
      <c r="I53" s="151"/>
      <c r="J53" s="151"/>
      <c r="K53" s="151"/>
      <c r="L53" s="151"/>
      <c r="M53" s="151"/>
      <c r="N53" s="151"/>
      <c r="O53" s="151"/>
      <c r="P53" s="151"/>
      <c r="Q53" s="151"/>
      <c r="R53" s="151"/>
      <c r="S53" s="151"/>
      <c r="T53" s="151"/>
      <c r="U53" s="151"/>
      <c r="V53" s="151"/>
      <c r="W53" s="240"/>
      <c r="X53" s="151"/>
      <c r="Y53" s="151"/>
      <c r="Z53" s="151"/>
      <c r="AA53" s="151"/>
      <c r="AB53" s="151"/>
      <c r="AC53" s="151"/>
      <c r="AD53" s="151"/>
      <c r="AE53" s="151"/>
      <c r="AF53" s="151"/>
      <c r="AG53" s="151"/>
      <c r="AH53" s="151"/>
      <c r="AI53" s="151"/>
      <c r="AJ53" s="151"/>
      <c r="AK53" s="151"/>
      <c r="AL53" s="151"/>
      <c r="AM53" s="151"/>
      <c r="AN53" s="151"/>
      <c r="AO53" s="151"/>
    </row>
    <row r="54" spans="3:41" ht="18.75" customHeight="1">
      <c r="C54" s="151"/>
      <c r="D54" s="151"/>
      <c r="E54" s="151"/>
      <c r="F54" s="151"/>
      <c r="G54" s="151"/>
      <c r="H54" s="151"/>
      <c r="I54" s="151"/>
      <c r="J54" s="151"/>
      <c r="K54" s="151"/>
      <c r="L54" s="151"/>
      <c r="M54" s="151"/>
      <c r="N54" s="151"/>
      <c r="O54" s="151"/>
      <c r="P54" s="151"/>
      <c r="Q54" s="151"/>
      <c r="R54" s="151"/>
      <c r="S54" s="151"/>
      <c r="T54" s="151"/>
      <c r="U54" s="151"/>
      <c r="V54" s="151"/>
      <c r="W54" s="240"/>
      <c r="X54" s="151"/>
      <c r="Y54" s="151"/>
      <c r="Z54" s="151"/>
      <c r="AA54" s="151"/>
      <c r="AB54" s="151"/>
      <c r="AC54" s="151"/>
      <c r="AD54" s="151"/>
      <c r="AE54" s="151"/>
      <c r="AF54" s="151"/>
      <c r="AG54" s="151"/>
      <c r="AH54" s="151"/>
      <c r="AI54" s="151"/>
      <c r="AJ54" s="151"/>
      <c r="AK54" s="151"/>
      <c r="AL54" s="151"/>
      <c r="AM54" s="151"/>
      <c r="AN54" s="151"/>
      <c r="AO54" s="151"/>
    </row>
    <row r="55" spans="3:41" ht="18.75" customHeight="1">
      <c r="C55" s="151"/>
      <c r="D55" s="151"/>
      <c r="E55" s="151"/>
      <c r="F55" s="151"/>
      <c r="G55" s="151"/>
      <c r="H55" s="151"/>
      <c r="I55" s="151"/>
      <c r="J55" s="151"/>
      <c r="K55" s="151"/>
      <c r="L55" s="151"/>
      <c r="M55" s="151"/>
      <c r="N55" s="151"/>
      <c r="O55" s="151"/>
      <c r="P55" s="151"/>
      <c r="Q55" s="151"/>
      <c r="R55" s="151"/>
      <c r="S55" s="151"/>
      <c r="T55" s="151"/>
      <c r="U55" s="151"/>
      <c r="V55" s="151"/>
      <c r="W55" s="240"/>
      <c r="X55" s="151"/>
      <c r="Y55" s="151"/>
      <c r="Z55" s="151"/>
      <c r="AA55" s="151"/>
      <c r="AB55" s="151"/>
      <c r="AC55" s="151"/>
      <c r="AD55" s="151"/>
      <c r="AE55" s="151"/>
      <c r="AF55" s="151"/>
      <c r="AG55" s="151"/>
      <c r="AH55" s="151"/>
      <c r="AI55" s="151"/>
      <c r="AJ55" s="151"/>
      <c r="AK55" s="151"/>
      <c r="AL55" s="151"/>
      <c r="AM55" s="151"/>
      <c r="AN55" s="151"/>
      <c r="AO55" s="151"/>
    </row>
    <row r="56" spans="3:41" ht="18.75" customHeight="1">
      <c r="C56" s="151"/>
      <c r="D56" s="151"/>
      <c r="E56" s="151"/>
      <c r="F56" s="151"/>
      <c r="G56" s="151"/>
      <c r="H56" s="151"/>
      <c r="I56" s="151"/>
      <c r="J56" s="151"/>
      <c r="K56" s="151"/>
      <c r="L56" s="151"/>
      <c r="M56" s="151"/>
      <c r="N56" s="151"/>
      <c r="O56" s="151"/>
      <c r="P56" s="151"/>
      <c r="Q56" s="151"/>
      <c r="R56" s="151"/>
      <c r="S56" s="151"/>
      <c r="T56" s="151"/>
      <c r="U56" s="151"/>
      <c r="V56" s="151"/>
      <c r="W56" s="240"/>
      <c r="X56" s="151"/>
      <c r="Y56" s="151"/>
      <c r="Z56" s="151"/>
      <c r="AA56" s="151"/>
      <c r="AB56" s="151"/>
      <c r="AC56" s="151"/>
      <c r="AD56" s="151"/>
      <c r="AE56" s="151"/>
      <c r="AF56" s="151"/>
      <c r="AG56" s="151"/>
      <c r="AH56" s="151"/>
      <c r="AI56" s="151"/>
      <c r="AJ56" s="151"/>
      <c r="AK56" s="151"/>
      <c r="AL56" s="151"/>
      <c r="AM56" s="151"/>
      <c r="AN56" s="151"/>
      <c r="AO56" s="151"/>
    </row>
    <row r="57" spans="3:41" ht="18.75" customHeight="1">
      <c r="C57" s="151"/>
      <c r="D57" s="151"/>
      <c r="E57" s="151"/>
      <c r="F57" s="151"/>
      <c r="G57" s="151"/>
      <c r="H57" s="151"/>
      <c r="I57" s="151"/>
      <c r="J57" s="151"/>
      <c r="K57" s="151"/>
      <c r="L57" s="151"/>
      <c r="M57" s="151"/>
      <c r="N57" s="151"/>
      <c r="O57" s="151"/>
      <c r="P57" s="151"/>
      <c r="Q57" s="151"/>
      <c r="R57" s="151"/>
      <c r="S57" s="151"/>
      <c r="T57" s="151"/>
      <c r="U57" s="151"/>
      <c r="V57" s="151"/>
      <c r="W57" s="240"/>
      <c r="X57" s="151"/>
      <c r="Y57" s="151"/>
      <c r="Z57" s="151"/>
      <c r="AA57" s="151"/>
      <c r="AB57" s="151"/>
      <c r="AC57" s="151"/>
      <c r="AD57" s="151"/>
      <c r="AE57" s="151"/>
      <c r="AF57" s="151"/>
      <c r="AG57" s="151"/>
      <c r="AH57" s="151"/>
      <c r="AI57" s="151"/>
      <c r="AJ57" s="151"/>
      <c r="AK57" s="151"/>
      <c r="AL57" s="151"/>
      <c r="AM57" s="151"/>
      <c r="AN57" s="151"/>
      <c r="AO57" s="151"/>
    </row>
    <row r="58" spans="3:41" ht="18.75" customHeight="1">
      <c r="C58" s="151"/>
      <c r="D58" s="151"/>
      <c r="E58" s="151"/>
      <c r="F58" s="151"/>
      <c r="G58" s="151"/>
      <c r="H58" s="151"/>
      <c r="I58" s="151"/>
      <c r="J58" s="151"/>
      <c r="K58" s="151"/>
      <c r="L58" s="151"/>
      <c r="M58" s="151"/>
      <c r="N58" s="151"/>
      <c r="O58" s="151"/>
      <c r="P58" s="151"/>
      <c r="Q58" s="151"/>
      <c r="R58" s="151"/>
      <c r="S58" s="151"/>
      <c r="T58" s="151"/>
      <c r="U58" s="151"/>
      <c r="V58" s="151"/>
      <c r="W58" s="240"/>
      <c r="X58" s="151"/>
      <c r="Y58" s="151"/>
      <c r="Z58" s="151"/>
      <c r="AA58" s="151"/>
      <c r="AB58" s="151"/>
      <c r="AC58" s="151"/>
      <c r="AD58" s="151"/>
      <c r="AE58" s="151"/>
      <c r="AF58" s="151"/>
      <c r="AG58" s="151"/>
      <c r="AH58" s="151"/>
      <c r="AI58" s="151"/>
      <c r="AJ58" s="151"/>
      <c r="AK58" s="151"/>
      <c r="AL58" s="151"/>
      <c r="AM58" s="151"/>
      <c r="AN58" s="151"/>
      <c r="AO58" s="151"/>
    </row>
    <row r="59" spans="3:41" ht="18.75" customHeight="1">
      <c r="C59" s="151"/>
      <c r="D59" s="151"/>
      <c r="E59" s="151"/>
      <c r="F59" s="151"/>
      <c r="G59" s="151"/>
      <c r="H59" s="151"/>
      <c r="I59" s="151"/>
      <c r="J59" s="151"/>
      <c r="K59" s="151"/>
      <c r="L59" s="151"/>
      <c r="M59" s="151"/>
      <c r="N59" s="151"/>
      <c r="O59" s="151"/>
      <c r="P59" s="151"/>
      <c r="Q59" s="151"/>
      <c r="R59" s="151"/>
      <c r="S59" s="151"/>
      <c r="T59" s="151"/>
      <c r="U59" s="151"/>
      <c r="V59" s="151"/>
      <c r="W59" s="240"/>
      <c r="X59" s="151"/>
      <c r="Y59" s="151"/>
      <c r="Z59" s="151"/>
      <c r="AA59" s="151"/>
      <c r="AB59" s="151"/>
      <c r="AC59" s="151"/>
      <c r="AD59" s="151"/>
      <c r="AE59" s="151"/>
      <c r="AF59" s="151"/>
      <c r="AG59" s="151"/>
      <c r="AH59" s="151"/>
      <c r="AI59" s="151"/>
      <c r="AJ59" s="151"/>
      <c r="AK59" s="151"/>
      <c r="AL59" s="151"/>
      <c r="AM59" s="151"/>
      <c r="AN59" s="151"/>
      <c r="AO59" s="151"/>
    </row>
    <row r="60" spans="3:41" ht="18.75" customHeight="1">
      <c r="C60" s="151"/>
      <c r="D60" s="151"/>
      <c r="E60" s="151"/>
      <c r="F60" s="151"/>
      <c r="G60" s="151"/>
      <c r="H60" s="151"/>
      <c r="I60" s="151"/>
      <c r="J60" s="151"/>
      <c r="K60" s="151"/>
      <c r="L60" s="151"/>
      <c r="M60" s="151"/>
      <c r="N60" s="151"/>
      <c r="O60" s="151"/>
      <c r="P60" s="151"/>
      <c r="Q60" s="151"/>
      <c r="R60" s="151"/>
      <c r="S60" s="151"/>
      <c r="T60" s="151"/>
      <c r="U60" s="151"/>
      <c r="V60" s="151"/>
      <c r="W60" s="240"/>
      <c r="X60" s="151"/>
      <c r="Y60" s="151"/>
      <c r="Z60" s="151"/>
      <c r="AA60" s="151"/>
      <c r="AB60" s="151"/>
      <c r="AC60" s="151"/>
      <c r="AD60" s="151"/>
      <c r="AE60" s="151"/>
      <c r="AF60" s="151"/>
      <c r="AG60" s="151"/>
      <c r="AH60" s="151"/>
      <c r="AI60" s="151"/>
      <c r="AJ60" s="151"/>
      <c r="AK60" s="151"/>
      <c r="AL60" s="151"/>
      <c r="AM60" s="151"/>
      <c r="AN60" s="151"/>
      <c r="AO60" s="151"/>
    </row>
    <row r="61" spans="3:41" ht="18.75" customHeight="1">
      <c r="C61" s="151"/>
      <c r="D61" s="151"/>
      <c r="E61" s="151"/>
      <c r="F61" s="151"/>
      <c r="G61" s="151"/>
      <c r="H61" s="151"/>
      <c r="I61" s="151"/>
      <c r="J61" s="151"/>
      <c r="K61" s="151"/>
      <c r="L61" s="151"/>
      <c r="M61" s="151"/>
      <c r="N61" s="151"/>
      <c r="O61" s="151"/>
      <c r="P61" s="151"/>
      <c r="Q61" s="151"/>
      <c r="R61" s="151"/>
      <c r="S61" s="151"/>
      <c r="T61" s="151"/>
      <c r="U61" s="151"/>
      <c r="V61" s="151"/>
      <c r="W61" s="240"/>
      <c r="X61" s="151"/>
      <c r="Y61" s="151"/>
      <c r="Z61" s="151"/>
      <c r="AA61" s="151"/>
      <c r="AB61" s="151"/>
      <c r="AC61" s="151"/>
      <c r="AD61" s="151"/>
      <c r="AE61" s="151"/>
      <c r="AF61" s="151"/>
      <c r="AG61" s="151"/>
      <c r="AH61" s="151"/>
      <c r="AI61" s="151"/>
      <c r="AJ61" s="151"/>
      <c r="AK61" s="151"/>
      <c r="AL61" s="151"/>
      <c r="AM61" s="151"/>
      <c r="AN61" s="151"/>
      <c r="AO61" s="151"/>
    </row>
    <row r="62" spans="3:41" ht="18.75" customHeight="1">
      <c r="C62" s="151"/>
      <c r="D62" s="151"/>
      <c r="E62" s="151"/>
      <c r="F62" s="151"/>
      <c r="G62" s="151"/>
      <c r="H62" s="151"/>
      <c r="I62" s="151"/>
      <c r="J62" s="151"/>
      <c r="K62" s="151"/>
      <c r="L62" s="151"/>
      <c r="M62" s="151"/>
      <c r="N62" s="151"/>
      <c r="O62" s="151"/>
      <c r="P62" s="151"/>
      <c r="Q62" s="151"/>
      <c r="R62" s="151"/>
      <c r="S62" s="151"/>
      <c r="T62" s="151"/>
      <c r="U62" s="151"/>
      <c r="V62" s="151"/>
      <c r="W62" s="240"/>
      <c r="X62" s="151"/>
      <c r="Y62" s="151"/>
      <c r="Z62" s="151"/>
      <c r="AA62" s="151"/>
      <c r="AB62" s="151"/>
      <c r="AC62" s="151"/>
      <c r="AD62" s="151"/>
      <c r="AE62" s="151"/>
      <c r="AF62" s="151"/>
      <c r="AG62" s="151"/>
      <c r="AH62" s="151"/>
      <c r="AI62" s="151"/>
      <c r="AJ62" s="151"/>
      <c r="AK62" s="151"/>
      <c r="AL62" s="151"/>
      <c r="AM62" s="151"/>
      <c r="AN62" s="151"/>
      <c r="AO62" s="151"/>
    </row>
    <row r="63" spans="3:41" ht="18.75" customHeight="1">
      <c r="C63" s="151"/>
      <c r="D63" s="151"/>
      <c r="E63" s="151"/>
      <c r="F63" s="151"/>
      <c r="G63" s="151"/>
      <c r="H63" s="151"/>
      <c r="I63" s="151"/>
      <c r="J63" s="151"/>
      <c r="K63" s="151"/>
      <c r="L63" s="151"/>
      <c r="M63" s="151"/>
      <c r="N63" s="151"/>
      <c r="O63" s="151"/>
      <c r="P63" s="151"/>
      <c r="Q63" s="151"/>
      <c r="R63" s="151"/>
      <c r="S63" s="151"/>
      <c r="T63" s="151"/>
      <c r="U63" s="151"/>
      <c r="V63" s="151"/>
      <c r="W63" s="240"/>
      <c r="X63" s="151"/>
      <c r="Y63" s="151"/>
      <c r="Z63" s="151"/>
      <c r="AA63" s="151"/>
      <c r="AB63" s="151"/>
      <c r="AC63" s="151"/>
      <c r="AD63" s="151"/>
      <c r="AE63" s="151"/>
      <c r="AF63" s="151"/>
      <c r="AG63" s="151"/>
      <c r="AH63" s="151"/>
      <c r="AI63" s="151"/>
      <c r="AJ63" s="151"/>
      <c r="AK63" s="151"/>
      <c r="AL63" s="151"/>
      <c r="AM63" s="151"/>
      <c r="AN63" s="151"/>
      <c r="AO63" s="151"/>
    </row>
    <row r="64" spans="3:41" ht="18.75" customHeight="1">
      <c r="C64" s="151"/>
      <c r="D64" s="151"/>
      <c r="E64" s="151"/>
      <c r="F64" s="151"/>
      <c r="G64" s="151"/>
      <c r="H64" s="151"/>
      <c r="I64" s="151"/>
      <c r="J64" s="151"/>
      <c r="K64" s="151"/>
      <c r="L64" s="151"/>
      <c r="M64" s="151"/>
      <c r="N64" s="151"/>
      <c r="O64" s="151"/>
      <c r="P64" s="151"/>
      <c r="Q64" s="151"/>
      <c r="R64" s="151"/>
      <c r="S64" s="151"/>
      <c r="T64" s="151"/>
      <c r="U64" s="151"/>
      <c r="V64" s="151"/>
      <c r="W64" s="240"/>
      <c r="X64" s="151"/>
      <c r="Y64" s="151"/>
      <c r="Z64" s="151"/>
      <c r="AA64" s="151"/>
      <c r="AB64" s="151"/>
      <c r="AC64" s="151"/>
      <c r="AD64" s="151"/>
      <c r="AE64" s="151"/>
      <c r="AF64" s="151"/>
      <c r="AG64" s="151"/>
      <c r="AH64" s="151"/>
      <c r="AI64" s="151"/>
      <c r="AJ64" s="151"/>
      <c r="AK64" s="151"/>
      <c r="AL64" s="151"/>
      <c r="AM64" s="151"/>
      <c r="AN64" s="151"/>
      <c r="AO64" s="151"/>
    </row>
    <row r="65" spans="3:41" ht="18.75" customHeight="1">
      <c r="C65" s="151"/>
      <c r="D65" s="151"/>
      <c r="E65" s="151"/>
      <c r="F65" s="151"/>
      <c r="G65" s="151"/>
      <c r="H65" s="151"/>
      <c r="I65" s="151"/>
      <c r="J65" s="151"/>
      <c r="K65" s="151"/>
      <c r="L65" s="151"/>
      <c r="M65" s="151"/>
      <c r="N65" s="151"/>
      <c r="O65" s="151"/>
      <c r="P65" s="151"/>
      <c r="Q65" s="151"/>
      <c r="R65" s="151"/>
      <c r="S65" s="151"/>
      <c r="T65" s="151"/>
      <c r="U65" s="151"/>
      <c r="V65" s="151"/>
      <c r="W65" s="240"/>
      <c r="X65" s="151"/>
      <c r="Y65" s="151"/>
      <c r="Z65" s="151"/>
      <c r="AA65" s="151"/>
      <c r="AB65" s="151"/>
      <c r="AC65" s="151"/>
      <c r="AD65" s="151"/>
      <c r="AE65" s="151"/>
      <c r="AF65" s="151"/>
      <c r="AG65" s="151"/>
      <c r="AH65" s="151"/>
      <c r="AI65" s="151"/>
      <c r="AJ65" s="151"/>
      <c r="AK65" s="151"/>
      <c r="AL65" s="151"/>
      <c r="AM65" s="151"/>
      <c r="AN65" s="151"/>
      <c r="AO65" s="151"/>
    </row>
    <row r="66" spans="3:41" ht="18.75" customHeight="1">
      <c r="C66" s="151"/>
      <c r="D66" s="151"/>
      <c r="E66" s="151"/>
      <c r="F66" s="151"/>
      <c r="G66" s="151"/>
      <c r="H66" s="151"/>
      <c r="I66" s="151"/>
      <c r="J66" s="151"/>
      <c r="K66" s="151"/>
      <c r="L66" s="151"/>
      <c r="M66" s="151"/>
      <c r="N66" s="151"/>
      <c r="O66" s="151"/>
      <c r="P66" s="151"/>
      <c r="Q66" s="151"/>
      <c r="R66" s="151"/>
      <c r="S66" s="151"/>
      <c r="T66" s="151"/>
      <c r="U66" s="151"/>
      <c r="V66" s="151"/>
      <c r="W66" s="240"/>
      <c r="X66" s="151"/>
      <c r="Y66" s="151"/>
      <c r="Z66" s="151"/>
      <c r="AA66" s="151"/>
      <c r="AB66" s="151"/>
      <c r="AC66" s="151"/>
      <c r="AD66" s="151"/>
      <c r="AE66" s="151"/>
      <c r="AF66" s="151"/>
      <c r="AG66" s="151"/>
      <c r="AH66" s="151"/>
      <c r="AI66" s="151"/>
      <c r="AJ66" s="151"/>
      <c r="AK66" s="151"/>
      <c r="AL66" s="151"/>
      <c r="AM66" s="151"/>
      <c r="AN66" s="151"/>
      <c r="AO66" s="151"/>
    </row>
    <row r="67" spans="3:41" ht="18.75" customHeight="1">
      <c r="C67" s="151"/>
      <c r="D67" s="151"/>
      <c r="E67" s="151"/>
      <c r="F67" s="151"/>
      <c r="G67" s="151"/>
      <c r="H67" s="151"/>
      <c r="I67" s="151"/>
      <c r="J67" s="151"/>
      <c r="K67" s="151"/>
      <c r="L67" s="151"/>
      <c r="M67" s="151"/>
      <c r="N67" s="151"/>
      <c r="O67" s="151"/>
      <c r="P67" s="151"/>
      <c r="Q67" s="151"/>
      <c r="R67" s="151"/>
      <c r="S67" s="151"/>
      <c r="T67" s="151"/>
      <c r="U67" s="151"/>
      <c r="V67" s="151"/>
      <c r="W67" s="240"/>
      <c r="X67" s="151"/>
      <c r="Y67" s="151"/>
      <c r="Z67" s="151"/>
      <c r="AA67" s="151"/>
      <c r="AB67" s="151"/>
      <c r="AC67" s="151"/>
      <c r="AD67" s="151"/>
      <c r="AE67" s="151"/>
      <c r="AF67" s="151"/>
      <c r="AG67" s="151"/>
      <c r="AH67" s="151"/>
      <c r="AI67" s="151"/>
      <c r="AJ67" s="151"/>
      <c r="AK67" s="151"/>
      <c r="AL67" s="151"/>
      <c r="AM67" s="151"/>
      <c r="AN67" s="151"/>
      <c r="AO67" s="151"/>
    </row>
    <row r="68" spans="3:41" ht="18.75" customHeight="1">
      <c r="C68" s="151"/>
      <c r="D68" s="151"/>
      <c r="E68" s="151"/>
      <c r="F68" s="151"/>
      <c r="G68" s="151"/>
      <c r="H68" s="151"/>
      <c r="I68" s="151"/>
      <c r="J68" s="151"/>
      <c r="K68" s="151"/>
      <c r="L68" s="151"/>
      <c r="M68" s="151"/>
      <c r="N68" s="151"/>
      <c r="O68" s="151"/>
      <c r="P68" s="151"/>
      <c r="Q68" s="151"/>
      <c r="R68" s="151"/>
      <c r="S68" s="151"/>
      <c r="T68" s="151"/>
      <c r="U68" s="151"/>
      <c r="V68" s="151"/>
      <c r="W68" s="240"/>
      <c r="X68" s="151"/>
      <c r="Y68" s="151"/>
      <c r="Z68" s="151"/>
      <c r="AA68" s="151"/>
      <c r="AB68" s="151"/>
      <c r="AC68" s="151"/>
      <c r="AD68" s="151"/>
      <c r="AE68" s="151"/>
      <c r="AF68" s="151"/>
      <c r="AG68" s="151"/>
      <c r="AH68" s="151"/>
      <c r="AI68" s="151"/>
      <c r="AJ68" s="151"/>
      <c r="AK68" s="151"/>
      <c r="AL68" s="151"/>
      <c r="AM68" s="151"/>
      <c r="AN68" s="151"/>
      <c r="AO68" s="151"/>
    </row>
    <row r="69" spans="3:41" ht="18.75" customHeight="1">
      <c r="C69" s="151"/>
      <c r="D69" s="151"/>
      <c r="E69" s="151"/>
      <c r="F69" s="151"/>
      <c r="G69" s="151"/>
      <c r="H69" s="151"/>
      <c r="I69" s="151"/>
      <c r="J69" s="151"/>
      <c r="K69" s="151"/>
      <c r="L69" s="151"/>
      <c r="M69" s="151"/>
      <c r="N69" s="151"/>
      <c r="O69" s="151"/>
      <c r="P69" s="151"/>
      <c r="Q69" s="151"/>
      <c r="R69" s="151"/>
      <c r="S69" s="151"/>
      <c r="T69" s="151"/>
      <c r="U69" s="151"/>
      <c r="V69" s="151"/>
      <c r="W69" s="240"/>
      <c r="X69" s="151"/>
      <c r="Y69" s="151"/>
      <c r="Z69" s="151"/>
      <c r="AA69" s="151"/>
      <c r="AB69" s="151"/>
      <c r="AC69" s="151"/>
      <c r="AD69" s="151"/>
      <c r="AE69" s="151"/>
      <c r="AF69" s="151"/>
      <c r="AG69" s="151"/>
      <c r="AH69" s="151"/>
      <c r="AI69" s="151"/>
      <c r="AJ69" s="151"/>
      <c r="AK69" s="151"/>
      <c r="AL69" s="151"/>
      <c r="AM69" s="151"/>
      <c r="AN69" s="151"/>
      <c r="AO69" s="151"/>
    </row>
    <row r="70" spans="3:41" ht="18.75" customHeight="1">
      <c r="C70" s="151"/>
      <c r="D70" s="151"/>
      <c r="E70" s="151"/>
      <c r="F70" s="151"/>
      <c r="G70" s="151"/>
      <c r="H70" s="151"/>
      <c r="I70" s="151"/>
      <c r="J70" s="151"/>
      <c r="K70" s="151"/>
      <c r="L70" s="151"/>
      <c r="M70" s="151"/>
      <c r="N70" s="151"/>
      <c r="O70" s="151"/>
      <c r="P70" s="151"/>
      <c r="Q70" s="151"/>
      <c r="R70" s="151"/>
      <c r="S70" s="151"/>
      <c r="T70" s="151"/>
      <c r="U70" s="151"/>
      <c r="V70" s="151"/>
      <c r="W70" s="240"/>
      <c r="X70" s="151"/>
      <c r="Y70" s="151"/>
      <c r="Z70" s="151"/>
      <c r="AA70" s="151"/>
      <c r="AB70" s="151"/>
      <c r="AC70" s="151"/>
      <c r="AD70" s="151"/>
      <c r="AE70" s="151"/>
      <c r="AF70" s="151"/>
      <c r="AG70" s="151"/>
      <c r="AH70" s="151"/>
      <c r="AI70" s="151"/>
      <c r="AJ70" s="151"/>
      <c r="AK70" s="151"/>
      <c r="AL70" s="151"/>
      <c r="AM70" s="151"/>
      <c r="AN70" s="151"/>
      <c r="AO70" s="151"/>
    </row>
    <row r="71" spans="3:41" ht="18.75" customHeight="1">
      <c r="C71" s="151"/>
      <c r="D71" s="151"/>
      <c r="E71" s="151"/>
      <c r="F71" s="151"/>
      <c r="G71" s="151"/>
      <c r="H71" s="151"/>
      <c r="I71" s="151"/>
      <c r="J71" s="151"/>
      <c r="K71" s="151"/>
      <c r="L71" s="151"/>
      <c r="M71" s="151"/>
      <c r="N71" s="151"/>
      <c r="O71" s="151"/>
      <c r="P71" s="151"/>
      <c r="Q71" s="151"/>
      <c r="R71" s="151"/>
      <c r="S71" s="151"/>
      <c r="T71" s="151"/>
      <c r="U71" s="151"/>
      <c r="V71" s="151"/>
      <c r="W71" s="240"/>
      <c r="X71" s="151"/>
      <c r="Y71" s="151"/>
      <c r="Z71" s="151"/>
      <c r="AA71" s="151"/>
      <c r="AB71" s="151"/>
      <c r="AC71" s="151"/>
      <c r="AD71" s="151"/>
      <c r="AE71" s="151"/>
      <c r="AF71" s="151"/>
      <c r="AG71" s="151"/>
      <c r="AH71" s="151"/>
      <c r="AI71" s="151"/>
      <c r="AJ71" s="151"/>
      <c r="AK71" s="151"/>
      <c r="AL71" s="151"/>
      <c r="AM71" s="151"/>
      <c r="AN71" s="151"/>
      <c r="AO71" s="151"/>
    </row>
    <row r="72" spans="3:41" ht="18.75" customHeight="1">
      <c r="C72" s="151"/>
      <c r="D72" s="151"/>
      <c r="E72" s="151"/>
      <c r="F72" s="151"/>
      <c r="G72" s="151"/>
      <c r="H72" s="151"/>
      <c r="I72" s="151"/>
      <c r="J72" s="151"/>
      <c r="K72" s="151"/>
      <c r="L72" s="151"/>
      <c r="M72" s="151"/>
      <c r="N72" s="151"/>
      <c r="O72" s="151"/>
      <c r="P72" s="151"/>
      <c r="Q72" s="151"/>
      <c r="R72" s="151"/>
      <c r="S72" s="151"/>
      <c r="T72" s="151"/>
      <c r="U72" s="151"/>
      <c r="V72" s="151"/>
      <c r="W72" s="240"/>
      <c r="X72" s="151"/>
      <c r="Y72" s="151"/>
      <c r="Z72" s="151"/>
      <c r="AA72" s="151"/>
      <c r="AB72" s="151"/>
      <c r="AC72" s="151"/>
      <c r="AD72" s="151"/>
      <c r="AE72" s="151"/>
      <c r="AF72" s="151"/>
      <c r="AG72" s="151"/>
      <c r="AH72" s="151"/>
      <c r="AI72" s="151"/>
      <c r="AJ72" s="151"/>
      <c r="AK72" s="151"/>
      <c r="AL72" s="151"/>
      <c r="AM72" s="151"/>
      <c r="AN72" s="151"/>
      <c r="AO72" s="151"/>
    </row>
    <row r="73" spans="3:41" ht="18.75" customHeight="1">
      <c r="C73" s="151"/>
      <c r="D73" s="151"/>
      <c r="E73" s="151"/>
      <c r="F73" s="151"/>
      <c r="G73" s="151"/>
      <c r="H73" s="151"/>
      <c r="I73" s="151"/>
      <c r="J73" s="151"/>
      <c r="K73" s="151"/>
      <c r="L73" s="151"/>
      <c r="M73" s="151"/>
      <c r="N73" s="151"/>
      <c r="O73" s="151"/>
      <c r="P73" s="151"/>
      <c r="Q73" s="151"/>
      <c r="R73" s="151"/>
      <c r="S73" s="151"/>
      <c r="T73" s="151"/>
      <c r="U73" s="151"/>
      <c r="V73" s="151"/>
      <c r="W73" s="240"/>
      <c r="X73" s="151"/>
      <c r="Y73" s="151"/>
      <c r="Z73" s="151"/>
      <c r="AA73" s="151"/>
      <c r="AB73" s="151"/>
      <c r="AC73" s="151"/>
      <c r="AD73" s="151"/>
      <c r="AE73" s="151"/>
      <c r="AF73" s="151"/>
      <c r="AG73" s="151"/>
      <c r="AH73" s="151"/>
      <c r="AI73" s="151"/>
      <c r="AJ73" s="151"/>
      <c r="AK73" s="151"/>
      <c r="AL73" s="151"/>
      <c r="AM73" s="151"/>
      <c r="AN73" s="151"/>
      <c r="AO73" s="151"/>
    </row>
    <row r="74" spans="3:41" ht="18.75" customHeight="1">
      <c r="C74" s="151"/>
      <c r="D74" s="151"/>
      <c r="E74" s="151"/>
      <c r="F74" s="151"/>
      <c r="G74" s="151"/>
      <c r="H74" s="151"/>
      <c r="I74" s="151"/>
      <c r="J74" s="151"/>
      <c r="K74" s="151"/>
      <c r="L74" s="151"/>
      <c r="M74" s="151"/>
      <c r="N74" s="151"/>
      <c r="O74" s="151"/>
      <c r="P74" s="151"/>
      <c r="Q74" s="151"/>
      <c r="R74" s="151"/>
      <c r="S74" s="151"/>
      <c r="T74" s="151"/>
      <c r="U74" s="151"/>
      <c r="V74" s="151"/>
      <c r="W74" s="240"/>
      <c r="X74" s="151"/>
      <c r="Y74" s="151"/>
      <c r="Z74" s="151"/>
      <c r="AA74" s="151"/>
      <c r="AB74" s="151"/>
      <c r="AC74" s="151"/>
      <c r="AD74" s="151"/>
      <c r="AE74" s="151"/>
      <c r="AF74" s="151"/>
      <c r="AG74" s="151"/>
      <c r="AH74" s="151"/>
      <c r="AI74" s="151"/>
      <c r="AJ74" s="151"/>
      <c r="AK74" s="151"/>
      <c r="AL74" s="151"/>
      <c r="AM74" s="151"/>
      <c r="AN74" s="151"/>
      <c r="AO74" s="151"/>
    </row>
    <row r="75" spans="3:41" ht="18.75" customHeight="1">
      <c r="C75" s="151"/>
      <c r="D75" s="151"/>
      <c r="E75" s="151"/>
      <c r="F75" s="151"/>
      <c r="G75" s="151"/>
      <c r="H75" s="151"/>
      <c r="I75" s="151"/>
      <c r="J75" s="151"/>
      <c r="K75" s="151"/>
      <c r="L75" s="151"/>
      <c r="M75" s="151"/>
      <c r="N75" s="151"/>
      <c r="O75" s="151"/>
      <c r="P75" s="151"/>
      <c r="Q75" s="151"/>
      <c r="R75" s="151"/>
      <c r="S75" s="151"/>
      <c r="T75" s="151"/>
      <c r="U75" s="151"/>
      <c r="V75" s="151"/>
      <c r="W75" s="240"/>
      <c r="X75" s="151"/>
      <c r="Y75" s="151"/>
      <c r="Z75" s="151"/>
      <c r="AA75" s="151"/>
      <c r="AB75" s="151"/>
      <c r="AC75" s="151"/>
      <c r="AD75" s="151"/>
      <c r="AE75" s="151"/>
      <c r="AF75" s="151"/>
      <c r="AG75" s="151"/>
      <c r="AH75" s="151"/>
      <c r="AI75" s="151"/>
      <c r="AJ75" s="151"/>
      <c r="AK75" s="151"/>
      <c r="AL75" s="151"/>
      <c r="AM75" s="151"/>
      <c r="AN75" s="151"/>
      <c r="AO75" s="151"/>
    </row>
    <row r="76" spans="3:41" ht="18.75" customHeight="1">
      <c r="C76" s="151"/>
      <c r="D76" s="151"/>
      <c r="E76" s="151"/>
      <c r="F76" s="151"/>
      <c r="G76" s="151"/>
      <c r="H76" s="151"/>
      <c r="I76" s="151"/>
      <c r="J76" s="151"/>
      <c r="K76" s="151"/>
      <c r="L76" s="151"/>
      <c r="M76" s="151"/>
      <c r="N76" s="151"/>
      <c r="O76" s="151"/>
      <c r="P76" s="151"/>
      <c r="Q76" s="151"/>
      <c r="R76" s="151"/>
      <c r="S76" s="151"/>
      <c r="T76" s="151"/>
      <c r="U76" s="151"/>
      <c r="V76" s="151"/>
      <c r="W76" s="240"/>
      <c r="X76" s="151"/>
      <c r="Y76" s="151"/>
      <c r="Z76" s="151"/>
      <c r="AA76" s="151"/>
      <c r="AB76" s="151"/>
      <c r="AC76" s="151"/>
      <c r="AD76" s="151"/>
      <c r="AE76" s="151"/>
      <c r="AF76" s="151"/>
      <c r="AG76" s="151"/>
      <c r="AH76" s="151"/>
      <c r="AI76" s="151"/>
      <c r="AJ76" s="151"/>
      <c r="AK76" s="151"/>
      <c r="AL76" s="151"/>
      <c r="AM76" s="151"/>
      <c r="AN76" s="151"/>
      <c r="AO76" s="151"/>
    </row>
    <row r="77" spans="3:41" ht="18.75" customHeight="1">
      <c r="C77" s="151"/>
      <c r="D77" s="151"/>
      <c r="E77" s="151"/>
      <c r="F77" s="151"/>
      <c r="G77" s="151"/>
      <c r="H77" s="151"/>
      <c r="I77" s="151"/>
      <c r="J77" s="151"/>
      <c r="K77" s="151"/>
      <c r="L77" s="151"/>
      <c r="M77" s="151"/>
      <c r="N77" s="151"/>
      <c r="O77" s="151"/>
      <c r="P77" s="151"/>
      <c r="Q77" s="151"/>
      <c r="R77" s="151"/>
      <c r="S77" s="151"/>
      <c r="T77" s="151"/>
      <c r="U77" s="151"/>
      <c r="V77" s="151"/>
      <c r="W77" s="240"/>
      <c r="X77" s="151"/>
      <c r="Y77" s="151"/>
      <c r="Z77" s="151"/>
      <c r="AA77" s="151"/>
      <c r="AB77" s="151"/>
      <c r="AC77" s="151"/>
      <c r="AD77" s="151"/>
      <c r="AE77" s="151"/>
      <c r="AF77" s="151"/>
      <c r="AG77" s="151"/>
      <c r="AH77" s="151"/>
      <c r="AI77" s="151"/>
      <c r="AJ77" s="151"/>
      <c r="AK77" s="151"/>
      <c r="AL77" s="151"/>
      <c r="AM77" s="151"/>
      <c r="AN77" s="151"/>
      <c r="AO77" s="151"/>
    </row>
    <row r="78" spans="3:41" ht="18.75" customHeight="1">
      <c r="C78" s="151"/>
      <c r="D78" s="151"/>
      <c r="E78" s="151"/>
      <c r="F78" s="151"/>
      <c r="G78" s="151"/>
      <c r="H78" s="151"/>
      <c r="I78" s="151"/>
      <c r="J78" s="151"/>
      <c r="K78" s="151"/>
      <c r="L78" s="151"/>
      <c r="M78" s="151"/>
      <c r="N78" s="151"/>
      <c r="O78" s="151"/>
      <c r="P78" s="151"/>
      <c r="Q78" s="151"/>
      <c r="R78" s="151"/>
      <c r="S78" s="151"/>
      <c r="T78" s="151"/>
      <c r="U78" s="151"/>
      <c r="V78" s="151"/>
      <c r="W78" s="240"/>
      <c r="X78" s="151"/>
      <c r="Y78" s="151"/>
      <c r="Z78" s="151"/>
      <c r="AA78" s="151"/>
      <c r="AB78" s="151"/>
      <c r="AC78" s="151"/>
      <c r="AD78" s="151"/>
      <c r="AE78" s="151"/>
      <c r="AF78" s="151"/>
      <c r="AG78" s="151"/>
      <c r="AH78" s="151"/>
      <c r="AI78" s="151"/>
      <c r="AJ78" s="151"/>
      <c r="AK78" s="151"/>
      <c r="AL78" s="151"/>
      <c r="AM78" s="151"/>
      <c r="AN78" s="151"/>
      <c r="AO78" s="151"/>
    </row>
    <row r="79" spans="3:41" ht="18.75" customHeight="1">
      <c r="C79" s="151"/>
      <c r="D79" s="151"/>
      <c r="E79" s="151"/>
      <c r="F79" s="151"/>
      <c r="G79" s="151"/>
      <c r="H79" s="151"/>
      <c r="I79" s="151"/>
      <c r="J79" s="151"/>
      <c r="K79" s="151"/>
      <c r="L79" s="151"/>
      <c r="M79" s="151"/>
      <c r="N79" s="151"/>
      <c r="O79" s="151"/>
      <c r="P79" s="151"/>
      <c r="Q79" s="151"/>
      <c r="R79" s="151"/>
      <c r="S79" s="151"/>
      <c r="T79" s="151"/>
      <c r="U79" s="151"/>
      <c r="V79" s="151"/>
      <c r="W79" s="240"/>
      <c r="X79" s="151"/>
      <c r="Y79" s="151"/>
      <c r="Z79" s="151"/>
      <c r="AA79" s="151"/>
      <c r="AB79" s="151"/>
      <c r="AC79" s="151"/>
      <c r="AD79" s="151"/>
      <c r="AE79" s="151"/>
      <c r="AF79" s="151"/>
      <c r="AG79" s="151"/>
      <c r="AH79" s="151"/>
      <c r="AI79" s="151"/>
      <c r="AJ79" s="151"/>
      <c r="AK79" s="151"/>
      <c r="AL79" s="151"/>
      <c r="AM79" s="151"/>
      <c r="AN79" s="151"/>
      <c r="AO79" s="151"/>
    </row>
    <row r="80" spans="3:41" ht="18.75" customHeight="1">
      <c r="C80" s="151"/>
      <c r="D80" s="151"/>
      <c r="E80" s="151"/>
      <c r="F80" s="151"/>
      <c r="G80" s="151"/>
      <c r="H80" s="151"/>
      <c r="I80" s="151"/>
      <c r="J80" s="151"/>
      <c r="K80" s="151"/>
      <c r="L80" s="151"/>
      <c r="M80" s="151"/>
      <c r="N80" s="151"/>
      <c r="O80" s="151"/>
      <c r="P80" s="151"/>
      <c r="Q80" s="151"/>
      <c r="R80" s="151"/>
      <c r="S80" s="151"/>
      <c r="T80" s="151"/>
      <c r="U80" s="151"/>
      <c r="V80" s="151"/>
      <c r="W80" s="240"/>
      <c r="X80" s="151"/>
      <c r="Y80" s="151"/>
      <c r="Z80" s="151"/>
      <c r="AA80" s="151"/>
      <c r="AB80" s="151"/>
      <c r="AC80" s="151"/>
      <c r="AD80" s="151"/>
      <c r="AE80" s="151"/>
      <c r="AF80" s="151"/>
      <c r="AG80" s="151"/>
      <c r="AH80" s="151"/>
      <c r="AI80" s="151"/>
      <c r="AJ80" s="151"/>
      <c r="AK80" s="151"/>
      <c r="AL80" s="151"/>
      <c r="AM80" s="151"/>
      <c r="AN80" s="151"/>
      <c r="AO80" s="151"/>
    </row>
    <row r="81" spans="3:41" ht="18.75" customHeight="1">
      <c r="C81" s="151"/>
      <c r="D81" s="151"/>
      <c r="E81" s="151"/>
      <c r="F81" s="151"/>
      <c r="G81" s="151"/>
      <c r="H81" s="151"/>
      <c r="I81" s="151"/>
      <c r="J81" s="151"/>
      <c r="K81" s="151"/>
      <c r="L81" s="151"/>
      <c r="M81" s="151"/>
      <c r="N81" s="151"/>
      <c r="O81" s="151"/>
      <c r="P81" s="151"/>
      <c r="Q81" s="151"/>
      <c r="R81" s="151"/>
      <c r="S81" s="151"/>
      <c r="T81" s="151"/>
      <c r="U81" s="151"/>
      <c r="V81" s="151"/>
      <c r="W81" s="240"/>
      <c r="X81" s="151"/>
      <c r="Y81" s="151"/>
      <c r="Z81" s="151"/>
      <c r="AA81" s="151"/>
      <c r="AB81" s="151"/>
      <c r="AC81" s="151"/>
      <c r="AD81" s="151"/>
      <c r="AE81" s="151"/>
      <c r="AF81" s="151"/>
      <c r="AG81" s="151"/>
      <c r="AH81" s="151"/>
      <c r="AI81" s="151"/>
      <c r="AJ81" s="151"/>
      <c r="AK81" s="151"/>
      <c r="AL81" s="151"/>
      <c r="AM81" s="151"/>
      <c r="AN81" s="151"/>
      <c r="AO81" s="151"/>
    </row>
    <row r="82" spans="3:41" ht="18.75" customHeight="1">
      <c r="C82" s="151"/>
      <c r="D82" s="151"/>
      <c r="E82" s="151"/>
      <c r="F82" s="151"/>
      <c r="G82" s="151"/>
      <c r="H82" s="151"/>
      <c r="I82" s="151"/>
      <c r="J82" s="151"/>
      <c r="K82" s="151"/>
      <c r="L82" s="151"/>
      <c r="M82" s="151"/>
      <c r="N82" s="151"/>
      <c r="O82" s="151"/>
      <c r="P82" s="151"/>
      <c r="Q82" s="151"/>
      <c r="R82" s="151"/>
      <c r="S82" s="151"/>
      <c r="T82" s="151"/>
      <c r="U82" s="151"/>
      <c r="V82" s="151"/>
      <c r="W82" s="240"/>
      <c r="X82" s="151"/>
      <c r="Y82" s="151"/>
      <c r="Z82" s="151"/>
      <c r="AA82" s="151"/>
      <c r="AB82" s="151"/>
      <c r="AC82" s="151"/>
      <c r="AD82" s="151"/>
      <c r="AE82" s="151"/>
      <c r="AF82" s="151"/>
      <c r="AG82" s="151"/>
      <c r="AH82" s="151"/>
      <c r="AI82" s="151"/>
      <c r="AJ82" s="151"/>
      <c r="AK82" s="151"/>
      <c r="AL82" s="151"/>
      <c r="AM82" s="151"/>
      <c r="AN82" s="151"/>
      <c r="AO82" s="151"/>
    </row>
    <row r="83" spans="3:41" ht="18.75" customHeight="1">
      <c r="C83" s="151"/>
      <c r="D83" s="151"/>
      <c r="E83" s="151"/>
      <c r="F83" s="151"/>
      <c r="G83" s="151"/>
      <c r="H83" s="151"/>
      <c r="I83" s="151"/>
      <c r="J83" s="151"/>
      <c r="K83" s="151"/>
      <c r="L83" s="151"/>
      <c r="M83" s="151"/>
      <c r="N83" s="151"/>
      <c r="O83" s="151"/>
      <c r="P83" s="151"/>
      <c r="Q83" s="151"/>
      <c r="R83" s="151"/>
      <c r="S83" s="151"/>
      <c r="T83" s="151"/>
      <c r="U83" s="151"/>
      <c r="V83" s="151"/>
      <c r="W83" s="240"/>
      <c r="X83" s="151"/>
      <c r="Y83" s="151"/>
      <c r="Z83" s="151"/>
      <c r="AA83" s="151"/>
      <c r="AB83" s="151"/>
      <c r="AC83" s="151"/>
      <c r="AD83" s="151"/>
      <c r="AE83" s="151"/>
      <c r="AF83" s="151"/>
      <c r="AG83" s="151"/>
      <c r="AH83" s="151"/>
      <c r="AI83" s="151"/>
      <c r="AJ83" s="151"/>
      <c r="AK83" s="151"/>
      <c r="AL83" s="151"/>
      <c r="AM83" s="151"/>
      <c r="AN83" s="151"/>
      <c r="AO83" s="151"/>
    </row>
    <row r="84" spans="3:41" ht="18.75" customHeight="1">
      <c r="C84" s="151"/>
      <c r="D84" s="151"/>
      <c r="E84" s="151"/>
      <c r="F84" s="151"/>
      <c r="G84" s="151"/>
      <c r="H84" s="151"/>
      <c r="I84" s="151"/>
      <c r="J84" s="151"/>
      <c r="K84" s="151"/>
      <c r="L84" s="151"/>
      <c r="M84" s="151"/>
      <c r="N84" s="151"/>
      <c r="O84" s="151"/>
      <c r="P84" s="151"/>
      <c r="Q84" s="151"/>
      <c r="R84" s="151"/>
      <c r="S84" s="151"/>
      <c r="T84" s="151"/>
      <c r="U84" s="151"/>
      <c r="V84" s="151"/>
      <c r="W84" s="240"/>
      <c r="X84" s="151"/>
      <c r="Y84" s="151"/>
      <c r="Z84" s="151"/>
      <c r="AA84" s="151"/>
      <c r="AB84" s="151"/>
      <c r="AC84" s="151"/>
      <c r="AD84" s="151"/>
      <c r="AE84" s="151"/>
      <c r="AF84" s="151"/>
      <c r="AG84" s="151"/>
      <c r="AH84" s="151"/>
      <c r="AI84" s="151"/>
      <c r="AJ84" s="151"/>
      <c r="AK84" s="151"/>
      <c r="AL84" s="151"/>
      <c r="AM84" s="151"/>
      <c r="AN84" s="151"/>
      <c r="AO84" s="151"/>
    </row>
    <row r="85" spans="3:41" ht="18.75" customHeight="1">
      <c r="C85" s="151"/>
      <c r="D85" s="151"/>
      <c r="E85" s="151"/>
      <c r="F85" s="151"/>
      <c r="G85" s="151"/>
      <c r="H85" s="151"/>
      <c r="I85" s="151"/>
      <c r="J85" s="151"/>
      <c r="K85" s="151"/>
      <c r="L85" s="151"/>
      <c r="M85" s="151"/>
      <c r="N85" s="151"/>
      <c r="O85" s="151"/>
      <c r="P85" s="151"/>
      <c r="Q85" s="151"/>
      <c r="R85" s="151"/>
      <c r="S85" s="151"/>
      <c r="T85" s="151"/>
      <c r="U85" s="151"/>
      <c r="V85" s="151"/>
      <c r="W85" s="240"/>
      <c r="X85" s="151"/>
      <c r="Y85" s="151"/>
      <c r="Z85" s="151"/>
      <c r="AA85" s="151"/>
      <c r="AB85" s="151"/>
      <c r="AC85" s="151"/>
      <c r="AD85" s="151"/>
      <c r="AE85" s="151"/>
      <c r="AF85" s="151"/>
      <c r="AG85" s="151"/>
      <c r="AH85" s="151"/>
      <c r="AI85" s="151"/>
      <c r="AJ85" s="151"/>
      <c r="AK85" s="151"/>
      <c r="AL85" s="151"/>
      <c r="AM85" s="151"/>
      <c r="AN85" s="151"/>
      <c r="AO85" s="151"/>
    </row>
    <row r="86" spans="3:41" ht="18.75" customHeight="1">
      <c r="C86" s="151"/>
      <c r="D86" s="151"/>
      <c r="E86" s="151"/>
      <c r="F86" s="151"/>
      <c r="G86" s="151"/>
      <c r="H86" s="151"/>
      <c r="I86" s="151"/>
      <c r="J86" s="151"/>
      <c r="K86" s="151"/>
      <c r="L86" s="151"/>
      <c r="M86" s="151"/>
      <c r="N86" s="151"/>
      <c r="O86" s="151"/>
      <c r="P86" s="151"/>
      <c r="Q86" s="151"/>
      <c r="R86" s="151"/>
      <c r="S86" s="151"/>
      <c r="T86" s="151"/>
      <c r="U86" s="151"/>
      <c r="V86" s="151"/>
      <c r="W86" s="240"/>
      <c r="X86" s="151"/>
      <c r="Y86" s="151"/>
      <c r="Z86" s="151"/>
      <c r="AA86" s="151"/>
      <c r="AB86" s="151"/>
      <c r="AC86" s="151"/>
      <c r="AD86" s="151"/>
      <c r="AE86" s="151"/>
      <c r="AF86" s="151"/>
      <c r="AG86" s="151"/>
      <c r="AH86" s="151"/>
      <c r="AI86" s="151"/>
      <c r="AJ86" s="151"/>
      <c r="AK86" s="151"/>
      <c r="AL86" s="151"/>
      <c r="AM86" s="151"/>
      <c r="AN86" s="151"/>
      <c r="AO86" s="151"/>
    </row>
    <row r="87" spans="3:41" ht="18.75" customHeight="1">
      <c r="C87" s="151"/>
      <c r="D87" s="151"/>
      <c r="E87" s="151"/>
      <c r="F87" s="151"/>
      <c r="G87" s="151"/>
      <c r="H87" s="151"/>
      <c r="I87" s="151"/>
      <c r="J87" s="151"/>
      <c r="K87" s="151"/>
      <c r="L87" s="151"/>
      <c r="M87" s="151"/>
      <c r="N87" s="151"/>
      <c r="O87" s="151"/>
      <c r="P87" s="151"/>
      <c r="Q87" s="151"/>
      <c r="R87" s="151"/>
      <c r="S87" s="151"/>
      <c r="T87" s="151"/>
      <c r="U87" s="151"/>
      <c r="V87" s="151"/>
      <c r="W87" s="240"/>
      <c r="X87" s="151"/>
      <c r="Y87" s="151"/>
      <c r="Z87" s="151"/>
      <c r="AA87" s="151"/>
      <c r="AB87" s="151"/>
      <c r="AC87" s="151"/>
      <c r="AD87" s="151"/>
      <c r="AE87" s="151"/>
      <c r="AF87" s="151"/>
      <c r="AG87" s="151"/>
      <c r="AH87" s="151"/>
      <c r="AI87" s="151"/>
      <c r="AJ87" s="151"/>
      <c r="AK87" s="151"/>
      <c r="AL87" s="151"/>
      <c r="AM87" s="151"/>
      <c r="AN87" s="151"/>
      <c r="AO87" s="151"/>
    </row>
    <row r="88" spans="3:41" ht="18.75" customHeight="1">
      <c r="C88" s="151"/>
      <c r="D88" s="151"/>
      <c r="E88" s="151"/>
      <c r="F88" s="151"/>
      <c r="G88" s="151"/>
      <c r="H88" s="151"/>
      <c r="I88" s="151"/>
      <c r="J88" s="151"/>
      <c r="K88" s="151"/>
      <c r="L88" s="151"/>
      <c r="M88" s="151"/>
      <c r="N88" s="151"/>
      <c r="O88" s="151"/>
      <c r="P88" s="151"/>
      <c r="Q88" s="151"/>
      <c r="R88" s="151"/>
      <c r="S88" s="151"/>
      <c r="T88" s="151"/>
      <c r="U88" s="151"/>
      <c r="V88" s="151"/>
      <c r="W88" s="240"/>
      <c r="X88" s="151"/>
      <c r="Y88" s="151"/>
      <c r="Z88" s="151"/>
      <c r="AA88" s="151"/>
      <c r="AB88" s="151"/>
      <c r="AC88" s="151"/>
      <c r="AD88" s="151"/>
      <c r="AE88" s="151"/>
      <c r="AF88" s="151"/>
      <c r="AG88" s="151"/>
      <c r="AH88" s="151"/>
      <c r="AI88" s="151"/>
      <c r="AJ88" s="151"/>
      <c r="AK88" s="151"/>
      <c r="AL88" s="151"/>
      <c r="AM88" s="151"/>
      <c r="AN88" s="151"/>
      <c r="AO88" s="151"/>
    </row>
    <row r="89" spans="3:41" ht="18.75" customHeight="1">
      <c r="C89" s="151"/>
      <c r="D89" s="151"/>
      <c r="E89" s="151"/>
      <c r="F89" s="151"/>
      <c r="G89" s="151"/>
      <c r="H89" s="151"/>
      <c r="I89" s="151"/>
      <c r="J89" s="151"/>
      <c r="K89" s="151"/>
      <c r="L89" s="151"/>
      <c r="M89" s="151"/>
      <c r="N89" s="151"/>
      <c r="O89" s="151"/>
      <c r="P89" s="151"/>
      <c r="Q89" s="151"/>
      <c r="R89" s="151"/>
      <c r="S89" s="151"/>
      <c r="T89" s="151"/>
      <c r="U89" s="151"/>
      <c r="V89" s="151"/>
      <c r="W89" s="240"/>
      <c r="X89" s="151"/>
      <c r="Y89" s="151"/>
      <c r="Z89" s="151"/>
      <c r="AA89" s="151"/>
      <c r="AB89" s="151"/>
      <c r="AC89" s="151"/>
      <c r="AD89" s="151"/>
      <c r="AE89" s="151"/>
      <c r="AF89" s="151"/>
      <c r="AG89" s="151"/>
      <c r="AH89" s="151"/>
      <c r="AI89" s="151"/>
      <c r="AJ89" s="151"/>
      <c r="AK89" s="151"/>
      <c r="AL89" s="151"/>
      <c r="AM89" s="151"/>
      <c r="AN89" s="151"/>
      <c r="AO89" s="151"/>
    </row>
    <row r="90" spans="3:41" ht="18.75" customHeight="1">
      <c r="C90" s="151"/>
      <c r="D90" s="151"/>
      <c r="E90" s="151"/>
      <c r="F90" s="151"/>
      <c r="G90" s="151"/>
      <c r="H90" s="151"/>
      <c r="I90" s="151"/>
      <c r="J90" s="151"/>
      <c r="K90" s="151"/>
      <c r="L90" s="151"/>
      <c r="M90" s="151"/>
      <c r="N90" s="151"/>
      <c r="O90" s="151"/>
      <c r="P90" s="151"/>
      <c r="Q90" s="151"/>
      <c r="R90" s="151"/>
      <c r="S90" s="151"/>
      <c r="T90" s="151"/>
      <c r="U90" s="151"/>
      <c r="V90" s="151"/>
      <c r="W90" s="240"/>
      <c r="X90" s="151"/>
      <c r="Y90" s="151"/>
      <c r="Z90" s="151"/>
      <c r="AA90" s="151"/>
      <c r="AB90" s="151"/>
      <c r="AC90" s="151"/>
      <c r="AD90" s="151"/>
      <c r="AE90" s="151"/>
      <c r="AF90" s="151"/>
      <c r="AG90" s="151"/>
      <c r="AH90" s="151"/>
      <c r="AI90" s="151"/>
      <c r="AJ90" s="151"/>
      <c r="AK90" s="151"/>
      <c r="AL90" s="151"/>
      <c r="AM90" s="151"/>
      <c r="AN90" s="151"/>
      <c r="AO90" s="151"/>
    </row>
    <row r="91" spans="3:41" ht="18.75" customHeight="1">
      <c r="C91" s="151"/>
      <c r="D91" s="151"/>
      <c r="E91" s="151"/>
      <c r="F91" s="151"/>
      <c r="G91" s="151"/>
      <c r="H91" s="151"/>
      <c r="I91" s="151"/>
      <c r="J91" s="151"/>
      <c r="K91" s="151"/>
      <c r="L91" s="151"/>
      <c r="M91" s="151"/>
      <c r="N91" s="151"/>
      <c r="O91" s="151"/>
      <c r="P91" s="151"/>
      <c r="Q91" s="151"/>
      <c r="R91" s="151"/>
      <c r="S91" s="151"/>
      <c r="T91" s="151"/>
      <c r="U91" s="151"/>
      <c r="V91" s="151"/>
      <c r="W91" s="240"/>
      <c r="X91" s="151"/>
      <c r="Y91" s="151"/>
      <c r="Z91" s="151"/>
      <c r="AA91" s="151"/>
      <c r="AB91" s="151"/>
      <c r="AC91" s="151"/>
      <c r="AD91" s="151"/>
      <c r="AE91" s="151"/>
      <c r="AF91" s="151"/>
      <c r="AG91" s="151"/>
      <c r="AH91" s="151"/>
      <c r="AI91" s="151"/>
      <c r="AJ91" s="151"/>
      <c r="AK91" s="151"/>
      <c r="AL91" s="151"/>
      <c r="AM91" s="151"/>
      <c r="AN91" s="151"/>
      <c r="AO91" s="151"/>
    </row>
    <row r="92" spans="3:41" ht="18.75" customHeight="1">
      <c r="C92" s="151"/>
      <c r="D92" s="151"/>
      <c r="E92" s="151"/>
      <c r="F92" s="151"/>
      <c r="G92" s="151"/>
      <c r="H92" s="151"/>
      <c r="I92" s="151"/>
      <c r="J92" s="151"/>
      <c r="K92" s="151"/>
      <c r="L92" s="151"/>
      <c r="M92" s="151"/>
      <c r="N92" s="151"/>
      <c r="O92" s="151"/>
      <c r="P92" s="151"/>
      <c r="Q92" s="151"/>
      <c r="R92" s="151"/>
      <c r="S92" s="151"/>
      <c r="T92" s="151"/>
      <c r="U92" s="151"/>
      <c r="V92" s="151"/>
      <c r="W92" s="240"/>
      <c r="X92" s="151"/>
      <c r="Y92" s="151"/>
      <c r="Z92" s="151"/>
      <c r="AA92" s="151"/>
      <c r="AB92" s="151"/>
      <c r="AC92" s="151"/>
      <c r="AD92" s="151"/>
      <c r="AE92" s="151"/>
      <c r="AF92" s="151"/>
      <c r="AG92" s="151"/>
      <c r="AH92" s="151"/>
      <c r="AI92" s="151"/>
      <c r="AJ92" s="151"/>
      <c r="AK92" s="151"/>
      <c r="AL92" s="151"/>
      <c r="AM92" s="151"/>
      <c r="AN92" s="151"/>
      <c r="AO92" s="151"/>
    </row>
    <row r="93" spans="3:41" ht="18.75" customHeight="1">
      <c r="C93" s="151"/>
      <c r="D93" s="151"/>
      <c r="E93" s="151"/>
      <c r="F93" s="151"/>
      <c r="G93" s="151"/>
      <c r="H93" s="151"/>
      <c r="I93" s="151"/>
      <c r="J93" s="151"/>
      <c r="K93" s="151"/>
      <c r="L93" s="151"/>
      <c r="M93" s="151"/>
      <c r="N93" s="151"/>
      <c r="O93" s="151"/>
      <c r="P93" s="151"/>
      <c r="Q93" s="151"/>
      <c r="R93" s="151"/>
      <c r="S93" s="151"/>
      <c r="T93" s="151"/>
      <c r="U93" s="151"/>
      <c r="V93" s="151"/>
      <c r="W93" s="240"/>
      <c r="X93" s="151"/>
      <c r="Y93" s="151"/>
      <c r="Z93" s="151"/>
      <c r="AA93" s="151"/>
      <c r="AB93" s="151"/>
      <c r="AC93" s="151"/>
      <c r="AD93" s="151"/>
      <c r="AE93" s="151"/>
      <c r="AF93" s="151"/>
      <c r="AG93" s="151"/>
      <c r="AH93" s="151"/>
      <c r="AI93" s="151"/>
      <c r="AJ93" s="151"/>
      <c r="AK93" s="151"/>
      <c r="AL93" s="151"/>
      <c r="AM93" s="151"/>
      <c r="AN93" s="151"/>
      <c r="AO93" s="151"/>
    </row>
    <row r="94" spans="3:41" ht="18.75" customHeight="1">
      <c r="C94" s="151"/>
      <c r="D94" s="151"/>
      <c r="E94" s="151"/>
      <c r="F94" s="151"/>
      <c r="G94" s="151"/>
      <c r="H94" s="151"/>
      <c r="I94" s="151"/>
      <c r="J94" s="151"/>
      <c r="K94" s="151"/>
      <c r="L94" s="151"/>
      <c r="M94" s="151"/>
      <c r="N94" s="151"/>
      <c r="O94" s="151"/>
      <c r="P94" s="151"/>
      <c r="Q94" s="151"/>
      <c r="R94" s="151"/>
      <c r="S94" s="151"/>
      <c r="T94" s="151"/>
      <c r="U94" s="151"/>
      <c r="V94" s="151"/>
      <c r="W94" s="240"/>
      <c r="X94" s="151"/>
      <c r="Y94" s="151"/>
      <c r="Z94" s="151"/>
      <c r="AA94" s="151"/>
      <c r="AB94" s="151"/>
      <c r="AC94" s="151"/>
      <c r="AD94" s="151"/>
      <c r="AE94" s="151"/>
      <c r="AF94" s="151"/>
      <c r="AG94" s="151"/>
      <c r="AH94" s="151"/>
      <c r="AI94" s="151"/>
      <c r="AJ94" s="151"/>
      <c r="AK94" s="151"/>
      <c r="AL94" s="151"/>
      <c r="AM94" s="151"/>
      <c r="AN94" s="151"/>
      <c r="AO94" s="151"/>
    </row>
    <row r="95" spans="3:41" ht="18.75" customHeight="1">
      <c r="C95" s="151"/>
      <c r="D95" s="151"/>
      <c r="E95" s="151"/>
      <c r="F95" s="151"/>
      <c r="G95" s="151"/>
      <c r="H95" s="151"/>
      <c r="I95" s="151"/>
      <c r="J95" s="151"/>
      <c r="K95" s="151"/>
      <c r="L95" s="151"/>
      <c r="M95" s="151"/>
      <c r="N95" s="151"/>
      <c r="O95" s="151"/>
      <c r="P95" s="151"/>
      <c r="Q95" s="151"/>
      <c r="R95" s="151"/>
      <c r="S95" s="151"/>
      <c r="T95" s="151"/>
      <c r="U95" s="151"/>
      <c r="V95" s="151"/>
      <c r="W95" s="240"/>
      <c r="X95" s="151"/>
      <c r="Y95" s="151"/>
      <c r="Z95" s="151"/>
      <c r="AA95" s="151"/>
      <c r="AB95" s="151"/>
      <c r="AC95" s="151"/>
      <c r="AD95" s="151"/>
      <c r="AE95" s="151"/>
      <c r="AF95" s="151"/>
      <c r="AG95" s="151"/>
      <c r="AH95" s="151"/>
      <c r="AI95" s="151"/>
      <c r="AJ95" s="151"/>
      <c r="AK95" s="151"/>
      <c r="AL95" s="151"/>
      <c r="AM95" s="151"/>
      <c r="AN95" s="151"/>
      <c r="AO95" s="151"/>
    </row>
    <row r="96" spans="3:41" ht="18.75" customHeight="1">
      <c r="C96" s="151"/>
      <c r="D96" s="151"/>
      <c r="E96" s="151"/>
      <c r="F96" s="151"/>
      <c r="G96" s="151"/>
      <c r="H96" s="151"/>
      <c r="I96" s="151"/>
      <c r="J96" s="151"/>
      <c r="K96" s="151"/>
      <c r="L96" s="151"/>
      <c r="M96" s="151"/>
      <c r="N96" s="151"/>
      <c r="O96" s="151"/>
      <c r="P96" s="151"/>
      <c r="Q96" s="151"/>
      <c r="R96" s="151"/>
      <c r="S96" s="151"/>
      <c r="T96" s="151"/>
      <c r="U96" s="151"/>
      <c r="V96" s="151"/>
      <c r="W96" s="240"/>
      <c r="X96" s="151"/>
      <c r="Y96" s="151"/>
      <c r="Z96" s="151"/>
      <c r="AA96" s="151"/>
      <c r="AB96" s="151"/>
      <c r="AC96" s="151"/>
      <c r="AD96" s="151"/>
      <c r="AE96" s="151"/>
      <c r="AF96" s="151"/>
      <c r="AG96" s="151"/>
      <c r="AH96" s="151"/>
      <c r="AI96" s="151"/>
      <c r="AJ96" s="151"/>
      <c r="AK96" s="151"/>
      <c r="AL96" s="151"/>
      <c r="AM96" s="151"/>
      <c r="AN96" s="151"/>
      <c r="AO96" s="151"/>
    </row>
    <row r="97" spans="3:41" ht="18.75" customHeight="1">
      <c r="C97" s="151"/>
      <c r="D97" s="151"/>
      <c r="E97" s="151"/>
      <c r="F97" s="151"/>
      <c r="G97" s="151"/>
      <c r="H97" s="151"/>
      <c r="I97" s="151"/>
      <c r="J97" s="151"/>
      <c r="K97" s="151"/>
      <c r="L97" s="151"/>
      <c r="M97" s="151"/>
      <c r="N97" s="151"/>
      <c r="O97" s="151"/>
      <c r="P97" s="151"/>
      <c r="Q97" s="151"/>
      <c r="R97" s="151"/>
      <c r="S97" s="151"/>
      <c r="T97" s="151"/>
      <c r="U97" s="151"/>
      <c r="V97" s="151"/>
      <c r="W97" s="240"/>
      <c r="X97" s="151"/>
      <c r="Y97" s="151"/>
      <c r="Z97" s="151"/>
      <c r="AA97" s="151"/>
      <c r="AB97" s="151"/>
      <c r="AC97" s="151"/>
      <c r="AD97" s="151"/>
      <c r="AE97" s="151"/>
      <c r="AF97" s="151"/>
      <c r="AG97" s="151"/>
      <c r="AH97" s="151"/>
      <c r="AI97" s="151"/>
      <c r="AJ97" s="151"/>
      <c r="AK97" s="151"/>
      <c r="AL97" s="151"/>
      <c r="AM97" s="151"/>
      <c r="AN97" s="151"/>
      <c r="AO97" s="151"/>
    </row>
    <row r="98" spans="3:41" ht="18.75" customHeight="1">
      <c r="C98" s="151"/>
      <c r="D98" s="151"/>
      <c r="E98" s="151"/>
      <c r="F98" s="151"/>
      <c r="G98" s="151"/>
      <c r="H98" s="151"/>
      <c r="I98" s="151"/>
      <c r="J98" s="151"/>
      <c r="K98" s="151"/>
      <c r="L98" s="151"/>
      <c r="M98" s="151"/>
      <c r="N98" s="151"/>
      <c r="O98" s="151"/>
      <c r="P98" s="151"/>
      <c r="Q98" s="151"/>
      <c r="R98" s="151"/>
      <c r="S98" s="151"/>
      <c r="T98" s="151"/>
      <c r="U98" s="151"/>
      <c r="V98" s="151"/>
      <c r="W98" s="240"/>
      <c r="X98" s="151"/>
      <c r="Y98" s="151"/>
      <c r="Z98" s="151"/>
      <c r="AA98" s="151"/>
      <c r="AB98" s="151"/>
      <c r="AC98" s="151"/>
      <c r="AD98" s="151"/>
      <c r="AE98" s="151"/>
      <c r="AF98" s="151"/>
      <c r="AG98" s="151"/>
      <c r="AH98" s="151"/>
      <c r="AI98" s="151"/>
      <c r="AJ98" s="151"/>
      <c r="AK98" s="151"/>
      <c r="AL98" s="151"/>
      <c r="AM98" s="151"/>
      <c r="AN98" s="151"/>
      <c r="AO98" s="151"/>
    </row>
    <row r="99" spans="3:41" ht="18.75" customHeight="1">
      <c r="C99" s="151"/>
      <c r="D99" s="151"/>
      <c r="E99" s="151"/>
      <c r="F99" s="151"/>
      <c r="G99" s="151"/>
      <c r="H99" s="151"/>
      <c r="I99" s="151"/>
      <c r="J99" s="151"/>
      <c r="K99" s="151"/>
      <c r="L99" s="151"/>
      <c r="M99" s="151"/>
      <c r="N99" s="151"/>
      <c r="O99" s="151"/>
      <c r="P99" s="151"/>
      <c r="Q99" s="151"/>
      <c r="R99" s="151"/>
      <c r="S99" s="151"/>
      <c r="T99" s="151"/>
      <c r="U99" s="151"/>
      <c r="V99" s="151"/>
      <c r="W99" s="240"/>
      <c r="X99" s="151"/>
      <c r="Y99" s="151"/>
      <c r="Z99" s="151"/>
      <c r="AA99" s="151"/>
      <c r="AB99" s="151"/>
      <c r="AC99" s="151"/>
      <c r="AD99" s="151"/>
      <c r="AE99" s="151"/>
      <c r="AF99" s="151"/>
      <c r="AG99" s="151"/>
      <c r="AH99" s="151"/>
      <c r="AI99" s="151"/>
      <c r="AJ99" s="151"/>
      <c r="AK99" s="151"/>
      <c r="AL99" s="151"/>
      <c r="AM99" s="151"/>
      <c r="AN99" s="151"/>
      <c r="AO99" s="151"/>
    </row>
    <row r="100" spans="3:41" ht="18.75" customHeight="1">
      <c r="C100" s="151"/>
      <c r="D100" s="151"/>
      <c r="E100" s="151"/>
      <c r="F100" s="151"/>
      <c r="G100" s="151"/>
      <c r="H100" s="151"/>
      <c r="I100" s="151"/>
      <c r="J100" s="151"/>
      <c r="K100" s="151"/>
      <c r="L100" s="151"/>
      <c r="M100" s="151"/>
      <c r="N100" s="151"/>
      <c r="O100" s="151"/>
      <c r="P100" s="151"/>
      <c r="Q100" s="151"/>
      <c r="R100" s="151"/>
      <c r="S100" s="151"/>
      <c r="T100" s="151"/>
      <c r="U100" s="151"/>
      <c r="V100" s="151"/>
      <c r="W100" s="240"/>
      <c r="X100" s="151"/>
      <c r="Y100" s="151"/>
      <c r="Z100" s="151"/>
      <c r="AA100" s="151"/>
      <c r="AB100" s="151"/>
      <c r="AC100" s="151"/>
      <c r="AD100" s="151"/>
      <c r="AE100" s="151"/>
      <c r="AF100" s="151"/>
      <c r="AG100" s="151"/>
      <c r="AH100" s="151"/>
      <c r="AI100" s="151"/>
      <c r="AJ100" s="151"/>
      <c r="AK100" s="151"/>
      <c r="AL100" s="151"/>
      <c r="AM100" s="151"/>
      <c r="AN100" s="151"/>
      <c r="AO100" s="151"/>
    </row>
    <row r="101" spans="3:41" ht="18.75" customHeight="1">
      <c r="C101" s="151"/>
      <c r="D101" s="151"/>
      <c r="E101" s="151"/>
      <c r="F101" s="151"/>
      <c r="G101" s="151"/>
      <c r="H101" s="151"/>
      <c r="I101" s="151"/>
      <c r="J101" s="151"/>
      <c r="K101" s="151"/>
      <c r="L101" s="151"/>
      <c r="M101" s="151"/>
      <c r="N101" s="151"/>
      <c r="O101" s="151"/>
      <c r="P101" s="151"/>
      <c r="Q101" s="151"/>
      <c r="R101" s="151"/>
      <c r="S101" s="151"/>
      <c r="T101" s="151"/>
      <c r="U101" s="151"/>
      <c r="V101" s="151"/>
      <c r="W101" s="240"/>
      <c r="X101" s="151"/>
      <c r="Y101" s="151"/>
      <c r="Z101" s="151"/>
      <c r="AA101" s="151"/>
      <c r="AB101" s="151"/>
      <c r="AC101" s="151"/>
      <c r="AD101" s="151"/>
      <c r="AE101" s="151"/>
      <c r="AF101" s="151"/>
      <c r="AG101" s="151"/>
      <c r="AH101" s="151"/>
      <c r="AI101" s="151"/>
      <c r="AJ101" s="151"/>
      <c r="AK101" s="151"/>
      <c r="AL101" s="151"/>
      <c r="AM101" s="151"/>
      <c r="AN101" s="151"/>
      <c r="AO101" s="151"/>
    </row>
    <row r="102" spans="3:41" ht="18.75" customHeight="1">
      <c r="C102" s="151"/>
      <c r="D102" s="151"/>
      <c r="E102" s="151"/>
      <c r="F102" s="151"/>
      <c r="G102" s="151"/>
      <c r="H102" s="151"/>
      <c r="I102" s="151"/>
      <c r="J102" s="151"/>
      <c r="K102" s="151"/>
      <c r="L102" s="151"/>
      <c r="M102" s="151"/>
      <c r="N102" s="151"/>
      <c r="O102" s="151"/>
      <c r="P102" s="151"/>
      <c r="Q102" s="151"/>
      <c r="R102" s="151"/>
      <c r="S102" s="151"/>
      <c r="T102" s="151"/>
      <c r="U102" s="151"/>
      <c r="V102" s="151"/>
      <c r="W102" s="240"/>
      <c r="X102" s="151"/>
      <c r="Y102" s="151"/>
      <c r="Z102" s="151"/>
      <c r="AA102" s="151"/>
      <c r="AB102" s="151"/>
      <c r="AC102" s="151"/>
      <c r="AD102" s="151"/>
      <c r="AE102" s="151"/>
      <c r="AF102" s="151"/>
      <c r="AG102" s="151"/>
      <c r="AH102" s="151"/>
      <c r="AI102" s="151"/>
      <c r="AJ102" s="151"/>
      <c r="AK102" s="151"/>
      <c r="AL102" s="151"/>
      <c r="AM102" s="151"/>
      <c r="AN102" s="151"/>
      <c r="AO102" s="151"/>
    </row>
    <row r="103" spans="3:41" ht="18.75" customHeight="1">
      <c r="C103" s="151"/>
      <c r="D103" s="151"/>
      <c r="E103" s="151"/>
      <c r="F103" s="151"/>
      <c r="G103" s="151"/>
      <c r="H103" s="151"/>
      <c r="I103" s="151"/>
      <c r="J103" s="151"/>
      <c r="K103" s="151"/>
      <c r="L103" s="151"/>
      <c r="M103" s="151"/>
      <c r="N103" s="151"/>
      <c r="O103" s="151"/>
      <c r="P103" s="151"/>
      <c r="Q103" s="151"/>
      <c r="R103" s="151"/>
      <c r="S103" s="151"/>
      <c r="T103" s="151"/>
      <c r="U103" s="151"/>
      <c r="V103" s="151"/>
      <c r="W103" s="240"/>
      <c r="X103" s="151"/>
      <c r="Y103" s="151"/>
      <c r="Z103" s="151"/>
      <c r="AA103" s="151"/>
      <c r="AB103" s="151"/>
      <c r="AC103" s="151"/>
      <c r="AD103" s="151"/>
      <c r="AE103" s="151"/>
      <c r="AF103" s="151"/>
      <c r="AG103" s="151"/>
      <c r="AH103" s="151"/>
      <c r="AI103" s="151"/>
      <c r="AJ103" s="151"/>
      <c r="AK103" s="151"/>
      <c r="AL103" s="151"/>
      <c r="AM103" s="151"/>
      <c r="AN103" s="151"/>
      <c r="AO103" s="151"/>
    </row>
    <row r="104" spans="3:41" ht="18.75" customHeight="1">
      <c r="C104" s="151"/>
      <c r="D104" s="151"/>
      <c r="E104" s="151"/>
      <c r="F104" s="151"/>
      <c r="G104" s="151"/>
      <c r="H104" s="151"/>
      <c r="I104" s="151"/>
      <c r="J104" s="151"/>
      <c r="K104" s="151"/>
      <c r="L104" s="151"/>
      <c r="M104" s="151"/>
      <c r="N104" s="151"/>
      <c r="O104" s="151"/>
      <c r="P104" s="151"/>
      <c r="Q104" s="151"/>
      <c r="R104" s="151"/>
      <c r="S104" s="151"/>
      <c r="T104" s="151"/>
      <c r="U104" s="151"/>
      <c r="V104" s="151"/>
      <c r="W104" s="240"/>
      <c r="X104" s="151"/>
      <c r="Y104" s="151"/>
      <c r="Z104" s="151"/>
      <c r="AA104" s="151"/>
      <c r="AB104" s="151"/>
      <c r="AC104" s="151"/>
      <c r="AD104" s="151"/>
      <c r="AE104" s="151"/>
      <c r="AF104" s="151"/>
      <c r="AG104" s="151"/>
      <c r="AH104" s="151"/>
      <c r="AI104" s="151"/>
      <c r="AJ104" s="151"/>
      <c r="AK104" s="151"/>
      <c r="AL104" s="151"/>
      <c r="AM104" s="151"/>
      <c r="AN104" s="151"/>
      <c r="AO104" s="151"/>
    </row>
    <row r="105" spans="3:41" ht="18.75" customHeight="1">
      <c r="C105" s="151"/>
      <c r="D105" s="151"/>
      <c r="E105" s="151"/>
      <c r="F105" s="151"/>
      <c r="G105" s="151"/>
      <c r="H105" s="151"/>
      <c r="I105" s="151"/>
      <c r="J105" s="151"/>
      <c r="K105" s="151"/>
      <c r="L105" s="151"/>
      <c r="M105" s="151"/>
      <c r="N105" s="151"/>
      <c r="O105" s="151"/>
      <c r="P105" s="151"/>
      <c r="Q105" s="151"/>
      <c r="R105" s="151"/>
      <c r="S105" s="151"/>
      <c r="T105" s="151"/>
      <c r="U105" s="151"/>
      <c r="V105" s="151"/>
      <c r="W105" s="240"/>
      <c r="X105" s="151"/>
      <c r="Y105" s="151"/>
      <c r="Z105" s="151"/>
      <c r="AA105" s="151"/>
      <c r="AB105" s="151"/>
      <c r="AC105" s="151"/>
      <c r="AD105" s="151"/>
      <c r="AE105" s="151"/>
      <c r="AF105" s="151"/>
      <c r="AG105" s="151"/>
      <c r="AH105" s="151"/>
      <c r="AI105" s="151"/>
      <c r="AJ105" s="151"/>
      <c r="AK105" s="151"/>
      <c r="AL105" s="151"/>
      <c r="AM105" s="151"/>
      <c r="AN105" s="151"/>
      <c r="AO105" s="151"/>
    </row>
    <row r="106" spans="3:41" ht="18.75" customHeight="1">
      <c r="C106" s="151"/>
      <c r="D106" s="151"/>
      <c r="E106" s="151"/>
      <c r="F106" s="151"/>
      <c r="G106" s="151"/>
      <c r="H106" s="151"/>
      <c r="I106" s="151"/>
      <c r="J106" s="151"/>
      <c r="K106" s="151"/>
      <c r="L106" s="151"/>
      <c r="M106" s="151"/>
      <c r="N106" s="151"/>
      <c r="O106" s="151"/>
      <c r="P106" s="151"/>
      <c r="Q106" s="151"/>
      <c r="R106" s="151"/>
      <c r="S106" s="151"/>
      <c r="T106" s="151"/>
      <c r="U106" s="151"/>
      <c r="V106" s="151"/>
      <c r="W106" s="240"/>
      <c r="X106" s="151"/>
      <c r="Y106" s="151"/>
      <c r="Z106" s="151"/>
      <c r="AA106" s="151"/>
      <c r="AB106" s="151"/>
      <c r="AC106" s="151"/>
      <c r="AD106" s="151"/>
      <c r="AE106" s="151"/>
      <c r="AF106" s="151"/>
      <c r="AG106" s="151"/>
      <c r="AH106" s="151"/>
      <c r="AI106" s="151"/>
      <c r="AJ106" s="151"/>
      <c r="AK106" s="151"/>
      <c r="AL106" s="151"/>
      <c r="AM106" s="151"/>
      <c r="AN106" s="151"/>
      <c r="AO106" s="151"/>
    </row>
    <row r="107" spans="3:41" ht="18.75" customHeight="1">
      <c r="C107" s="151"/>
      <c r="D107" s="151"/>
      <c r="E107" s="151"/>
      <c r="F107" s="151"/>
      <c r="G107" s="151"/>
      <c r="H107" s="151"/>
      <c r="I107" s="151"/>
      <c r="J107" s="151"/>
      <c r="K107" s="151"/>
      <c r="L107" s="151"/>
      <c r="M107" s="151"/>
      <c r="N107" s="151"/>
      <c r="O107" s="151"/>
      <c r="P107" s="151"/>
      <c r="Q107" s="151"/>
      <c r="R107" s="151"/>
      <c r="S107" s="151"/>
      <c r="T107" s="151"/>
      <c r="U107" s="151"/>
      <c r="V107" s="151"/>
      <c r="W107" s="240"/>
      <c r="X107" s="151"/>
      <c r="Y107" s="151"/>
      <c r="Z107" s="151"/>
      <c r="AA107" s="151"/>
      <c r="AB107" s="151"/>
      <c r="AC107" s="151"/>
      <c r="AD107" s="151"/>
      <c r="AE107" s="151"/>
      <c r="AF107" s="151"/>
      <c r="AG107" s="151"/>
      <c r="AH107" s="151"/>
      <c r="AI107" s="151"/>
      <c r="AJ107" s="151"/>
      <c r="AK107" s="151"/>
      <c r="AL107" s="151"/>
      <c r="AM107" s="151"/>
      <c r="AN107" s="151"/>
      <c r="AO107" s="151"/>
    </row>
    <row r="108" spans="3:41" ht="18.75" customHeight="1">
      <c r="C108" s="151"/>
      <c r="D108" s="151"/>
      <c r="E108" s="151"/>
      <c r="F108" s="151"/>
      <c r="G108" s="151"/>
      <c r="H108" s="151"/>
      <c r="I108" s="151"/>
      <c r="J108" s="151"/>
      <c r="K108" s="151"/>
      <c r="L108" s="151"/>
      <c r="M108" s="151"/>
      <c r="N108" s="151"/>
      <c r="O108" s="151"/>
      <c r="P108" s="151"/>
      <c r="Q108" s="151"/>
      <c r="R108" s="151"/>
      <c r="S108" s="151"/>
      <c r="T108" s="151"/>
      <c r="U108" s="151"/>
      <c r="V108" s="151"/>
      <c r="W108" s="240"/>
      <c r="X108" s="151"/>
      <c r="Y108" s="151"/>
      <c r="Z108" s="151"/>
      <c r="AA108" s="151"/>
      <c r="AB108" s="151"/>
      <c r="AC108" s="151"/>
      <c r="AD108" s="151"/>
      <c r="AE108" s="151"/>
      <c r="AF108" s="151"/>
      <c r="AG108" s="151"/>
      <c r="AH108" s="151"/>
      <c r="AI108" s="151"/>
      <c r="AJ108" s="151"/>
      <c r="AK108" s="151"/>
      <c r="AL108" s="151"/>
      <c r="AM108" s="151"/>
      <c r="AN108" s="151"/>
      <c r="AO108" s="151"/>
    </row>
    <row r="109" spans="3:41" ht="18.75" customHeight="1">
      <c r="C109" s="151"/>
      <c r="D109" s="151"/>
      <c r="E109" s="151"/>
      <c r="F109" s="151"/>
      <c r="G109" s="151"/>
      <c r="H109" s="151"/>
      <c r="I109" s="151"/>
      <c r="J109" s="151"/>
      <c r="K109" s="151"/>
      <c r="L109" s="151"/>
      <c r="M109" s="151"/>
      <c r="N109" s="151"/>
      <c r="O109" s="151"/>
      <c r="P109" s="151"/>
      <c r="Q109" s="151"/>
      <c r="R109" s="151"/>
      <c r="S109" s="151"/>
      <c r="T109" s="151"/>
      <c r="U109" s="151"/>
      <c r="V109" s="151"/>
      <c r="W109" s="240"/>
      <c r="X109" s="151"/>
      <c r="Y109" s="151"/>
      <c r="Z109" s="151"/>
      <c r="AA109" s="151"/>
      <c r="AB109" s="151"/>
      <c r="AC109" s="151"/>
      <c r="AD109" s="151"/>
      <c r="AE109" s="151"/>
      <c r="AF109" s="151"/>
      <c r="AG109" s="151"/>
      <c r="AH109" s="151"/>
      <c r="AI109" s="151"/>
      <c r="AJ109" s="151"/>
      <c r="AK109" s="151"/>
      <c r="AL109" s="151"/>
      <c r="AM109" s="151"/>
      <c r="AN109" s="151"/>
      <c r="AO109" s="151"/>
    </row>
    <row r="110" spans="3:41" ht="18.75" customHeight="1">
      <c r="C110" s="151"/>
      <c r="D110" s="151"/>
      <c r="E110" s="151"/>
      <c r="F110" s="151"/>
      <c r="G110" s="151"/>
      <c r="H110" s="151"/>
      <c r="I110" s="151"/>
      <c r="J110" s="151"/>
      <c r="K110" s="151"/>
      <c r="L110" s="151"/>
      <c r="M110" s="151"/>
      <c r="N110" s="151"/>
      <c r="O110" s="151"/>
      <c r="P110" s="151"/>
      <c r="Q110" s="151"/>
      <c r="R110" s="151"/>
      <c r="S110" s="151"/>
      <c r="T110" s="151"/>
      <c r="U110" s="151"/>
      <c r="V110" s="151"/>
      <c r="W110" s="240"/>
      <c r="X110" s="151"/>
      <c r="Y110" s="151"/>
      <c r="Z110" s="151"/>
      <c r="AA110" s="151"/>
      <c r="AB110" s="151"/>
      <c r="AC110" s="151"/>
      <c r="AD110" s="151"/>
      <c r="AE110" s="151"/>
      <c r="AF110" s="151"/>
      <c r="AG110" s="151"/>
      <c r="AH110" s="151"/>
      <c r="AI110" s="151"/>
      <c r="AJ110" s="151"/>
      <c r="AK110" s="151"/>
      <c r="AL110" s="151"/>
      <c r="AM110" s="151"/>
      <c r="AN110" s="151"/>
      <c r="AO110" s="151"/>
    </row>
    <row r="111" spans="3:41" ht="18.75" customHeight="1">
      <c r="C111" s="151"/>
      <c r="D111" s="151"/>
      <c r="E111" s="151"/>
      <c r="F111" s="151"/>
      <c r="G111" s="151"/>
      <c r="H111" s="151"/>
      <c r="I111" s="151"/>
      <c r="J111" s="151"/>
      <c r="K111" s="151"/>
      <c r="L111" s="151"/>
      <c r="M111" s="151"/>
      <c r="N111" s="151"/>
      <c r="O111" s="151"/>
      <c r="P111" s="151"/>
      <c r="Q111" s="151"/>
      <c r="R111" s="151"/>
      <c r="S111" s="151"/>
      <c r="T111" s="151"/>
      <c r="U111" s="151"/>
      <c r="V111" s="151"/>
      <c r="W111" s="240"/>
      <c r="X111" s="151"/>
      <c r="Y111" s="151"/>
      <c r="Z111" s="151"/>
      <c r="AA111" s="151"/>
      <c r="AB111" s="151"/>
      <c r="AC111" s="151"/>
      <c r="AD111" s="151"/>
      <c r="AE111" s="151"/>
      <c r="AF111" s="151"/>
      <c r="AG111" s="151"/>
      <c r="AH111" s="151"/>
      <c r="AI111" s="151"/>
      <c r="AJ111" s="151"/>
      <c r="AK111" s="151"/>
      <c r="AL111" s="151"/>
      <c r="AM111" s="151"/>
      <c r="AN111" s="151"/>
      <c r="AO111" s="151"/>
    </row>
    <row r="112" spans="3:41" ht="18.75" customHeight="1">
      <c r="C112" s="151"/>
      <c r="D112" s="151"/>
      <c r="E112" s="151"/>
      <c r="F112" s="151"/>
      <c r="G112" s="151"/>
      <c r="H112" s="151"/>
      <c r="I112" s="151"/>
      <c r="J112" s="151"/>
      <c r="K112" s="151"/>
      <c r="L112" s="151"/>
      <c r="M112" s="151"/>
      <c r="N112" s="151"/>
      <c r="O112" s="151"/>
      <c r="P112" s="151"/>
      <c r="Q112" s="151"/>
      <c r="R112" s="151"/>
      <c r="S112" s="151"/>
      <c r="T112" s="151"/>
      <c r="U112" s="151"/>
      <c r="V112" s="151"/>
      <c r="W112" s="240"/>
      <c r="X112" s="151"/>
      <c r="Y112" s="151"/>
      <c r="Z112" s="151"/>
      <c r="AA112" s="151"/>
      <c r="AB112" s="151"/>
      <c r="AC112" s="151"/>
      <c r="AD112" s="151"/>
      <c r="AE112" s="151"/>
      <c r="AF112" s="151"/>
      <c r="AG112" s="151"/>
      <c r="AH112" s="151"/>
      <c r="AI112" s="151"/>
      <c r="AJ112" s="151"/>
      <c r="AK112" s="151"/>
      <c r="AL112" s="151"/>
      <c r="AM112" s="151"/>
      <c r="AN112" s="151"/>
      <c r="AO112" s="151"/>
    </row>
    <row r="113" spans="3:41" ht="18.75" customHeight="1">
      <c r="C113" s="151"/>
      <c r="D113" s="151"/>
      <c r="E113" s="151"/>
      <c r="F113" s="151"/>
      <c r="G113" s="151"/>
      <c r="H113" s="151"/>
      <c r="I113" s="151"/>
      <c r="J113" s="151"/>
      <c r="K113" s="151"/>
      <c r="L113" s="151"/>
      <c r="M113" s="151"/>
      <c r="N113" s="151"/>
      <c r="O113" s="151"/>
      <c r="P113" s="151"/>
      <c r="Q113" s="151"/>
      <c r="R113" s="151"/>
      <c r="S113" s="151"/>
      <c r="T113" s="151"/>
      <c r="U113" s="151"/>
      <c r="V113" s="151"/>
      <c r="W113" s="240"/>
      <c r="X113" s="151"/>
      <c r="Y113" s="151"/>
      <c r="Z113" s="151"/>
      <c r="AA113" s="151"/>
      <c r="AB113" s="151"/>
      <c r="AC113" s="151"/>
      <c r="AD113" s="151"/>
      <c r="AE113" s="151"/>
      <c r="AF113" s="151"/>
      <c r="AG113" s="151"/>
      <c r="AH113" s="151"/>
      <c r="AI113" s="151"/>
      <c r="AJ113" s="151"/>
      <c r="AK113" s="151"/>
      <c r="AL113" s="151"/>
      <c r="AM113" s="151"/>
      <c r="AN113" s="151"/>
      <c r="AO113" s="151"/>
    </row>
    <row r="114" spans="3:41" ht="18.75" customHeight="1">
      <c r="C114" s="151"/>
      <c r="D114" s="151"/>
      <c r="E114" s="151"/>
      <c r="F114" s="151"/>
      <c r="G114" s="151"/>
      <c r="H114" s="151"/>
      <c r="I114" s="151"/>
      <c r="J114" s="151"/>
      <c r="K114" s="151"/>
      <c r="L114" s="151"/>
      <c r="M114" s="151"/>
      <c r="N114" s="151"/>
      <c r="O114" s="151"/>
      <c r="P114" s="151"/>
      <c r="Q114" s="151"/>
      <c r="R114" s="151"/>
      <c r="S114" s="151"/>
      <c r="T114" s="151"/>
      <c r="U114" s="151"/>
      <c r="V114" s="151"/>
      <c r="W114" s="240"/>
      <c r="X114" s="151"/>
      <c r="Y114" s="151"/>
      <c r="Z114" s="151"/>
      <c r="AA114" s="151"/>
      <c r="AB114" s="151"/>
      <c r="AC114" s="151"/>
      <c r="AD114" s="151"/>
      <c r="AE114" s="151"/>
      <c r="AF114" s="151"/>
      <c r="AG114" s="151"/>
      <c r="AH114" s="151"/>
      <c r="AI114" s="151"/>
      <c r="AJ114" s="151"/>
      <c r="AK114" s="151"/>
      <c r="AL114" s="151"/>
      <c r="AM114" s="151"/>
      <c r="AN114" s="151"/>
      <c r="AO114" s="151"/>
    </row>
    <row r="115" spans="3:41" ht="18.75" customHeight="1">
      <c r="C115" s="151"/>
      <c r="D115" s="151"/>
      <c r="E115" s="151"/>
      <c r="F115" s="151"/>
      <c r="G115" s="151"/>
      <c r="H115" s="151"/>
      <c r="I115" s="151"/>
      <c r="J115" s="151"/>
      <c r="K115" s="151"/>
      <c r="L115" s="151"/>
      <c r="M115" s="151"/>
      <c r="N115" s="151"/>
      <c r="O115" s="151"/>
      <c r="P115" s="151"/>
      <c r="Q115" s="151"/>
      <c r="R115" s="151"/>
      <c r="S115" s="151"/>
      <c r="T115" s="151"/>
      <c r="U115" s="151"/>
      <c r="V115" s="151"/>
      <c r="W115" s="240"/>
      <c r="X115" s="151"/>
      <c r="Y115" s="151"/>
      <c r="Z115" s="151"/>
      <c r="AA115" s="151"/>
      <c r="AB115" s="151"/>
      <c r="AC115" s="151"/>
      <c r="AD115" s="151"/>
      <c r="AE115" s="151"/>
      <c r="AF115" s="151"/>
      <c r="AG115" s="151"/>
      <c r="AH115" s="151"/>
      <c r="AI115" s="151"/>
      <c r="AJ115" s="151"/>
      <c r="AK115" s="151"/>
      <c r="AL115" s="151"/>
      <c r="AM115" s="151"/>
      <c r="AN115" s="151"/>
      <c r="AO115" s="151"/>
    </row>
    <row r="116" spans="3:41" ht="18.75" customHeight="1">
      <c r="C116" s="151"/>
      <c r="D116" s="151"/>
      <c r="E116" s="151"/>
      <c r="F116" s="151"/>
      <c r="G116" s="151"/>
      <c r="H116" s="151"/>
      <c r="I116" s="151"/>
      <c r="J116" s="151"/>
      <c r="K116" s="151"/>
      <c r="L116" s="151"/>
      <c r="M116" s="151"/>
      <c r="N116" s="151"/>
      <c r="O116" s="151"/>
      <c r="P116" s="151"/>
      <c r="Q116" s="151"/>
      <c r="R116" s="151"/>
      <c r="S116" s="151"/>
      <c r="T116" s="151"/>
      <c r="U116" s="151"/>
      <c r="V116" s="151"/>
      <c r="W116" s="240"/>
      <c r="X116" s="151"/>
      <c r="Y116" s="151"/>
      <c r="Z116" s="151"/>
      <c r="AA116" s="151"/>
      <c r="AB116" s="151"/>
      <c r="AC116" s="151"/>
      <c r="AD116" s="151"/>
      <c r="AE116" s="151"/>
      <c r="AF116" s="151"/>
      <c r="AG116" s="151"/>
      <c r="AH116" s="151"/>
      <c r="AI116" s="151"/>
      <c r="AJ116" s="151"/>
      <c r="AK116" s="151"/>
      <c r="AL116" s="151"/>
      <c r="AM116" s="151"/>
      <c r="AN116" s="151"/>
      <c r="AO116" s="151"/>
    </row>
    <row r="117" spans="3:41" ht="18.75" customHeight="1">
      <c r="C117" s="151"/>
      <c r="D117" s="151"/>
      <c r="E117" s="151"/>
      <c r="F117" s="151"/>
      <c r="G117" s="151"/>
      <c r="H117" s="151"/>
      <c r="I117" s="151"/>
      <c r="J117" s="151"/>
      <c r="K117" s="151"/>
      <c r="L117" s="151"/>
      <c r="M117" s="151"/>
      <c r="N117" s="151"/>
      <c r="O117" s="151"/>
      <c r="P117" s="151"/>
      <c r="Q117" s="151"/>
      <c r="R117" s="151"/>
      <c r="S117" s="151"/>
      <c r="T117" s="151"/>
      <c r="U117" s="151"/>
      <c r="V117" s="151"/>
      <c r="W117" s="240"/>
      <c r="X117" s="151"/>
      <c r="Y117" s="151"/>
      <c r="Z117" s="151"/>
      <c r="AA117" s="151"/>
      <c r="AB117" s="151"/>
      <c r="AC117" s="151"/>
      <c r="AD117" s="151"/>
      <c r="AE117" s="151"/>
      <c r="AF117" s="151"/>
      <c r="AG117" s="151"/>
      <c r="AH117" s="151"/>
      <c r="AI117" s="151"/>
      <c r="AJ117" s="151"/>
      <c r="AK117" s="151"/>
      <c r="AL117" s="151"/>
      <c r="AM117" s="151"/>
      <c r="AN117" s="151"/>
      <c r="AO117" s="151"/>
    </row>
    <row r="118" spans="3:41" ht="18.75" customHeight="1">
      <c r="C118" s="151"/>
      <c r="D118" s="151"/>
      <c r="E118" s="151"/>
      <c r="F118" s="151"/>
      <c r="G118" s="151"/>
      <c r="H118" s="151"/>
      <c r="I118" s="151"/>
      <c r="J118" s="151"/>
      <c r="K118" s="151"/>
      <c r="L118" s="151"/>
      <c r="M118" s="151"/>
      <c r="N118" s="151"/>
      <c r="O118" s="151"/>
      <c r="P118" s="151"/>
      <c r="Q118" s="151"/>
      <c r="R118" s="151"/>
      <c r="S118" s="151"/>
      <c r="T118" s="151"/>
      <c r="U118" s="151"/>
      <c r="V118" s="151"/>
      <c r="W118" s="240"/>
      <c r="X118" s="151"/>
      <c r="Y118" s="151"/>
      <c r="Z118" s="151"/>
      <c r="AA118" s="151"/>
      <c r="AB118" s="151"/>
      <c r="AC118" s="151"/>
      <c r="AD118" s="151"/>
      <c r="AE118" s="151"/>
      <c r="AF118" s="151"/>
      <c r="AG118" s="151"/>
      <c r="AH118" s="151"/>
      <c r="AI118" s="151"/>
      <c r="AJ118" s="151"/>
      <c r="AK118" s="151"/>
      <c r="AL118" s="151"/>
      <c r="AM118" s="151"/>
      <c r="AN118" s="151"/>
      <c r="AO118" s="151"/>
    </row>
    <row r="119" spans="3:41" ht="18.75" customHeight="1">
      <c r="C119" s="151"/>
      <c r="D119" s="151"/>
      <c r="E119" s="151"/>
      <c r="F119" s="151"/>
      <c r="G119" s="151"/>
      <c r="H119" s="151"/>
      <c r="I119" s="151"/>
      <c r="J119" s="151"/>
      <c r="K119" s="151"/>
      <c r="L119" s="151"/>
      <c r="M119" s="151"/>
      <c r="N119" s="151"/>
      <c r="O119" s="151"/>
      <c r="P119" s="151"/>
      <c r="Q119" s="151"/>
      <c r="R119" s="151"/>
      <c r="S119" s="151"/>
      <c r="T119" s="151"/>
      <c r="U119" s="151"/>
      <c r="V119" s="151"/>
      <c r="W119" s="240"/>
      <c r="X119" s="151"/>
      <c r="Y119" s="151"/>
      <c r="Z119" s="151"/>
      <c r="AA119" s="151"/>
      <c r="AB119" s="151"/>
      <c r="AC119" s="151"/>
      <c r="AD119" s="151"/>
      <c r="AE119" s="151"/>
      <c r="AF119" s="151"/>
      <c r="AG119" s="151"/>
      <c r="AH119" s="151"/>
      <c r="AI119" s="151"/>
      <c r="AJ119" s="151"/>
      <c r="AK119" s="151"/>
      <c r="AL119" s="151"/>
      <c r="AM119" s="151"/>
      <c r="AN119" s="151"/>
      <c r="AO119" s="151"/>
    </row>
    <row r="120" spans="3:41" ht="18.75" customHeight="1">
      <c r="C120" s="151"/>
      <c r="D120" s="151"/>
      <c r="E120" s="151"/>
      <c r="F120" s="151"/>
      <c r="G120" s="151"/>
      <c r="H120" s="151"/>
      <c r="I120" s="151"/>
      <c r="J120" s="151"/>
      <c r="K120" s="151"/>
      <c r="L120" s="151"/>
      <c r="M120" s="151"/>
      <c r="N120" s="151"/>
      <c r="O120" s="151"/>
      <c r="P120" s="151"/>
      <c r="Q120" s="151"/>
      <c r="R120" s="151"/>
      <c r="S120" s="151"/>
      <c r="T120" s="151"/>
      <c r="U120" s="151"/>
      <c r="V120" s="151"/>
      <c r="W120" s="240"/>
      <c r="X120" s="151"/>
      <c r="Y120" s="151"/>
      <c r="Z120" s="151"/>
      <c r="AA120" s="151"/>
      <c r="AB120" s="151"/>
      <c r="AC120" s="151"/>
      <c r="AD120" s="151"/>
      <c r="AE120" s="151"/>
      <c r="AF120" s="151"/>
      <c r="AG120" s="151"/>
      <c r="AH120" s="151"/>
      <c r="AI120" s="151"/>
      <c r="AJ120" s="151"/>
      <c r="AK120" s="151"/>
      <c r="AL120" s="151"/>
      <c r="AM120" s="151"/>
      <c r="AN120" s="151"/>
      <c r="AO120" s="151"/>
    </row>
    <row r="121" spans="3:41" ht="18.75" customHeight="1">
      <c r="C121" s="151"/>
      <c r="D121" s="151"/>
      <c r="E121" s="151"/>
      <c r="F121" s="151"/>
      <c r="G121" s="151"/>
      <c r="H121" s="151"/>
      <c r="I121" s="151"/>
      <c r="J121" s="151"/>
      <c r="K121" s="151"/>
      <c r="L121" s="151"/>
      <c r="M121" s="151"/>
      <c r="N121" s="151"/>
      <c r="O121" s="151"/>
      <c r="P121" s="151"/>
      <c r="Q121" s="151"/>
      <c r="R121" s="151"/>
      <c r="S121" s="151"/>
      <c r="T121" s="151"/>
      <c r="U121" s="151"/>
      <c r="V121" s="151"/>
      <c r="W121" s="240"/>
      <c r="X121" s="151"/>
      <c r="Y121" s="151"/>
      <c r="Z121" s="151"/>
      <c r="AA121" s="151"/>
      <c r="AB121" s="151"/>
      <c r="AC121" s="151"/>
      <c r="AD121" s="151"/>
      <c r="AE121" s="151"/>
      <c r="AF121" s="151"/>
      <c r="AG121" s="151"/>
      <c r="AH121" s="151"/>
      <c r="AI121" s="151"/>
      <c r="AJ121" s="151"/>
      <c r="AK121" s="151"/>
      <c r="AL121" s="151"/>
      <c r="AM121" s="151"/>
      <c r="AN121" s="151"/>
      <c r="AO121" s="151"/>
    </row>
    <row r="122" spans="3:41" ht="18.75" customHeight="1">
      <c r="C122" s="151"/>
      <c r="D122" s="151"/>
      <c r="E122" s="151"/>
      <c r="F122" s="151"/>
      <c r="G122" s="151"/>
      <c r="H122" s="151"/>
      <c r="I122" s="151"/>
      <c r="J122" s="151"/>
      <c r="K122" s="151"/>
      <c r="L122" s="151"/>
      <c r="M122" s="151"/>
      <c r="N122" s="151"/>
      <c r="O122" s="151"/>
      <c r="P122" s="151"/>
      <c r="Q122" s="151"/>
      <c r="R122" s="151"/>
      <c r="S122" s="151"/>
      <c r="T122" s="151"/>
      <c r="U122" s="151"/>
      <c r="V122" s="151"/>
      <c r="W122" s="240"/>
      <c r="X122" s="151"/>
      <c r="Y122" s="151"/>
      <c r="Z122" s="151"/>
      <c r="AA122" s="151"/>
      <c r="AB122" s="151"/>
      <c r="AC122" s="151"/>
      <c r="AD122" s="151"/>
      <c r="AE122" s="151"/>
      <c r="AF122" s="151"/>
      <c r="AG122" s="151"/>
      <c r="AH122" s="151"/>
      <c r="AI122" s="151"/>
      <c r="AJ122" s="151"/>
      <c r="AK122" s="151"/>
      <c r="AL122" s="151"/>
      <c r="AM122" s="151"/>
      <c r="AN122" s="151"/>
      <c r="AO122" s="151"/>
    </row>
    <row r="123" spans="3:41" ht="18.75" customHeight="1">
      <c r="C123" s="151"/>
      <c r="D123" s="151"/>
      <c r="E123" s="151"/>
      <c r="F123" s="151"/>
      <c r="G123" s="151"/>
      <c r="H123" s="151"/>
      <c r="I123" s="151"/>
      <c r="J123" s="151"/>
      <c r="K123" s="151"/>
      <c r="L123" s="151"/>
      <c r="M123" s="151"/>
      <c r="N123" s="151"/>
      <c r="O123" s="151"/>
      <c r="P123" s="151"/>
      <c r="Q123" s="151"/>
      <c r="R123" s="151"/>
      <c r="S123" s="151"/>
      <c r="T123" s="151"/>
      <c r="U123" s="151"/>
      <c r="V123" s="151"/>
      <c r="W123" s="240"/>
      <c r="X123" s="151"/>
      <c r="Y123" s="151"/>
      <c r="Z123" s="151"/>
      <c r="AA123" s="151"/>
      <c r="AB123" s="151"/>
      <c r="AC123" s="151"/>
      <c r="AD123" s="151"/>
      <c r="AE123" s="151"/>
      <c r="AF123" s="151"/>
      <c r="AG123" s="151"/>
      <c r="AH123" s="151"/>
      <c r="AI123" s="151"/>
      <c r="AJ123" s="151"/>
      <c r="AK123" s="151"/>
      <c r="AL123" s="151"/>
      <c r="AM123" s="151"/>
      <c r="AN123" s="151"/>
      <c r="AO123" s="151"/>
    </row>
    <row r="124" spans="3:41" ht="18.75" customHeight="1">
      <c r="C124" s="151"/>
      <c r="D124" s="151"/>
      <c r="E124" s="151"/>
      <c r="F124" s="151"/>
      <c r="G124" s="151"/>
      <c r="H124" s="151"/>
      <c r="I124" s="151"/>
      <c r="J124" s="151"/>
      <c r="K124" s="151"/>
      <c r="L124" s="151"/>
      <c r="M124" s="151"/>
      <c r="N124" s="151"/>
      <c r="O124" s="151"/>
      <c r="P124" s="151"/>
      <c r="Q124" s="151"/>
      <c r="R124" s="151"/>
      <c r="S124" s="151"/>
      <c r="T124" s="151"/>
      <c r="U124" s="151"/>
      <c r="V124" s="151"/>
      <c r="W124" s="240"/>
      <c r="X124" s="151"/>
      <c r="Y124" s="151"/>
      <c r="Z124" s="151"/>
      <c r="AA124" s="151"/>
      <c r="AB124" s="151"/>
      <c r="AC124" s="151"/>
      <c r="AD124" s="151"/>
      <c r="AE124" s="151"/>
      <c r="AF124" s="151"/>
      <c r="AG124" s="151"/>
      <c r="AH124" s="151"/>
      <c r="AI124" s="151"/>
      <c r="AJ124" s="151"/>
      <c r="AK124" s="151"/>
      <c r="AL124" s="151"/>
      <c r="AM124" s="151"/>
      <c r="AN124" s="151"/>
      <c r="AO124" s="151"/>
    </row>
    <row r="125" spans="3:41" ht="18.75" customHeight="1">
      <c r="C125" s="151"/>
      <c r="D125" s="151"/>
      <c r="E125" s="151"/>
      <c r="F125" s="151"/>
      <c r="G125" s="151"/>
      <c r="H125" s="151"/>
      <c r="I125" s="151"/>
      <c r="J125" s="151"/>
      <c r="K125" s="151"/>
      <c r="L125" s="151"/>
      <c r="M125" s="151"/>
      <c r="N125" s="151"/>
      <c r="O125" s="151"/>
      <c r="P125" s="151"/>
      <c r="Q125" s="151"/>
      <c r="R125" s="151"/>
      <c r="S125" s="151"/>
      <c r="T125" s="151"/>
      <c r="U125" s="151"/>
      <c r="V125" s="151"/>
      <c r="W125" s="240"/>
      <c r="X125" s="151"/>
      <c r="Y125" s="151"/>
      <c r="Z125" s="151"/>
      <c r="AA125" s="151"/>
      <c r="AB125" s="151"/>
      <c r="AC125" s="151"/>
      <c r="AD125" s="151"/>
      <c r="AE125" s="151"/>
      <c r="AF125" s="151"/>
      <c r="AG125" s="151"/>
      <c r="AH125" s="151"/>
      <c r="AI125" s="151"/>
      <c r="AJ125" s="151"/>
      <c r="AK125" s="151"/>
      <c r="AL125" s="151"/>
      <c r="AM125" s="151"/>
      <c r="AN125" s="151"/>
      <c r="AO125" s="151"/>
    </row>
    <row r="126" spans="3:41" ht="18.75" customHeight="1">
      <c r="C126" s="151"/>
      <c r="D126" s="151"/>
      <c r="E126" s="151"/>
      <c r="F126" s="151"/>
      <c r="G126" s="151"/>
      <c r="H126" s="151"/>
      <c r="I126" s="151"/>
      <c r="J126" s="151"/>
      <c r="K126" s="151"/>
      <c r="L126" s="151"/>
      <c r="M126" s="151"/>
      <c r="N126" s="151"/>
      <c r="O126" s="151"/>
      <c r="P126" s="151"/>
      <c r="Q126" s="151"/>
      <c r="R126" s="151"/>
      <c r="S126" s="151"/>
      <c r="T126" s="151"/>
      <c r="U126" s="151"/>
      <c r="V126" s="151"/>
      <c r="W126" s="240"/>
      <c r="X126" s="151"/>
      <c r="Y126" s="151"/>
      <c r="Z126" s="151"/>
      <c r="AA126" s="151"/>
      <c r="AB126" s="151"/>
      <c r="AC126" s="151"/>
      <c r="AD126" s="151"/>
      <c r="AE126" s="151"/>
      <c r="AF126" s="151"/>
      <c r="AG126" s="151"/>
      <c r="AH126" s="151"/>
      <c r="AI126" s="151"/>
      <c r="AJ126" s="151"/>
      <c r="AK126" s="151"/>
      <c r="AL126" s="151"/>
      <c r="AM126" s="151"/>
      <c r="AN126" s="151"/>
      <c r="AO126" s="151"/>
    </row>
    <row r="127" spans="3:41" ht="18.75" customHeight="1">
      <c r="C127" s="151"/>
      <c r="D127" s="151"/>
      <c r="E127" s="151"/>
      <c r="F127" s="151"/>
      <c r="G127" s="151"/>
      <c r="H127" s="151"/>
      <c r="I127" s="151"/>
      <c r="J127" s="151"/>
      <c r="K127" s="151"/>
      <c r="L127" s="151"/>
      <c r="M127" s="151"/>
      <c r="N127" s="151"/>
      <c r="O127" s="151"/>
      <c r="P127" s="151"/>
      <c r="Q127" s="151"/>
      <c r="R127" s="151"/>
      <c r="S127" s="151"/>
      <c r="T127" s="151"/>
      <c r="U127" s="151"/>
      <c r="V127" s="151"/>
      <c r="W127" s="240"/>
      <c r="X127" s="151"/>
      <c r="Y127" s="151"/>
      <c r="Z127" s="151"/>
      <c r="AA127" s="151"/>
      <c r="AB127" s="151"/>
      <c r="AC127" s="151"/>
      <c r="AD127" s="151"/>
      <c r="AE127" s="151"/>
      <c r="AF127" s="151"/>
      <c r="AG127" s="151"/>
      <c r="AH127" s="151"/>
      <c r="AI127" s="151"/>
      <c r="AJ127" s="151"/>
      <c r="AK127" s="151"/>
      <c r="AL127" s="151"/>
      <c r="AM127" s="151"/>
      <c r="AN127" s="151"/>
      <c r="AO127" s="151"/>
    </row>
    <row r="128" spans="3:41" ht="18.75" customHeight="1">
      <c r="C128" s="151"/>
      <c r="D128" s="151"/>
      <c r="E128" s="151"/>
      <c r="F128" s="151"/>
      <c r="G128" s="151"/>
      <c r="H128" s="151"/>
      <c r="I128" s="151"/>
      <c r="J128" s="151"/>
      <c r="K128" s="151"/>
      <c r="L128" s="151"/>
      <c r="M128" s="151"/>
      <c r="N128" s="151"/>
      <c r="O128" s="151"/>
      <c r="P128" s="151"/>
      <c r="Q128" s="151"/>
      <c r="R128" s="151"/>
      <c r="S128" s="151"/>
      <c r="T128" s="151"/>
      <c r="U128" s="151"/>
      <c r="V128" s="151"/>
      <c r="W128" s="240"/>
      <c r="X128" s="151"/>
      <c r="Y128" s="151"/>
      <c r="Z128" s="151"/>
      <c r="AA128" s="151"/>
      <c r="AB128" s="151"/>
      <c r="AC128" s="151"/>
      <c r="AD128" s="151"/>
      <c r="AE128" s="151"/>
      <c r="AF128" s="151"/>
      <c r="AG128" s="151"/>
      <c r="AH128" s="151"/>
      <c r="AI128" s="151"/>
      <c r="AJ128" s="151"/>
      <c r="AK128" s="151"/>
      <c r="AL128" s="151"/>
      <c r="AM128" s="151"/>
      <c r="AN128" s="151"/>
      <c r="AO128" s="151"/>
    </row>
    <row r="129" spans="3:41" ht="18.75" customHeight="1">
      <c r="C129" s="151"/>
      <c r="D129" s="151"/>
      <c r="E129" s="151"/>
      <c r="F129" s="151"/>
      <c r="G129" s="151"/>
      <c r="H129" s="151"/>
      <c r="I129" s="151"/>
      <c r="J129" s="151"/>
      <c r="K129" s="151"/>
      <c r="L129" s="151"/>
      <c r="M129" s="151"/>
      <c r="N129" s="151"/>
      <c r="O129" s="151"/>
      <c r="P129" s="151"/>
      <c r="Q129" s="151"/>
      <c r="R129" s="151"/>
      <c r="S129" s="151"/>
      <c r="T129" s="151"/>
      <c r="U129" s="151"/>
      <c r="V129" s="151"/>
      <c r="W129" s="240"/>
      <c r="X129" s="151"/>
      <c r="Y129" s="151"/>
      <c r="Z129" s="151"/>
      <c r="AA129" s="151"/>
      <c r="AB129" s="151"/>
      <c r="AC129" s="151"/>
      <c r="AD129" s="151"/>
      <c r="AE129" s="151"/>
      <c r="AF129" s="151"/>
      <c r="AG129" s="151"/>
      <c r="AH129" s="151"/>
      <c r="AI129" s="151"/>
      <c r="AJ129" s="151"/>
      <c r="AK129" s="151"/>
      <c r="AL129" s="151"/>
      <c r="AM129" s="151"/>
      <c r="AN129" s="151"/>
      <c r="AO129" s="151"/>
    </row>
    <row r="130" spans="3:41" ht="18.75" customHeight="1">
      <c r="C130" s="151"/>
      <c r="D130" s="151"/>
      <c r="E130" s="151"/>
      <c r="F130" s="151"/>
      <c r="G130" s="151"/>
      <c r="H130" s="151"/>
      <c r="I130" s="151"/>
      <c r="J130" s="151"/>
      <c r="K130" s="151"/>
      <c r="L130" s="151"/>
      <c r="M130" s="151"/>
      <c r="N130" s="151"/>
      <c r="O130" s="151"/>
      <c r="P130" s="151"/>
      <c r="Q130" s="151"/>
      <c r="R130" s="151"/>
      <c r="S130" s="151"/>
      <c r="T130" s="151"/>
      <c r="U130" s="151"/>
      <c r="V130" s="151"/>
      <c r="W130" s="240"/>
      <c r="X130" s="151"/>
      <c r="Y130" s="151"/>
      <c r="Z130" s="151"/>
      <c r="AA130" s="151"/>
      <c r="AB130" s="151"/>
      <c r="AC130" s="151"/>
      <c r="AD130" s="151"/>
      <c r="AE130" s="151"/>
      <c r="AF130" s="151"/>
      <c r="AG130" s="151"/>
      <c r="AH130" s="151"/>
      <c r="AI130" s="151"/>
      <c r="AJ130" s="151"/>
      <c r="AK130" s="151"/>
      <c r="AL130" s="151"/>
      <c r="AM130" s="151"/>
      <c r="AN130" s="151"/>
      <c r="AO130" s="151"/>
    </row>
    <row r="131" spans="3:41" ht="18.75" customHeight="1">
      <c r="C131" s="151"/>
      <c r="D131" s="151"/>
      <c r="E131" s="151"/>
      <c r="F131" s="151"/>
      <c r="G131" s="151"/>
      <c r="H131" s="151"/>
      <c r="I131" s="151"/>
      <c r="J131" s="151"/>
      <c r="K131" s="151"/>
      <c r="L131" s="151"/>
      <c r="M131" s="151"/>
      <c r="N131" s="151"/>
      <c r="O131" s="151"/>
      <c r="P131" s="151"/>
      <c r="Q131" s="151"/>
      <c r="R131" s="151"/>
      <c r="S131" s="151"/>
      <c r="T131" s="151"/>
      <c r="U131" s="151"/>
      <c r="V131" s="151"/>
      <c r="W131" s="240"/>
      <c r="X131" s="151"/>
      <c r="Y131" s="151"/>
      <c r="Z131" s="151"/>
      <c r="AA131" s="151"/>
      <c r="AB131" s="151"/>
      <c r="AC131" s="151"/>
      <c r="AD131" s="151"/>
      <c r="AE131" s="151"/>
      <c r="AF131" s="151"/>
      <c r="AG131" s="151"/>
      <c r="AH131" s="151"/>
      <c r="AI131" s="151"/>
      <c r="AJ131" s="151"/>
      <c r="AK131" s="151"/>
      <c r="AL131" s="151"/>
      <c r="AM131" s="151"/>
      <c r="AN131" s="151"/>
      <c r="AO131" s="151"/>
    </row>
    <row r="132" spans="3:41" ht="18.75" customHeight="1">
      <c r="C132" s="151"/>
      <c r="D132" s="151"/>
      <c r="E132" s="151"/>
      <c r="F132" s="151"/>
      <c r="G132" s="151"/>
      <c r="H132" s="151"/>
      <c r="I132" s="151"/>
      <c r="J132" s="151"/>
      <c r="K132" s="151"/>
      <c r="L132" s="151"/>
      <c r="M132" s="151"/>
      <c r="N132" s="151"/>
      <c r="O132" s="151"/>
      <c r="P132" s="151"/>
      <c r="Q132" s="151"/>
      <c r="R132" s="151"/>
      <c r="S132" s="151"/>
      <c r="T132" s="151"/>
      <c r="U132" s="151"/>
      <c r="V132" s="151"/>
      <c r="W132" s="240"/>
      <c r="X132" s="151"/>
      <c r="Y132" s="151"/>
      <c r="Z132" s="151"/>
      <c r="AA132" s="151"/>
      <c r="AB132" s="151"/>
      <c r="AC132" s="151"/>
      <c r="AD132" s="151"/>
      <c r="AE132" s="151"/>
      <c r="AF132" s="151"/>
      <c r="AG132" s="151"/>
      <c r="AH132" s="151"/>
      <c r="AI132" s="151"/>
      <c r="AJ132" s="151"/>
      <c r="AK132" s="151"/>
      <c r="AL132" s="151"/>
      <c r="AM132" s="151"/>
      <c r="AN132" s="151"/>
      <c r="AO132" s="151"/>
    </row>
    <row r="133" spans="3:41" ht="18.75" customHeight="1">
      <c r="C133" s="151"/>
      <c r="D133" s="151"/>
      <c r="E133" s="151"/>
      <c r="F133" s="151"/>
      <c r="G133" s="151"/>
      <c r="H133" s="151"/>
      <c r="I133" s="151"/>
      <c r="J133" s="151"/>
      <c r="K133" s="151"/>
      <c r="L133" s="151"/>
      <c r="M133" s="151"/>
      <c r="N133" s="151"/>
      <c r="O133" s="151"/>
      <c r="P133" s="151"/>
      <c r="Q133" s="151"/>
      <c r="R133" s="151"/>
      <c r="S133" s="151"/>
      <c r="T133" s="151"/>
      <c r="U133" s="151"/>
      <c r="V133" s="151"/>
      <c r="W133" s="240"/>
      <c r="X133" s="151"/>
      <c r="Y133" s="151"/>
      <c r="Z133" s="151"/>
      <c r="AA133" s="151"/>
      <c r="AB133" s="151"/>
      <c r="AC133" s="151"/>
      <c r="AD133" s="151"/>
      <c r="AE133" s="151"/>
      <c r="AF133" s="151"/>
      <c r="AG133" s="151"/>
      <c r="AH133" s="151"/>
      <c r="AI133" s="151"/>
      <c r="AJ133" s="151"/>
      <c r="AK133" s="151"/>
      <c r="AL133" s="151"/>
      <c r="AM133" s="151"/>
      <c r="AN133" s="151"/>
      <c r="AO133" s="151"/>
    </row>
    <row r="134" spans="3:41" ht="18.75" customHeight="1">
      <c r="C134" s="151"/>
      <c r="D134" s="151"/>
      <c r="E134" s="151"/>
      <c r="F134" s="151"/>
      <c r="G134" s="151"/>
      <c r="H134" s="151"/>
      <c r="I134" s="151"/>
      <c r="J134" s="151"/>
      <c r="K134" s="151"/>
      <c r="L134" s="151"/>
      <c r="M134" s="151"/>
      <c r="N134" s="151"/>
      <c r="O134" s="151"/>
      <c r="P134" s="151"/>
      <c r="Q134" s="151"/>
      <c r="R134" s="151"/>
      <c r="S134" s="151"/>
      <c r="T134" s="151"/>
      <c r="U134" s="151"/>
      <c r="V134" s="151"/>
      <c r="W134" s="240"/>
      <c r="X134" s="151"/>
      <c r="Y134" s="151"/>
      <c r="Z134" s="151"/>
      <c r="AA134" s="151"/>
      <c r="AB134" s="151"/>
      <c r="AC134" s="151"/>
      <c r="AD134" s="151"/>
      <c r="AE134" s="151"/>
      <c r="AF134" s="151"/>
      <c r="AG134" s="151"/>
      <c r="AH134" s="151"/>
      <c r="AI134" s="151"/>
      <c r="AJ134" s="151"/>
      <c r="AK134" s="151"/>
      <c r="AL134" s="151"/>
      <c r="AM134" s="151"/>
      <c r="AN134" s="151"/>
      <c r="AO134" s="151"/>
    </row>
    <row r="135" spans="3:41" ht="18.75" customHeight="1">
      <c r="C135" s="151"/>
      <c r="D135" s="151"/>
      <c r="E135" s="151"/>
      <c r="F135" s="151"/>
      <c r="G135" s="151"/>
      <c r="H135" s="151"/>
      <c r="I135" s="151"/>
      <c r="J135" s="151"/>
      <c r="K135" s="151"/>
      <c r="L135" s="151"/>
      <c r="M135" s="151"/>
      <c r="N135" s="151"/>
      <c r="O135" s="151"/>
      <c r="P135" s="151"/>
      <c r="Q135" s="151"/>
      <c r="R135" s="151"/>
      <c r="S135" s="151"/>
      <c r="T135" s="151"/>
      <c r="U135" s="151"/>
      <c r="V135" s="151"/>
      <c r="W135" s="240"/>
      <c r="X135" s="151"/>
      <c r="Y135" s="151"/>
      <c r="Z135" s="151"/>
      <c r="AA135" s="151"/>
      <c r="AB135" s="151"/>
      <c r="AC135" s="151"/>
      <c r="AD135" s="151"/>
      <c r="AE135" s="151"/>
      <c r="AF135" s="151"/>
      <c r="AG135" s="151"/>
      <c r="AH135" s="151"/>
      <c r="AI135" s="151"/>
      <c r="AJ135" s="151"/>
      <c r="AK135" s="151"/>
      <c r="AL135" s="151"/>
      <c r="AM135" s="151"/>
      <c r="AN135" s="151"/>
      <c r="AO135" s="151"/>
    </row>
    <row r="136" spans="3:41" ht="18.75" customHeight="1">
      <c r="C136" s="151"/>
      <c r="D136" s="151"/>
      <c r="E136" s="151"/>
      <c r="F136" s="151"/>
      <c r="G136" s="151"/>
      <c r="H136" s="151"/>
      <c r="I136" s="151"/>
      <c r="J136" s="151"/>
      <c r="K136" s="151"/>
      <c r="L136" s="151"/>
      <c r="M136" s="151"/>
      <c r="N136" s="151"/>
      <c r="O136" s="151"/>
      <c r="P136" s="151"/>
      <c r="Q136" s="151"/>
      <c r="R136" s="151"/>
      <c r="S136" s="151"/>
      <c r="T136" s="151"/>
      <c r="U136" s="151"/>
      <c r="V136" s="151"/>
      <c r="W136" s="240"/>
      <c r="X136" s="151"/>
      <c r="Y136" s="151"/>
      <c r="Z136" s="151"/>
      <c r="AA136" s="151"/>
      <c r="AB136" s="151"/>
      <c r="AC136" s="151"/>
      <c r="AD136" s="151"/>
      <c r="AE136" s="151"/>
      <c r="AF136" s="151"/>
      <c r="AG136" s="151"/>
      <c r="AH136" s="151"/>
      <c r="AI136" s="151"/>
      <c r="AJ136" s="151"/>
      <c r="AK136" s="151"/>
      <c r="AL136" s="151"/>
      <c r="AM136" s="151"/>
      <c r="AN136" s="151"/>
      <c r="AO136" s="151"/>
    </row>
    <row r="137" spans="3:41" ht="18.75" customHeight="1">
      <c r="C137" s="151"/>
      <c r="D137" s="151"/>
      <c r="E137" s="151"/>
      <c r="F137" s="151"/>
      <c r="G137" s="151"/>
      <c r="H137" s="151"/>
      <c r="I137" s="151"/>
      <c r="J137" s="151"/>
      <c r="K137" s="151"/>
      <c r="L137" s="151"/>
      <c r="M137" s="151"/>
      <c r="N137" s="151"/>
      <c r="O137" s="151"/>
      <c r="P137" s="151"/>
      <c r="Q137" s="151"/>
      <c r="R137" s="151"/>
      <c r="S137" s="151"/>
      <c r="T137" s="151"/>
      <c r="U137" s="151"/>
      <c r="V137" s="151"/>
      <c r="W137" s="240"/>
      <c r="X137" s="151"/>
      <c r="Y137" s="151"/>
      <c r="Z137" s="151"/>
      <c r="AA137" s="151"/>
      <c r="AB137" s="151"/>
      <c r="AC137" s="151"/>
      <c r="AD137" s="151"/>
      <c r="AE137" s="151"/>
      <c r="AF137" s="151"/>
      <c r="AG137" s="151"/>
      <c r="AH137" s="151"/>
      <c r="AI137" s="151"/>
      <c r="AJ137" s="151"/>
      <c r="AK137" s="151"/>
      <c r="AL137" s="151"/>
      <c r="AM137" s="151"/>
      <c r="AN137" s="151"/>
      <c r="AO137" s="151"/>
    </row>
    <row r="138" spans="3:41" ht="18.75" customHeight="1">
      <c r="C138" s="151"/>
      <c r="D138" s="151"/>
      <c r="E138" s="151"/>
      <c r="F138" s="151"/>
      <c r="G138" s="151"/>
      <c r="H138" s="151"/>
      <c r="I138" s="151"/>
      <c r="J138" s="151"/>
      <c r="K138" s="151"/>
      <c r="L138" s="151"/>
      <c r="M138" s="151"/>
      <c r="N138" s="151"/>
      <c r="O138" s="151"/>
      <c r="P138" s="151"/>
      <c r="Q138" s="151"/>
      <c r="R138" s="151"/>
      <c r="S138" s="151"/>
      <c r="T138" s="151"/>
      <c r="U138" s="151"/>
      <c r="V138" s="151"/>
      <c r="W138" s="240"/>
      <c r="X138" s="151"/>
      <c r="Y138" s="151"/>
      <c r="Z138" s="151"/>
      <c r="AA138" s="151"/>
      <c r="AB138" s="151"/>
      <c r="AC138" s="151"/>
      <c r="AD138" s="151"/>
      <c r="AE138" s="151"/>
      <c r="AF138" s="151"/>
      <c r="AG138" s="151"/>
      <c r="AH138" s="151"/>
      <c r="AI138" s="151"/>
      <c r="AJ138" s="151"/>
      <c r="AK138" s="151"/>
      <c r="AL138" s="151"/>
      <c r="AM138" s="151"/>
      <c r="AN138" s="151"/>
      <c r="AO138" s="151"/>
    </row>
    <row r="139" spans="3:41" ht="18.75" customHeight="1">
      <c r="C139" s="151"/>
      <c r="D139" s="151"/>
      <c r="E139" s="151"/>
      <c r="F139" s="151"/>
      <c r="G139" s="151"/>
      <c r="H139" s="151"/>
      <c r="I139" s="151"/>
      <c r="J139" s="151"/>
      <c r="K139" s="151"/>
      <c r="L139" s="151"/>
      <c r="M139" s="151"/>
      <c r="N139" s="151"/>
      <c r="O139" s="151"/>
      <c r="P139" s="151"/>
      <c r="Q139" s="151"/>
      <c r="R139" s="151"/>
      <c r="S139" s="151"/>
      <c r="T139" s="151"/>
      <c r="U139" s="151"/>
      <c r="V139" s="151"/>
      <c r="W139" s="240"/>
      <c r="X139" s="151"/>
      <c r="Y139" s="151"/>
      <c r="Z139" s="151"/>
      <c r="AA139" s="151"/>
      <c r="AB139" s="151"/>
      <c r="AC139" s="151"/>
      <c r="AD139" s="151"/>
      <c r="AE139" s="151"/>
      <c r="AF139" s="151"/>
      <c r="AG139" s="151"/>
      <c r="AH139" s="151"/>
      <c r="AI139" s="151"/>
      <c r="AJ139" s="151"/>
      <c r="AK139" s="151"/>
      <c r="AL139" s="151"/>
      <c r="AM139" s="151"/>
      <c r="AN139" s="151"/>
      <c r="AO139" s="151"/>
    </row>
    <row r="140" spans="3:41" ht="18.75" customHeight="1">
      <c r="C140" s="151"/>
      <c r="D140" s="151"/>
      <c r="E140" s="151"/>
      <c r="F140" s="151"/>
      <c r="G140" s="151"/>
      <c r="H140" s="151"/>
      <c r="I140" s="151"/>
      <c r="J140" s="151"/>
      <c r="K140" s="151"/>
      <c r="L140" s="151"/>
      <c r="M140" s="151"/>
      <c r="N140" s="151"/>
      <c r="O140" s="151"/>
      <c r="P140" s="151"/>
      <c r="Q140" s="151"/>
      <c r="R140" s="151"/>
      <c r="S140" s="151"/>
      <c r="T140" s="151"/>
      <c r="U140" s="151"/>
      <c r="V140" s="151"/>
      <c r="W140" s="240"/>
      <c r="X140" s="151"/>
      <c r="Y140" s="151"/>
      <c r="Z140" s="151"/>
      <c r="AA140" s="151"/>
      <c r="AB140" s="151"/>
      <c r="AC140" s="151"/>
      <c r="AD140" s="151"/>
      <c r="AE140" s="151"/>
      <c r="AF140" s="151"/>
      <c r="AG140" s="151"/>
      <c r="AH140" s="151"/>
      <c r="AI140" s="151"/>
      <c r="AJ140" s="151"/>
      <c r="AK140" s="151"/>
      <c r="AL140" s="151"/>
      <c r="AM140" s="151"/>
      <c r="AN140" s="151"/>
      <c r="AO140" s="151"/>
    </row>
    <row r="141" spans="3:41" ht="18.75" customHeight="1">
      <c r="C141" s="151"/>
      <c r="D141" s="151"/>
      <c r="E141" s="151"/>
      <c r="F141" s="151"/>
      <c r="G141" s="151"/>
      <c r="H141" s="151"/>
      <c r="I141" s="151"/>
      <c r="J141" s="151"/>
      <c r="K141" s="151"/>
      <c r="L141" s="151"/>
      <c r="M141" s="151"/>
      <c r="N141" s="151"/>
      <c r="O141" s="151"/>
      <c r="P141" s="151"/>
      <c r="Q141" s="151"/>
      <c r="R141" s="151"/>
      <c r="S141" s="151"/>
      <c r="T141" s="151"/>
      <c r="U141" s="151"/>
      <c r="V141" s="151"/>
      <c r="W141" s="240"/>
      <c r="X141" s="151"/>
      <c r="Y141" s="151"/>
      <c r="Z141" s="151"/>
      <c r="AA141" s="151"/>
      <c r="AB141" s="151"/>
      <c r="AC141" s="151"/>
      <c r="AD141" s="151"/>
      <c r="AE141" s="151"/>
      <c r="AF141" s="151"/>
      <c r="AG141" s="151"/>
      <c r="AH141" s="151"/>
      <c r="AI141" s="151"/>
      <c r="AJ141" s="151"/>
      <c r="AK141" s="151"/>
      <c r="AL141" s="151"/>
      <c r="AM141" s="151"/>
      <c r="AN141" s="151"/>
      <c r="AO141" s="151"/>
    </row>
    <row r="142" spans="3:41" ht="18.75" customHeight="1">
      <c r="C142" s="151"/>
      <c r="D142" s="151"/>
      <c r="E142" s="151"/>
      <c r="F142" s="151"/>
      <c r="G142" s="151"/>
      <c r="H142" s="151"/>
      <c r="I142" s="151"/>
      <c r="J142" s="151"/>
      <c r="K142" s="151"/>
      <c r="L142" s="151"/>
      <c r="M142" s="151"/>
      <c r="N142" s="151"/>
      <c r="O142" s="151"/>
      <c r="P142" s="151"/>
      <c r="Q142" s="151"/>
      <c r="R142" s="151"/>
      <c r="S142" s="151"/>
      <c r="T142" s="151"/>
      <c r="U142" s="151"/>
      <c r="V142" s="151"/>
      <c r="W142" s="240"/>
      <c r="X142" s="151"/>
      <c r="Y142" s="151"/>
      <c r="Z142" s="151"/>
      <c r="AA142" s="151"/>
      <c r="AB142" s="151"/>
      <c r="AC142" s="151"/>
      <c r="AD142" s="151"/>
      <c r="AE142" s="151"/>
      <c r="AF142" s="151"/>
      <c r="AG142" s="151"/>
      <c r="AH142" s="151"/>
      <c r="AI142" s="151"/>
      <c r="AJ142" s="151"/>
      <c r="AK142" s="151"/>
      <c r="AL142" s="151"/>
      <c r="AM142" s="151"/>
      <c r="AN142" s="151"/>
      <c r="AO142" s="151"/>
    </row>
    <row r="143" spans="3:41" ht="18.75" customHeight="1">
      <c r="C143" s="151"/>
      <c r="D143" s="151"/>
      <c r="E143" s="151"/>
      <c r="F143" s="151"/>
      <c r="G143" s="151"/>
      <c r="H143" s="151"/>
      <c r="I143" s="151"/>
      <c r="J143" s="151"/>
      <c r="K143" s="151"/>
      <c r="L143" s="151"/>
      <c r="M143" s="151"/>
      <c r="N143" s="151"/>
      <c r="O143" s="151"/>
      <c r="P143" s="151"/>
      <c r="Q143" s="151"/>
      <c r="R143" s="151"/>
      <c r="S143" s="151"/>
      <c r="T143" s="151"/>
      <c r="U143" s="151"/>
      <c r="V143" s="151"/>
      <c r="W143" s="240"/>
      <c r="X143" s="151"/>
      <c r="Y143" s="151"/>
      <c r="Z143" s="151"/>
      <c r="AA143" s="151"/>
      <c r="AB143" s="151"/>
      <c r="AC143" s="151"/>
      <c r="AD143" s="151"/>
      <c r="AE143" s="151"/>
      <c r="AF143" s="151"/>
      <c r="AG143" s="151"/>
      <c r="AH143" s="151"/>
      <c r="AI143" s="151"/>
      <c r="AJ143" s="151"/>
      <c r="AK143" s="151"/>
      <c r="AL143" s="151"/>
      <c r="AM143" s="151"/>
      <c r="AN143" s="151"/>
      <c r="AO143" s="151"/>
    </row>
    <row r="144" spans="3:41" ht="18.75" customHeight="1">
      <c r="C144" s="151"/>
      <c r="D144" s="151"/>
      <c r="E144" s="151"/>
      <c r="F144" s="151"/>
      <c r="G144" s="151"/>
      <c r="H144" s="151"/>
      <c r="I144" s="151"/>
      <c r="J144" s="151"/>
      <c r="K144" s="151"/>
      <c r="L144" s="151"/>
      <c r="M144" s="151"/>
      <c r="N144" s="151"/>
      <c r="O144" s="151"/>
      <c r="P144" s="151"/>
      <c r="Q144" s="151"/>
      <c r="R144" s="151"/>
      <c r="S144" s="151"/>
      <c r="T144" s="151"/>
      <c r="U144" s="151"/>
      <c r="V144" s="151"/>
      <c r="W144" s="240"/>
      <c r="X144" s="151"/>
      <c r="Y144" s="151"/>
      <c r="Z144" s="151"/>
      <c r="AA144" s="151"/>
      <c r="AB144" s="151"/>
      <c r="AC144" s="151"/>
      <c r="AD144" s="151"/>
      <c r="AE144" s="151"/>
      <c r="AF144" s="151"/>
      <c r="AG144" s="151"/>
      <c r="AH144" s="151"/>
      <c r="AI144" s="151"/>
      <c r="AJ144" s="151"/>
      <c r="AK144" s="151"/>
      <c r="AL144" s="151"/>
      <c r="AM144" s="151"/>
      <c r="AN144" s="151"/>
      <c r="AO144" s="151"/>
    </row>
    <row r="145" spans="3:41" ht="18.75" customHeight="1">
      <c r="C145" s="151"/>
      <c r="D145" s="151"/>
      <c r="E145" s="151"/>
      <c r="F145" s="151"/>
      <c r="G145" s="151"/>
      <c r="H145" s="151"/>
      <c r="I145" s="151"/>
      <c r="J145" s="151"/>
      <c r="K145" s="151"/>
      <c r="L145" s="151"/>
      <c r="M145" s="151"/>
      <c r="N145" s="151"/>
      <c r="O145" s="151"/>
      <c r="P145" s="151"/>
      <c r="Q145" s="151"/>
      <c r="R145" s="151"/>
      <c r="S145" s="151"/>
      <c r="T145" s="151"/>
      <c r="U145" s="151"/>
      <c r="V145" s="151"/>
      <c r="W145" s="240"/>
      <c r="X145" s="151"/>
      <c r="Y145" s="151"/>
      <c r="Z145" s="151"/>
      <c r="AA145" s="151"/>
      <c r="AB145" s="151"/>
      <c r="AC145" s="151"/>
      <c r="AD145" s="151"/>
      <c r="AE145" s="151"/>
      <c r="AF145" s="151"/>
      <c r="AG145" s="151"/>
      <c r="AH145" s="151"/>
      <c r="AI145" s="151"/>
      <c r="AJ145" s="151"/>
      <c r="AK145" s="151"/>
      <c r="AL145" s="151"/>
      <c r="AM145" s="151"/>
      <c r="AN145" s="151"/>
      <c r="AO145" s="151"/>
    </row>
    <row r="146" spans="3:41" ht="18.75" customHeight="1">
      <c r="C146" s="151"/>
      <c r="D146" s="151"/>
      <c r="E146" s="151"/>
      <c r="F146" s="151"/>
      <c r="G146" s="151"/>
      <c r="H146" s="151"/>
      <c r="I146" s="151"/>
      <c r="J146" s="151"/>
      <c r="K146" s="151"/>
      <c r="L146" s="151"/>
      <c r="M146" s="151"/>
      <c r="N146" s="151"/>
      <c r="O146" s="151"/>
      <c r="P146" s="151"/>
      <c r="Q146" s="151"/>
      <c r="R146" s="151"/>
      <c r="S146" s="151"/>
      <c r="T146" s="151"/>
      <c r="U146" s="151"/>
      <c r="V146" s="151"/>
      <c r="W146" s="240"/>
      <c r="X146" s="151"/>
      <c r="Y146" s="151"/>
      <c r="Z146" s="151"/>
      <c r="AA146" s="151"/>
      <c r="AB146" s="151"/>
      <c r="AC146" s="151"/>
      <c r="AD146" s="151"/>
      <c r="AE146" s="151"/>
      <c r="AF146" s="151"/>
      <c r="AG146" s="151"/>
      <c r="AH146" s="151"/>
      <c r="AI146" s="151"/>
      <c r="AJ146" s="151"/>
      <c r="AK146" s="151"/>
      <c r="AL146" s="151"/>
      <c r="AM146" s="151"/>
      <c r="AN146" s="151"/>
      <c r="AO146" s="151"/>
    </row>
    <row r="147" spans="3:41" ht="18.75" customHeight="1">
      <c r="C147" s="151"/>
      <c r="D147" s="151"/>
      <c r="E147" s="151"/>
      <c r="F147" s="151"/>
      <c r="G147" s="151"/>
      <c r="H147" s="151"/>
      <c r="I147" s="151"/>
      <c r="J147" s="151"/>
      <c r="K147" s="151"/>
      <c r="L147" s="151"/>
      <c r="M147" s="151"/>
      <c r="N147" s="151"/>
      <c r="O147" s="151"/>
      <c r="P147" s="151"/>
      <c r="Q147" s="151"/>
      <c r="R147" s="151"/>
      <c r="S147" s="151"/>
      <c r="T147" s="151"/>
      <c r="U147" s="151"/>
      <c r="V147" s="151"/>
      <c r="W147" s="240"/>
      <c r="X147" s="151"/>
      <c r="Y147" s="151"/>
      <c r="Z147" s="151"/>
      <c r="AA147" s="151"/>
      <c r="AB147" s="151"/>
      <c r="AC147" s="151"/>
      <c r="AD147" s="151"/>
      <c r="AE147" s="151"/>
      <c r="AF147" s="151"/>
      <c r="AG147" s="151"/>
      <c r="AH147" s="151"/>
      <c r="AI147" s="151"/>
      <c r="AJ147" s="151"/>
      <c r="AK147" s="151"/>
      <c r="AL147" s="151"/>
      <c r="AM147" s="151"/>
      <c r="AN147" s="151"/>
      <c r="AO147" s="151"/>
    </row>
    <row r="148" spans="3:41" ht="18.75" customHeight="1">
      <c r="C148" s="151"/>
      <c r="D148" s="151"/>
      <c r="E148" s="151"/>
      <c r="F148" s="151"/>
      <c r="G148" s="151"/>
      <c r="H148" s="151"/>
      <c r="I148" s="151"/>
      <c r="J148" s="151"/>
      <c r="K148" s="151"/>
      <c r="L148" s="151"/>
      <c r="M148" s="151"/>
      <c r="N148" s="151"/>
      <c r="O148" s="151"/>
      <c r="P148" s="151"/>
      <c r="Q148" s="151"/>
      <c r="R148" s="151"/>
      <c r="S148" s="151"/>
      <c r="T148" s="151"/>
      <c r="U148" s="151"/>
      <c r="V148" s="151"/>
      <c r="W148" s="240"/>
      <c r="X148" s="151"/>
      <c r="Y148" s="151"/>
      <c r="Z148" s="151"/>
      <c r="AA148" s="151"/>
      <c r="AB148" s="151"/>
      <c r="AC148" s="151"/>
      <c r="AD148" s="151"/>
      <c r="AE148" s="151"/>
      <c r="AF148" s="151"/>
      <c r="AG148" s="151"/>
      <c r="AH148" s="151"/>
      <c r="AI148" s="151"/>
      <c r="AJ148" s="151"/>
      <c r="AK148" s="151"/>
      <c r="AL148" s="151"/>
      <c r="AM148" s="151"/>
      <c r="AN148" s="151"/>
      <c r="AO148" s="151"/>
    </row>
    <row r="149" spans="3:41" ht="18.75" customHeight="1">
      <c r="C149" s="151"/>
      <c r="D149" s="151"/>
      <c r="E149" s="151"/>
      <c r="F149" s="151"/>
      <c r="G149" s="151"/>
      <c r="H149" s="151"/>
      <c r="I149" s="151"/>
      <c r="J149" s="151"/>
      <c r="K149" s="151"/>
      <c r="L149" s="151"/>
      <c r="M149" s="151"/>
      <c r="N149" s="151"/>
      <c r="O149" s="151"/>
      <c r="P149" s="151"/>
      <c r="Q149" s="151"/>
      <c r="R149" s="151"/>
      <c r="S149" s="151"/>
      <c r="T149" s="151"/>
      <c r="U149" s="151"/>
      <c r="V149" s="151"/>
      <c r="W149" s="240"/>
      <c r="X149" s="151"/>
      <c r="Y149" s="151"/>
      <c r="Z149" s="151"/>
      <c r="AA149" s="151"/>
      <c r="AB149" s="151"/>
      <c r="AC149" s="151"/>
      <c r="AD149" s="151"/>
      <c r="AE149" s="151"/>
      <c r="AF149" s="151"/>
      <c r="AG149" s="151"/>
      <c r="AH149" s="151"/>
      <c r="AI149" s="151"/>
      <c r="AJ149" s="151"/>
      <c r="AK149" s="151"/>
      <c r="AL149" s="151"/>
      <c r="AM149" s="151"/>
      <c r="AN149" s="151"/>
      <c r="AO149" s="151"/>
    </row>
    <row r="150" spans="3:41" ht="18.75" customHeight="1">
      <c r="C150" s="151"/>
      <c r="D150" s="151"/>
      <c r="E150" s="151"/>
      <c r="F150" s="151"/>
      <c r="G150" s="151"/>
      <c r="H150" s="151"/>
      <c r="I150" s="151"/>
      <c r="J150" s="151"/>
      <c r="K150" s="151"/>
      <c r="L150" s="151"/>
      <c r="M150" s="151"/>
      <c r="N150" s="151"/>
      <c r="O150" s="151"/>
      <c r="P150" s="151"/>
      <c r="Q150" s="151"/>
      <c r="R150" s="151"/>
      <c r="S150" s="151"/>
      <c r="T150" s="151"/>
      <c r="U150" s="151"/>
      <c r="V150" s="151"/>
      <c r="W150" s="240"/>
      <c r="X150" s="151"/>
      <c r="Y150" s="151"/>
      <c r="Z150" s="151"/>
      <c r="AA150" s="151"/>
      <c r="AB150" s="151"/>
      <c r="AC150" s="151"/>
      <c r="AD150" s="151"/>
      <c r="AE150" s="151"/>
      <c r="AF150" s="151"/>
      <c r="AG150" s="151"/>
      <c r="AH150" s="151"/>
      <c r="AI150" s="151"/>
      <c r="AJ150" s="151"/>
      <c r="AK150" s="151"/>
      <c r="AL150" s="151"/>
      <c r="AM150" s="151"/>
      <c r="AN150" s="151"/>
      <c r="AO150" s="151"/>
    </row>
    <row r="151" spans="3:41" ht="18.75" customHeight="1">
      <c r="C151" s="151"/>
      <c r="D151" s="151"/>
      <c r="E151" s="151"/>
      <c r="F151" s="151"/>
      <c r="G151" s="151"/>
      <c r="H151" s="151"/>
      <c r="I151" s="151"/>
      <c r="J151" s="151"/>
      <c r="K151" s="151"/>
      <c r="L151" s="151"/>
      <c r="M151" s="151"/>
      <c r="N151" s="151"/>
      <c r="O151" s="151"/>
      <c r="P151" s="151"/>
      <c r="Q151" s="151"/>
      <c r="R151" s="151"/>
      <c r="S151" s="151"/>
      <c r="T151" s="151"/>
      <c r="U151" s="151"/>
      <c r="V151" s="151"/>
      <c r="W151" s="240"/>
      <c r="X151" s="151"/>
      <c r="Y151" s="151"/>
      <c r="Z151" s="151"/>
      <c r="AA151" s="151"/>
      <c r="AB151" s="151"/>
      <c r="AC151" s="151"/>
      <c r="AD151" s="151"/>
      <c r="AE151" s="151"/>
      <c r="AF151" s="151"/>
      <c r="AG151" s="151"/>
      <c r="AH151" s="151"/>
      <c r="AI151" s="151"/>
      <c r="AJ151" s="151"/>
      <c r="AK151" s="151"/>
      <c r="AL151" s="151"/>
      <c r="AM151" s="151"/>
      <c r="AN151" s="151"/>
      <c r="AO151" s="151"/>
    </row>
    <row r="152" spans="3:41" ht="18.75" customHeight="1">
      <c r="C152" s="151"/>
      <c r="D152" s="151"/>
      <c r="E152" s="151"/>
      <c r="F152" s="151"/>
      <c r="G152" s="151"/>
      <c r="H152" s="151"/>
      <c r="I152" s="151"/>
      <c r="J152" s="151"/>
      <c r="K152" s="151"/>
      <c r="L152" s="151"/>
      <c r="M152" s="151"/>
      <c r="N152" s="151"/>
      <c r="O152" s="151"/>
      <c r="P152" s="151"/>
      <c r="Q152" s="151"/>
      <c r="R152" s="151"/>
      <c r="S152" s="151"/>
      <c r="T152" s="151"/>
      <c r="U152" s="151"/>
      <c r="V152" s="151"/>
      <c r="W152" s="240"/>
      <c r="X152" s="151"/>
      <c r="Y152" s="151"/>
      <c r="Z152" s="151"/>
      <c r="AA152" s="151"/>
      <c r="AB152" s="151"/>
      <c r="AC152" s="151"/>
      <c r="AD152" s="151"/>
      <c r="AE152" s="151"/>
      <c r="AF152" s="151"/>
      <c r="AG152" s="151"/>
      <c r="AH152" s="151"/>
      <c r="AI152" s="151"/>
      <c r="AJ152" s="151"/>
      <c r="AK152" s="151"/>
      <c r="AL152" s="151"/>
      <c r="AM152" s="151"/>
      <c r="AN152" s="151"/>
      <c r="AO152" s="151"/>
    </row>
    <row r="153" spans="3:41" ht="18.75" customHeight="1">
      <c r="C153" s="151"/>
      <c r="D153" s="151"/>
      <c r="E153" s="151"/>
      <c r="F153" s="151"/>
      <c r="G153" s="151"/>
      <c r="H153" s="151"/>
      <c r="I153" s="151"/>
      <c r="J153" s="151"/>
      <c r="K153" s="151"/>
      <c r="L153" s="151"/>
      <c r="M153" s="151"/>
      <c r="N153" s="151"/>
      <c r="O153" s="151"/>
      <c r="P153" s="151"/>
      <c r="Q153" s="151"/>
      <c r="R153" s="151"/>
      <c r="S153" s="151"/>
      <c r="T153" s="151"/>
      <c r="U153" s="151"/>
      <c r="V153" s="151"/>
      <c r="W153" s="240"/>
      <c r="X153" s="151"/>
      <c r="Y153" s="151"/>
      <c r="Z153" s="151"/>
      <c r="AA153" s="151"/>
      <c r="AB153" s="151"/>
      <c r="AC153" s="151"/>
      <c r="AD153" s="151"/>
      <c r="AE153" s="151"/>
      <c r="AF153" s="151"/>
      <c r="AG153" s="151"/>
      <c r="AH153" s="151"/>
      <c r="AI153" s="151"/>
      <c r="AJ153" s="151"/>
      <c r="AK153" s="151"/>
      <c r="AL153" s="151"/>
      <c r="AM153" s="151"/>
      <c r="AN153" s="151"/>
      <c r="AO153" s="151"/>
    </row>
    <row r="154" spans="3:41" ht="18.75" customHeight="1">
      <c r="C154" s="151"/>
      <c r="D154" s="151"/>
      <c r="E154" s="151"/>
      <c r="F154" s="151"/>
      <c r="G154" s="151"/>
      <c r="H154" s="151"/>
      <c r="I154" s="151"/>
      <c r="J154" s="151"/>
      <c r="K154" s="151"/>
      <c r="L154" s="151"/>
      <c r="M154" s="151"/>
      <c r="N154" s="151"/>
      <c r="O154" s="151"/>
      <c r="P154" s="151"/>
      <c r="Q154" s="151"/>
      <c r="R154" s="151"/>
      <c r="S154" s="151"/>
      <c r="T154" s="151"/>
      <c r="U154" s="151"/>
      <c r="V154" s="151"/>
      <c r="W154" s="240"/>
      <c r="X154" s="151"/>
      <c r="Y154" s="151"/>
      <c r="Z154" s="151"/>
      <c r="AA154" s="151"/>
      <c r="AB154" s="151"/>
      <c r="AC154" s="151"/>
      <c r="AD154" s="151"/>
      <c r="AE154" s="151"/>
      <c r="AF154" s="151"/>
      <c r="AG154" s="151"/>
      <c r="AH154" s="151"/>
      <c r="AI154" s="151"/>
      <c r="AJ154" s="151"/>
      <c r="AK154" s="151"/>
      <c r="AL154" s="151"/>
      <c r="AM154" s="151"/>
      <c r="AN154" s="151"/>
      <c r="AO154" s="151"/>
    </row>
    <row r="155" spans="3:41" ht="18.75" customHeight="1">
      <c r="C155" s="151"/>
      <c r="D155" s="151"/>
      <c r="E155" s="151"/>
      <c r="F155" s="151"/>
      <c r="G155" s="151"/>
      <c r="H155" s="151"/>
      <c r="I155" s="151"/>
      <c r="J155" s="151"/>
      <c r="K155" s="151"/>
      <c r="L155" s="151"/>
      <c r="M155" s="151"/>
      <c r="N155" s="151"/>
      <c r="O155" s="151"/>
      <c r="P155" s="151"/>
      <c r="Q155" s="151"/>
      <c r="R155" s="151"/>
      <c r="S155" s="151"/>
      <c r="T155" s="151"/>
      <c r="U155" s="151"/>
      <c r="V155" s="151"/>
      <c r="W155" s="240"/>
      <c r="X155" s="151"/>
      <c r="Y155" s="151"/>
      <c r="Z155" s="151"/>
      <c r="AA155" s="151"/>
      <c r="AB155" s="151"/>
      <c r="AC155" s="151"/>
      <c r="AD155" s="151"/>
      <c r="AE155" s="151"/>
      <c r="AF155" s="151"/>
      <c r="AG155" s="151"/>
      <c r="AH155" s="151"/>
      <c r="AI155" s="151"/>
      <c r="AJ155" s="151"/>
      <c r="AK155" s="151"/>
      <c r="AL155" s="151"/>
      <c r="AM155" s="151"/>
      <c r="AN155" s="151"/>
      <c r="AO155" s="151"/>
    </row>
    <row r="156" spans="3:41" ht="18.75" customHeight="1">
      <c r="C156" s="151"/>
      <c r="D156" s="151"/>
      <c r="E156" s="151"/>
      <c r="F156" s="151"/>
      <c r="G156" s="151"/>
      <c r="H156" s="151"/>
      <c r="I156" s="151"/>
      <c r="J156" s="151"/>
      <c r="K156" s="151"/>
      <c r="L156" s="151"/>
      <c r="M156" s="151"/>
      <c r="N156" s="151"/>
      <c r="O156" s="151"/>
      <c r="P156" s="151"/>
      <c r="Q156" s="151"/>
      <c r="R156" s="151"/>
      <c r="S156" s="151"/>
      <c r="T156" s="151"/>
      <c r="U156" s="151"/>
      <c r="V156" s="151"/>
      <c r="W156" s="240"/>
      <c r="X156" s="151"/>
      <c r="Y156" s="151"/>
      <c r="Z156" s="151"/>
      <c r="AA156" s="151"/>
      <c r="AB156" s="151"/>
      <c r="AC156" s="151"/>
      <c r="AD156" s="151"/>
      <c r="AE156" s="151"/>
      <c r="AF156" s="151"/>
      <c r="AG156" s="151"/>
      <c r="AH156" s="151"/>
      <c r="AI156" s="151"/>
      <c r="AJ156" s="151"/>
      <c r="AK156" s="151"/>
      <c r="AL156" s="151"/>
      <c r="AM156" s="151"/>
      <c r="AN156" s="151"/>
      <c r="AO156" s="151"/>
    </row>
    <row r="157" spans="3:41" ht="18.75" customHeight="1">
      <c r="C157" s="151"/>
      <c r="D157" s="151"/>
      <c r="E157" s="151"/>
      <c r="F157" s="151"/>
      <c r="G157" s="151"/>
      <c r="H157" s="151"/>
      <c r="I157" s="151"/>
      <c r="J157" s="151"/>
      <c r="K157" s="151"/>
      <c r="L157" s="151"/>
      <c r="M157" s="151"/>
      <c r="N157" s="151"/>
      <c r="O157" s="151"/>
      <c r="P157" s="151"/>
      <c r="Q157" s="151"/>
      <c r="R157" s="151"/>
      <c r="S157" s="151"/>
      <c r="T157" s="151"/>
      <c r="U157" s="151"/>
      <c r="V157" s="151"/>
      <c r="W157" s="240"/>
      <c r="X157" s="151"/>
      <c r="Y157" s="151"/>
      <c r="Z157" s="151"/>
      <c r="AA157" s="151"/>
      <c r="AB157" s="151"/>
      <c r="AC157" s="151"/>
      <c r="AD157" s="151"/>
      <c r="AE157" s="151"/>
      <c r="AF157" s="151"/>
      <c r="AG157" s="151"/>
      <c r="AH157" s="151"/>
      <c r="AI157" s="151"/>
      <c r="AJ157" s="151"/>
      <c r="AK157" s="151"/>
      <c r="AL157" s="151"/>
      <c r="AM157" s="151"/>
      <c r="AN157" s="151"/>
      <c r="AO157" s="151"/>
    </row>
    <row r="158" spans="3:41" ht="18.75" customHeight="1">
      <c r="C158" s="151"/>
      <c r="D158" s="151"/>
      <c r="E158" s="151"/>
      <c r="F158" s="151"/>
      <c r="G158" s="151"/>
      <c r="H158" s="151"/>
      <c r="I158" s="151"/>
      <c r="J158" s="151"/>
      <c r="K158" s="151"/>
      <c r="L158" s="151"/>
      <c r="M158" s="151"/>
      <c r="N158" s="151"/>
      <c r="O158" s="151"/>
      <c r="P158" s="151"/>
      <c r="Q158" s="151"/>
      <c r="R158" s="151"/>
      <c r="S158" s="151"/>
      <c r="T158" s="151"/>
      <c r="U158" s="151"/>
      <c r="V158" s="151"/>
      <c r="W158" s="240"/>
      <c r="X158" s="151"/>
      <c r="Y158" s="151"/>
      <c r="Z158" s="151"/>
      <c r="AA158" s="151"/>
      <c r="AB158" s="151"/>
      <c r="AC158" s="151"/>
      <c r="AD158" s="151"/>
      <c r="AE158" s="151"/>
      <c r="AF158" s="151"/>
      <c r="AG158" s="151"/>
      <c r="AH158" s="151"/>
      <c r="AI158" s="151"/>
      <c r="AJ158" s="151"/>
      <c r="AK158" s="151"/>
      <c r="AL158" s="151"/>
      <c r="AM158" s="151"/>
      <c r="AN158" s="151"/>
      <c r="AO158" s="151"/>
    </row>
    <row r="159" spans="3:41" ht="18.75" customHeight="1">
      <c r="C159" s="151"/>
      <c r="D159" s="151"/>
      <c r="E159" s="151"/>
      <c r="F159" s="151"/>
      <c r="G159" s="151"/>
      <c r="H159" s="151"/>
      <c r="I159" s="151"/>
      <c r="J159" s="151"/>
      <c r="K159" s="151"/>
      <c r="L159" s="151"/>
      <c r="M159" s="151"/>
      <c r="N159" s="151"/>
      <c r="O159" s="151"/>
      <c r="P159" s="151"/>
      <c r="Q159" s="151"/>
      <c r="R159" s="151"/>
      <c r="S159" s="151"/>
      <c r="T159" s="151"/>
      <c r="U159" s="151"/>
      <c r="V159" s="151"/>
      <c r="W159" s="240"/>
      <c r="X159" s="151"/>
      <c r="Y159" s="151"/>
      <c r="Z159" s="151"/>
      <c r="AA159" s="151"/>
      <c r="AB159" s="151"/>
      <c r="AC159" s="151"/>
      <c r="AD159" s="151"/>
      <c r="AE159" s="151"/>
      <c r="AF159" s="151"/>
      <c r="AG159" s="151"/>
      <c r="AH159" s="151"/>
      <c r="AI159" s="151"/>
      <c r="AJ159" s="151"/>
      <c r="AK159" s="151"/>
      <c r="AL159" s="151"/>
      <c r="AM159" s="151"/>
      <c r="AN159" s="151"/>
      <c r="AO159" s="151"/>
    </row>
    <row r="160" spans="3:41" ht="18.75" customHeight="1">
      <c r="C160" s="151"/>
      <c r="D160" s="151"/>
      <c r="E160" s="151"/>
      <c r="F160" s="151"/>
      <c r="G160" s="151"/>
      <c r="H160" s="151"/>
      <c r="I160" s="151"/>
      <c r="J160" s="151"/>
      <c r="K160" s="151"/>
      <c r="L160" s="151"/>
      <c r="M160" s="151"/>
      <c r="N160" s="151"/>
      <c r="O160" s="151"/>
      <c r="P160" s="151"/>
      <c r="Q160" s="151"/>
      <c r="R160" s="151"/>
      <c r="S160" s="151"/>
      <c r="T160" s="151"/>
      <c r="U160" s="151"/>
      <c r="V160" s="151"/>
      <c r="W160" s="240"/>
      <c r="X160" s="151"/>
      <c r="Y160" s="151"/>
      <c r="Z160" s="151"/>
      <c r="AA160" s="151"/>
      <c r="AB160" s="151"/>
      <c r="AC160" s="151"/>
      <c r="AD160" s="151"/>
      <c r="AE160" s="151"/>
      <c r="AF160" s="151"/>
      <c r="AG160" s="151"/>
      <c r="AH160" s="151"/>
      <c r="AI160" s="151"/>
      <c r="AJ160" s="151"/>
      <c r="AK160" s="151"/>
      <c r="AL160" s="151"/>
      <c r="AM160" s="151"/>
      <c r="AN160" s="151"/>
      <c r="AO160" s="151"/>
    </row>
    <row r="161" spans="3:41" ht="18.75" customHeight="1">
      <c r="C161" s="151"/>
      <c r="D161" s="151"/>
      <c r="E161" s="151"/>
      <c r="F161" s="151"/>
      <c r="G161" s="151"/>
      <c r="H161" s="151"/>
      <c r="I161" s="151"/>
      <c r="J161" s="151"/>
      <c r="K161" s="151"/>
      <c r="L161" s="151"/>
      <c r="M161" s="151"/>
      <c r="N161" s="151"/>
      <c r="O161" s="151"/>
      <c r="P161" s="151"/>
      <c r="Q161" s="151"/>
      <c r="R161" s="151"/>
      <c r="S161" s="151"/>
      <c r="T161" s="151"/>
      <c r="U161" s="151"/>
      <c r="V161" s="151"/>
      <c r="W161" s="240"/>
      <c r="X161" s="151"/>
      <c r="Y161" s="151"/>
      <c r="Z161" s="151"/>
      <c r="AA161" s="151"/>
      <c r="AB161" s="151"/>
      <c r="AC161" s="151"/>
      <c r="AD161" s="151"/>
      <c r="AE161" s="151"/>
      <c r="AF161" s="151"/>
      <c r="AG161" s="151"/>
      <c r="AH161" s="151"/>
      <c r="AI161" s="151"/>
      <c r="AJ161" s="151"/>
      <c r="AK161" s="151"/>
      <c r="AL161" s="151"/>
      <c r="AM161" s="151"/>
      <c r="AN161" s="151"/>
      <c r="AO161" s="151"/>
    </row>
    <row r="162" spans="3:41" ht="18.75" customHeight="1">
      <c r="C162" s="151"/>
      <c r="D162" s="151"/>
      <c r="E162" s="151"/>
      <c r="F162" s="151"/>
      <c r="G162" s="151"/>
      <c r="H162" s="151"/>
      <c r="I162" s="151"/>
      <c r="J162" s="151"/>
      <c r="K162" s="151"/>
      <c r="L162" s="151"/>
      <c r="M162" s="151"/>
      <c r="N162" s="151"/>
      <c r="O162" s="151"/>
      <c r="P162" s="151"/>
      <c r="Q162" s="151"/>
      <c r="R162" s="151"/>
      <c r="S162" s="151"/>
      <c r="T162" s="151"/>
      <c r="U162" s="151"/>
      <c r="V162" s="151"/>
      <c r="W162" s="240"/>
      <c r="X162" s="151"/>
      <c r="Y162" s="151"/>
      <c r="Z162" s="151"/>
      <c r="AA162" s="151"/>
      <c r="AB162" s="151"/>
      <c r="AC162" s="151"/>
      <c r="AD162" s="151"/>
      <c r="AE162" s="151"/>
      <c r="AF162" s="151"/>
      <c r="AG162" s="151"/>
      <c r="AH162" s="151"/>
      <c r="AI162" s="151"/>
      <c r="AJ162" s="151"/>
      <c r="AK162" s="151"/>
      <c r="AL162" s="151"/>
      <c r="AM162" s="151"/>
      <c r="AN162" s="151"/>
      <c r="AO162" s="151"/>
    </row>
    <row r="163" spans="3:41" ht="18.75" customHeight="1">
      <c r="C163" s="151"/>
      <c r="D163" s="151"/>
      <c r="E163" s="151"/>
      <c r="F163" s="151"/>
      <c r="G163" s="151"/>
      <c r="H163" s="151"/>
      <c r="I163" s="151"/>
      <c r="J163" s="151"/>
      <c r="K163" s="151"/>
      <c r="L163" s="151"/>
      <c r="M163" s="151"/>
      <c r="N163" s="151"/>
      <c r="O163" s="151"/>
      <c r="P163" s="151"/>
      <c r="Q163" s="151"/>
      <c r="R163" s="151"/>
      <c r="S163" s="151"/>
      <c r="T163" s="151"/>
      <c r="U163" s="151"/>
      <c r="V163" s="151"/>
      <c r="W163" s="240"/>
      <c r="X163" s="151"/>
      <c r="Y163" s="151"/>
      <c r="Z163" s="151"/>
      <c r="AA163" s="151"/>
      <c r="AB163" s="151"/>
      <c r="AC163" s="151"/>
      <c r="AD163" s="151"/>
      <c r="AE163" s="151"/>
      <c r="AF163" s="151"/>
      <c r="AG163" s="151"/>
      <c r="AH163" s="151"/>
      <c r="AI163" s="151"/>
      <c r="AJ163" s="151"/>
      <c r="AK163" s="151"/>
      <c r="AL163" s="151"/>
      <c r="AM163" s="151"/>
      <c r="AN163" s="151"/>
      <c r="AO163" s="151"/>
    </row>
    <row r="164" spans="3:41" ht="18.75" customHeight="1">
      <c r="C164" s="151"/>
      <c r="D164" s="151"/>
      <c r="E164" s="151"/>
      <c r="F164" s="151"/>
      <c r="G164" s="151"/>
      <c r="H164" s="151"/>
      <c r="I164" s="151"/>
      <c r="J164" s="151"/>
      <c r="K164" s="151"/>
      <c r="L164" s="151"/>
      <c r="M164" s="151"/>
      <c r="N164" s="151"/>
      <c r="O164" s="151"/>
      <c r="P164" s="151"/>
      <c r="Q164" s="151"/>
      <c r="R164" s="151"/>
      <c r="S164" s="151"/>
      <c r="T164" s="151"/>
      <c r="U164" s="151"/>
      <c r="V164" s="151"/>
      <c r="W164" s="240"/>
      <c r="X164" s="151"/>
      <c r="Y164" s="151"/>
      <c r="Z164" s="151"/>
      <c r="AA164" s="151"/>
      <c r="AB164" s="151"/>
      <c r="AC164" s="151"/>
      <c r="AD164" s="151"/>
      <c r="AE164" s="151"/>
      <c r="AF164" s="151"/>
      <c r="AG164" s="151"/>
      <c r="AH164" s="151"/>
      <c r="AI164" s="151"/>
      <c r="AJ164" s="151"/>
      <c r="AK164" s="151"/>
      <c r="AL164" s="151"/>
      <c r="AM164" s="151"/>
      <c r="AN164" s="151"/>
      <c r="AO164" s="151"/>
    </row>
    <row r="165" spans="3:41" ht="18.75" customHeight="1">
      <c r="C165" s="151"/>
      <c r="D165" s="151"/>
      <c r="E165" s="151"/>
      <c r="F165" s="151"/>
      <c r="G165" s="151"/>
      <c r="H165" s="151"/>
      <c r="I165" s="151"/>
      <c r="J165" s="151"/>
      <c r="K165" s="151"/>
      <c r="L165" s="151"/>
      <c r="M165" s="151"/>
      <c r="N165" s="151"/>
      <c r="O165" s="151"/>
      <c r="P165" s="151"/>
      <c r="Q165" s="151"/>
      <c r="R165" s="151"/>
      <c r="S165" s="151"/>
      <c r="T165" s="151"/>
      <c r="U165" s="151"/>
      <c r="V165" s="151"/>
      <c r="W165" s="240"/>
      <c r="X165" s="151"/>
      <c r="Y165" s="151"/>
      <c r="Z165" s="151"/>
      <c r="AA165" s="151"/>
      <c r="AB165" s="151"/>
      <c r="AC165" s="151"/>
      <c r="AD165" s="151"/>
      <c r="AE165" s="151"/>
      <c r="AF165" s="151"/>
      <c r="AG165" s="151"/>
      <c r="AH165" s="151"/>
      <c r="AI165" s="151"/>
      <c r="AJ165" s="151"/>
      <c r="AK165" s="151"/>
      <c r="AL165" s="151"/>
      <c r="AM165" s="151"/>
      <c r="AN165" s="151"/>
      <c r="AO165" s="151"/>
    </row>
    <row r="166" spans="3:41" ht="18.75" customHeight="1">
      <c r="C166" s="151"/>
      <c r="D166" s="151"/>
      <c r="E166" s="151"/>
      <c r="F166" s="151"/>
      <c r="G166" s="151"/>
      <c r="H166" s="151"/>
      <c r="I166" s="151"/>
      <c r="J166" s="151"/>
      <c r="K166" s="151"/>
      <c r="L166" s="151"/>
      <c r="M166" s="151"/>
      <c r="N166" s="151"/>
      <c r="O166" s="151"/>
      <c r="P166" s="151"/>
      <c r="Q166" s="151"/>
      <c r="R166" s="151"/>
      <c r="S166" s="151"/>
      <c r="T166" s="151"/>
      <c r="U166" s="151"/>
      <c r="V166" s="151"/>
      <c r="W166" s="240"/>
      <c r="X166" s="151"/>
      <c r="Y166" s="151"/>
      <c r="Z166" s="151"/>
      <c r="AA166" s="151"/>
      <c r="AB166" s="151"/>
      <c r="AC166" s="151"/>
      <c r="AD166" s="151"/>
      <c r="AE166" s="151"/>
      <c r="AF166" s="151"/>
      <c r="AG166" s="151"/>
      <c r="AH166" s="151"/>
      <c r="AI166" s="151"/>
      <c r="AJ166" s="151"/>
      <c r="AK166" s="151"/>
      <c r="AL166" s="151"/>
      <c r="AM166" s="151"/>
      <c r="AN166" s="151"/>
      <c r="AO166" s="151"/>
    </row>
    <row r="167" spans="3:41" ht="18.75" customHeight="1">
      <c r="C167" s="151"/>
      <c r="D167" s="151"/>
      <c r="E167" s="151"/>
      <c r="F167" s="151"/>
      <c r="G167" s="151"/>
      <c r="H167" s="151"/>
      <c r="I167" s="151"/>
      <c r="J167" s="151"/>
      <c r="K167" s="151"/>
      <c r="L167" s="151"/>
      <c r="M167" s="151"/>
      <c r="N167" s="151"/>
      <c r="O167" s="151"/>
      <c r="P167" s="151"/>
      <c r="Q167" s="151"/>
      <c r="R167" s="151"/>
      <c r="S167" s="151"/>
      <c r="T167" s="151"/>
      <c r="U167" s="151"/>
      <c r="V167" s="151"/>
      <c r="W167" s="240"/>
      <c r="X167" s="151"/>
      <c r="Y167" s="151"/>
      <c r="Z167" s="151"/>
      <c r="AA167" s="151"/>
      <c r="AB167" s="151"/>
      <c r="AC167" s="151"/>
      <c r="AD167" s="151"/>
      <c r="AE167" s="151"/>
      <c r="AF167" s="151"/>
      <c r="AG167" s="151"/>
      <c r="AH167" s="151"/>
      <c r="AI167" s="151"/>
      <c r="AJ167" s="151"/>
      <c r="AK167" s="151"/>
      <c r="AL167" s="151"/>
      <c r="AM167" s="151"/>
      <c r="AN167" s="151"/>
      <c r="AO167" s="151"/>
    </row>
    <row r="168" spans="3:41" ht="18.75" customHeight="1">
      <c r="C168" s="151"/>
      <c r="D168" s="151"/>
      <c r="E168" s="151"/>
      <c r="F168" s="151"/>
      <c r="G168" s="151"/>
      <c r="H168" s="151"/>
      <c r="I168" s="151"/>
      <c r="J168" s="151"/>
      <c r="K168" s="151"/>
      <c r="L168" s="151"/>
      <c r="M168" s="151"/>
      <c r="N168" s="151"/>
      <c r="O168" s="151"/>
      <c r="P168" s="151"/>
      <c r="Q168" s="151"/>
      <c r="R168" s="151"/>
      <c r="S168" s="151"/>
      <c r="T168" s="151"/>
      <c r="U168" s="151"/>
      <c r="V168" s="151"/>
      <c r="W168" s="240"/>
      <c r="X168" s="151"/>
      <c r="Y168" s="151"/>
      <c r="Z168" s="151"/>
      <c r="AA168" s="151"/>
      <c r="AB168" s="151"/>
      <c r="AC168" s="151"/>
      <c r="AD168" s="151"/>
      <c r="AE168" s="151"/>
      <c r="AF168" s="151"/>
      <c r="AG168" s="151"/>
      <c r="AH168" s="151"/>
      <c r="AI168" s="151"/>
      <c r="AJ168" s="151"/>
      <c r="AK168" s="151"/>
      <c r="AL168" s="151"/>
      <c r="AM168" s="151"/>
      <c r="AN168" s="151"/>
      <c r="AO168" s="151"/>
    </row>
    <row r="169" spans="3:41" ht="18.75" customHeight="1">
      <c r="C169" s="151"/>
      <c r="D169" s="151"/>
      <c r="E169" s="151"/>
      <c r="F169" s="151"/>
      <c r="G169" s="151"/>
      <c r="H169" s="151"/>
      <c r="I169" s="151"/>
      <c r="J169" s="151"/>
      <c r="K169" s="151"/>
      <c r="L169" s="151"/>
      <c r="M169" s="151"/>
      <c r="N169" s="151"/>
      <c r="O169" s="151"/>
      <c r="P169" s="151"/>
      <c r="Q169" s="151"/>
      <c r="R169" s="151"/>
      <c r="S169" s="151"/>
      <c r="T169" s="151"/>
      <c r="U169" s="151"/>
      <c r="V169" s="151"/>
      <c r="W169" s="240"/>
      <c r="X169" s="151"/>
      <c r="Y169" s="151"/>
      <c r="Z169" s="151"/>
      <c r="AA169" s="151"/>
      <c r="AB169" s="151"/>
      <c r="AC169" s="151"/>
      <c r="AD169" s="151"/>
      <c r="AE169" s="151"/>
      <c r="AF169" s="151"/>
      <c r="AG169" s="151"/>
      <c r="AH169" s="151"/>
      <c r="AI169" s="151"/>
      <c r="AJ169" s="151"/>
      <c r="AK169" s="151"/>
      <c r="AL169" s="151"/>
      <c r="AM169" s="151"/>
      <c r="AN169" s="151"/>
      <c r="AO169" s="151"/>
    </row>
    <row r="170" spans="3:41" ht="18.75" customHeight="1">
      <c r="C170" s="151"/>
      <c r="D170" s="151"/>
      <c r="E170" s="151"/>
      <c r="F170" s="151"/>
      <c r="G170" s="151"/>
      <c r="H170" s="151"/>
      <c r="I170" s="151"/>
      <c r="J170" s="151"/>
      <c r="K170" s="151"/>
      <c r="L170" s="151"/>
      <c r="M170" s="151"/>
      <c r="N170" s="151"/>
      <c r="O170" s="151"/>
      <c r="P170" s="151"/>
      <c r="Q170" s="151"/>
      <c r="R170" s="151"/>
      <c r="S170" s="151"/>
      <c r="T170" s="151"/>
      <c r="U170" s="151"/>
      <c r="V170" s="151"/>
      <c r="W170" s="240"/>
      <c r="X170" s="151"/>
      <c r="Y170" s="151"/>
      <c r="Z170" s="151"/>
      <c r="AA170" s="151"/>
      <c r="AB170" s="151"/>
      <c r="AC170" s="151"/>
      <c r="AD170" s="151"/>
      <c r="AE170" s="151"/>
      <c r="AF170" s="151"/>
      <c r="AG170" s="151"/>
      <c r="AH170" s="151"/>
      <c r="AI170" s="151"/>
      <c r="AJ170" s="151"/>
      <c r="AK170" s="151"/>
      <c r="AL170" s="151"/>
      <c r="AM170" s="151"/>
      <c r="AN170" s="151"/>
      <c r="AO170" s="151"/>
    </row>
    <row r="171" spans="3:41" ht="18.75" customHeight="1">
      <c r="C171" s="151"/>
      <c r="D171" s="151"/>
      <c r="E171" s="151"/>
      <c r="F171" s="151"/>
      <c r="G171" s="151"/>
      <c r="H171" s="151"/>
      <c r="I171" s="151"/>
      <c r="J171" s="151"/>
      <c r="K171" s="151"/>
      <c r="L171" s="151"/>
      <c r="M171" s="151"/>
      <c r="N171" s="151"/>
      <c r="O171" s="151"/>
      <c r="P171" s="151"/>
      <c r="Q171" s="151"/>
      <c r="R171" s="151"/>
      <c r="S171" s="151"/>
      <c r="T171" s="151"/>
      <c r="U171" s="151"/>
      <c r="V171" s="151"/>
      <c r="W171" s="240"/>
      <c r="X171" s="151"/>
      <c r="Y171" s="151"/>
      <c r="Z171" s="151"/>
      <c r="AA171" s="151"/>
      <c r="AB171" s="151"/>
      <c r="AC171" s="151"/>
      <c r="AD171" s="151"/>
      <c r="AE171" s="151"/>
      <c r="AF171" s="151"/>
      <c r="AG171" s="151"/>
      <c r="AH171" s="151"/>
      <c r="AI171" s="151"/>
      <c r="AJ171" s="151"/>
      <c r="AK171" s="151"/>
      <c r="AL171" s="151"/>
      <c r="AM171" s="151"/>
      <c r="AN171" s="151"/>
      <c r="AO171" s="151"/>
    </row>
    <row r="172" spans="3:41" ht="18.75" customHeight="1">
      <c r="C172" s="151"/>
      <c r="D172" s="151"/>
      <c r="E172" s="151"/>
      <c r="F172" s="151"/>
      <c r="G172" s="151"/>
      <c r="H172" s="151"/>
      <c r="I172" s="151"/>
      <c r="J172" s="151"/>
      <c r="K172" s="151"/>
      <c r="L172" s="151"/>
      <c r="M172" s="151"/>
      <c r="N172" s="151"/>
      <c r="O172" s="151"/>
      <c r="P172" s="151"/>
      <c r="Q172" s="151"/>
      <c r="R172" s="151"/>
      <c r="S172" s="151"/>
      <c r="T172" s="151"/>
      <c r="U172" s="151"/>
      <c r="V172" s="151"/>
      <c r="W172" s="240"/>
      <c r="X172" s="151"/>
      <c r="Y172" s="151"/>
      <c r="Z172" s="151"/>
      <c r="AA172" s="151"/>
      <c r="AB172" s="151"/>
      <c r="AC172" s="151"/>
      <c r="AD172" s="151"/>
      <c r="AE172" s="151"/>
      <c r="AF172" s="151"/>
      <c r="AG172" s="151"/>
      <c r="AH172" s="151"/>
      <c r="AI172" s="151"/>
      <c r="AJ172" s="151"/>
      <c r="AK172" s="151"/>
      <c r="AL172" s="151"/>
      <c r="AM172" s="151"/>
      <c r="AN172" s="151"/>
      <c r="AO172" s="151"/>
    </row>
    <row r="173" spans="3:41" ht="18.75" customHeight="1">
      <c r="C173" s="151"/>
      <c r="D173" s="151"/>
      <c r="E173" s="151"/>
      <c r="F173" s="151"/>
      <c r="G173" s="151"/>
      <c r="H173" s="151"/>
      <c r="I173" s="151"/>
      <c r="J173" s="151"/>
      <c r="K173" s="151"/>
      <c r="L173" s="151"/>
      <c r="M173" s="151"/>
      <c r="N173" s="151"/>
      <c r="O173" s="151"/>
      <c r="P173" s="151"/>
      <c r="Q173" s="151"/>
      <c r="R173" s="151"/>
      <c r="S173" s="151"/>
      <c r="T173" s="151"/>
      <c r="U173" s="151"/>
      <c r="V173" s="151"/>
      <c r="W173" s="240"/>
      <c r="X173" s="151"/>
      <c r="Y173" s="151"/>
      <c r="Z173" s="151"/>
      <c r="AA173" s="151"/>
      <c r="AB173" s="151"/>
      <c r="AC173" s="151"/>
      <c r="AD173" s="151"/>
      <c r="AE173" s="151"/>
      <c r="AF173" s="151"/>
      <c r="AG173" s="151"/>
      <c r="AH173" s="151"/>
      <c r="AI173" s="151"/>
      <c r="AJ173" s="151"/>
      <c r="AK173" s="151"/>
      <c r="AL173" s="151"/>
      <c r="AM173" s="151"/>
      <c r="AN173" s="151"/>
      <c r="AO173" s="151"/>
    </row>
    <row r="174" spans="3:41" ht="18.75" customHeight="1">
      <c r="C174" s="151"/>
      <c r="D174" s="151"/>
      <c r="E174" s="151"/>
      <c r="F174" s="151"/>
      <c r="G174" s="151"/>
      <c r="H174" s="151"/>
      <c r="I174" s="151"/>
      <c r="J174" s="151"/>
      <c r="K174" s="151"/>
      <c r="L174" s="151"/>
      <c r="M174" s="151"/>
      <c r="N174" s="151"/>
      <c r="O174" s="151"/>
      <c r="P174" s="151"/>
      <c r="Q174" s="151"/>
      <c r="R174" s="151"/>
      <c r="S174" s="151"/>
      <c r="T174" s="151"/>
      <c r="U174" s="151"/>
      <c r="V174" s="151"/>
      <c r="W174" s="240"/>
      <c r="X174" s="151"/>
      <c r="Y174" s="151"/>
      <c r="Z174" s="151"/>
      <c r="AA174" s="151"/>
      <c r="AB174" s="151"/>
      <c r="AC174" s="151"/>
      <c r="AD174" s="151"/>
      <c r="AE174" s="151"/>
      <c r="AF174" s="151"/>
      <c r="AG174" s="151"/>
      <c r="AH174" s="151"/>
      <c r="AI174" s="151"/>
      <c r="AJ174" s="151"/>
      <c r="AK174" s="151"/>
      <c r="AL174" s="151"/>
      <c r="AM174" s="151"/>
      <c r="AN174" s="151"/>
      <c r="AO174" s="151"/>
    </row>
    <row r="175" spans="3:41" ht="18.75" customHeight="1">
      <c r="C175" s="151"/>
      <c r="D175" s="151"/>
      <c r="E175" s="151"/>
      <c r="F175" s="151"/>
      <c r="G175" s="151"/>
      <c r="H175" s="151"/>
      <c r="I175" s="151"/>
      <c r="J175" s="151"/>
      <c r="K175" s="151"/>
      <c r="L175" s="151"/>
      <c r="M175" s="151"/>
      <c r="N175" s="151"/>
      <c r="O175" s="151"/>
      <c r="P175" s="151"/>
      <c r="Q175" s="151"/>
      <c r="R175" s="151"/>
      <c r="S175" s="151"/>
      <c r="T175" s="151"/>
      <c r="U175" s="151"/>
      <c r="V175" s="151"/>
      <c r="W175" s="240"/>
      <c r="X175" s="151"/>
      <c r="Y175" s="151"/>
      <c r="Z175" s="151"/>
      <c r="AA175" s="151"/>
      <c r="AB175" s="151"/>
      <c r="AC175" s="151"/>
      <c r="AD175" s="151"/>
      <c r="AE175" s="151"/>
      <c r="AF175" s="151"/>
      <c r="AG175" s="151"/>
      <c r="AH175" s="151"/>
      <c r="AI175" s="151"/>
      <c r="AJ175" s="151"/>
      <c r="AK175" s="151"/>
      <c r="AL175" s="151"/>
      <c r="AM175" s="151"/>
      <c r="AN175" s="151"/>
      <c r="AO175" s="151"/>
    </row>
    <row r="176" spans="3:41" ht="18.75" customHeight="1">
      <c r="C176" s="151"/>
      <c r="D176" s="151"/>
      <c r="E176" s="151"/>
      <c r="F176" s="151"/>
      <c r="G176" s="151"/>
      <c r="H176" s="151"/>
      <c r="I176" s="151"/>
      <c r="J176" s="151"/>
      <c r="K176" s="151"/>
      <c r="L176" s="151"/>
      <c r="M176" s="151"/>
      <c r="N176" s="151"/>
      <c r="O176" s="151"/>
      <c r="P176" s="151"/>
      <c r="Q176" s="151"/>
      <c r="R176" s="151"/>
      <c r="S176" s="151"/>
      <c r="T176" s="151"/>
      <c r="U176" s="151"/>
      <c r="V176" s="151"/>
      <c r="W176" s="240"/>
      <c r="X176" s="151"/>
      <c r="Y176" s="151"/>
      <c r="Z176" s="151"/>
      <c r="AA176" s="151"/>
      <c r="AB176" s="151"/>
      <c r="AC176" s="151"/>
      <c r="AD176" s="151"/>
      <c r="AE176" s="151"/>
      <c r="AF176" s="151"/>
      <c r="AG176" s="151"/>
      <c r="AH176" s="151"/>
      <c r="AI176" s="151"/>
      <c r="AJ176" s="151"/>
      <c r="AK176" s="151"/>
      <c r="AL176" s="151"/>
      <c r="AM176" s="151"/>
      <c r="AN176" s="151"/>
      <c r="AO176" s="151"/>
    </row>
    <row r="177" spans="3:41" ht="18.75" customHeight="1">
      <c r="C177" s="151"/>
      <c r="D177" s="151"/>
      <c r="E177" s="151"/>
      <c r="F177" s="151"/>
      <c r="G177" s="151"/>
      <c r="H177" s="151"/>
      <c r="I177" s="151"/>
      <c r="J177" s="151"/>
      <c r="K177" s="151"/>
      <c r="L177" s="151"/>
      <c r="M177" s="151"/>
      <c r="N177" s="151"/>
      <c r="O177" s="151"/>
      <c r="P177" s="151"/>
      <c r="Q177" s="151"/>
      <c r="R177" s="151"/>
      <c r="S177" s="151"/>
      <c r="T177" s="151"/>
      <c r="U177" s="151"/>
      <c r="V177" s="151"/>
      <c r="W177" s="240"/>
      <c r="X177" s="151"/>
      <c r="Y177" s="151"/>
      <c r="Z177" s="151"/>
      <c r="AA177" s="151"/>
      <c r="AB177" s="151"/>
      <c r="AC177" s="151"/>
      <c r="AD177" s="151"/>
      <c r="AE177" s="151"/>
      <c r="AF177" s="151"/>
      <c r="AG177" s="151"/>
      <c r="AH177" s="151"/>
      <c r="AI177" s="151"/>
      <c r="AJ177" s="151"/>
      <c r="AK177" s="151"/>
      <c r="AL177" s="151"/>
      <c r="AM177" s="151"/>
      <c r="AN177" s="151"/>
      <c r="AO177" s="151"/>
    </row>
    <row r="178" spans="3:41" ht="18.75" customHeight="1">
      <c r="C178" s="151"/>
      <c r="D178" s="151"/>
      <c r="E178" s="151"/>
      <c r="F178" s="151"/>
      <c r="G178" s="151"/>
      <c r="H178" s="151"/>
      <c r="I178" s="151"/>
      <c r="J178" s="151"/>
      <c r="K178" s="151"/>
      <c r="L178" s="151"/>
      <c r="M178" s="151"/>
      <c r="N178" s="151"/>
      <c r="O178" s="151"/>
      <c r="P178" s="151"/>
      <c r="Q178" s="151"/>
      <c r="R178" s="151"/>
      <c r="S178" s="151"/>
      <c r="T178" s="151"/>
      <c r="U178" s="151"/>
      <c r="V178" s="151"/>
      <c r="W178" s="240"/>
      <c r="X178" s="151"/>
      <c r="Y178" s="151"/>
      <c r="Z178" s="151"/>
      <c r="AA178" s="151"/>
      <c r="AB178" s="151"/>
      <c r="AC178" s="151"/>
      <c r="AD178" s="151"/>
      <c r="AE178" s="151"/>
      <c r="AF178" s="151"/>
      <c r="AG178" s="151"/>
      <c r="AH178" s="151"/>
      <c r="AI178" s="151"/>
      <c r="AJ178" s="151"/>
      <c r="AK178" s="151"/>
      <c r="AL178" s="151"/>
      <c r="AM178" s="151"/>
      <c r="AN178" s="151"/>
      <c r="AO178" s="151"/>
    </row>
    <row r="179" spans="3:41" ht="18.75" customHeight="1">
      <c r="C179" s="151"/>
      <c r="D179" s="151"/>
      <c r="E179" s="151"/>
      <c r="F179" s="151"/>
      <c r="G179" s="151"/>
      <c r="H179" s="151"/>
      <c r="I179" s="151"/>
      <c r="J179" s="151"/>
      <c r="K179" s="151"/>
      <c r="L179" s="151"/>
      <c r="M179" s="151"/>
      <c r="N179" s="151"/>
      <c r="O179" s="151"/>
      <c r="P179" s="151"/>
      <c r="Q179" s="151"/>
      <c r="R179" s="151"/>
      <c r="S179" s="151"/>
      <c r="T179" s="151"/>
      <c r="U179" s="151"/>
      <c r="V179" s="151"/>
      <c r="W179" s="240"/>
      <c r="X179" s="151"/>
      <c r="Y179" s="151"/>
      <c r="Z179" s="151"/>
      <c r="AA179" s="151"/>
      <c r="AB179" s="151"/>
      <c r="AC179" s="151"/>
      <c r="AD179" s="151"/>
      <c r="AE179" s="151"/>
      <c r="AF179" s="151"/>
      <c r="AG179" s="151"/>
      <c r="AH179" s="151"/>
      <c r="AI179" s="151"/>
      <c r="AJ179" s="151"/>
      <c r="AK179" s="151"/>
      <c r="AL179" s="151"/>
      <c r="AM179" s="151"/>
      <c r="AN179" s="151"/>
      <c r="AO179" s="151"/>
    </row>
    <row r="180" spans="3:41" ht="18.75" customHeight="1">
      <c r="C180" s="151"/>
      <c r="D180" s="151"/>
      <c r="E180" s="151"/>
      <c r="F180" s="151"/>
      <c r="G180" s="151"/>
      <c r="H180" s="151"/>
      <c r="I180" s="151"/>
      <c r="J180" s="151"/>
      <c r="K180" s="151"/>
      <c r="L180" s="151"/>
      <c r="M180" s="151"/>
      <c r="N180" s="151"/>
      <c r="O180" s="151"/>
      <c r="P180" s="151"/>
      <c r="Q180" s="151"/>
      <c r="R180" s="151"/>
      <c r="S180" s="151"/>
      <c r="T180" s="151"/>
      <c r="U180" s="151"/>
      <c r="V180" s="151"/>
      <c r="W180" s="240"/>
      <c r="X180" s="151"/>
      <c r="Y180" s="151"/>
      <c r="Z180" s="151"/>
      <c r="AA180" s="151"/>
      <c r="AB180" s="151"/>
      <c r="AC180" s="151"/>
      <c r="AD180" s="151"/>
      <c r="AE180" s="151"/>
      <c r="AF180" s="151"/>
      <c r="AG180" s="151"/>
      <c r="AH180" s="151"/>
      <c r="AI180" s="151"/>
      <c r="AJ180" s="151"/>
      <c r="AK180" s="151"/>
      <c r="AL180" s="151"/>
      <c r="AM180" s="151"/>
      <c r="AN180" s="151"/>
      <c r="AO180" s="151"/>
    </row>
    <row r="181" spans="3:41" ht="18.75" customHeight="1">
      <c r="C181" s="151"/>
      <c r="D181" s="151"/>
      <c r="E181" s="151"/>
      <c r="F181" s="151"/>
      <c r="G181" s="151"/>
      <c r="H181" s="151"/>
      <c r="I181" s="151"/>
      <c r="J181" s="151"/>
      <c r="K181" s="151"/>
      <c r="L181" s="151"/>
      <c r="M181" s="151"/>
      <c r="N181" s="151"/>
      <c r="O181" s="151"/>
      <c r="P181" s="151"/>
      <c r="Q181" s="151"/>
      <c r="R181" s="151"/>
      <c r="S181" s="151"/>
      <c r="T181" s="151"/>
      <c r="U181" s="151"/>
      <c r="V181" s="151"/>
      <c r="W181" s="240"/>
      <c r="X181" s="151"/>
      <c r="Y181" s="151"/>
      <c r="Z181" s="151"/>
      <c r="AA181" s="151"/>
      <c r="AB181" s="151"/>
      <c r="AC181" s="151"/>
      <c r="AD181" s="151"/>
      <c r="AE181" s="151"/>
      <c r="AF181" s="151"/>
      <c r="AG181" s="151"/>
      <c r="AH181" s="151"/>
      <c r="AI181" s="151"/>
      <c r="AJ181" s="151"/>
      <c r="AK181" s="151"/>
      <c r="AL181" s="151"/>
      <c r="AM181" s="151"/>
      <c r="AN181" s="151"/>
      <c r="AO181" s="151"/>
    </row>
    <row r="182" spans="3:41" ht="18.75" customHeight="1">
      <c r="C182" s="151"/>
      <c r="D182" s="151"/>
      <c r="E182" s="151"/>
      <c r="F182" s="151"/>
      <c r="G182" s="151"/>
      <c r="H182" s="151"/>
      <c r="I182" s="151"/>
      <c r="J182" s="151"/>
      <c r="K182" s="151"/>
      <c r="L182" s="151"/>
      <c r="M182" s="151"/>
      <c r="N182" s="151"/>
      <c r="O182" s="151"/>
      <c r="P182" s="151"/>
      <c r="Q182" s="151"/>
      <c r="R182" s="151"/>
      <c r="S182" s="151"/>
      <c r="T182" s="151"/>
      <c r="U182" s="151"/>
      <c r="V182" s="151"/>
      <c r="W182" s="240"/>
      <c r="X182" s="151"/>
      <c r="Y182" s="151"/>
      <c r="Z182" s="151"/>
      <c r="AA182" s="151"/>
      <c r="AB182" s="151"/>
      <c r="AC182" s="151"/>
      <c r="AD182" s="151"/>
      <c r="AE182" s="151"/>
      <c r="AF182" s="151"/>
      <c r="AG182" s="151"/>
      <c r="AH182" s="151"/>
      <c r="AI182" s="151"/>
      <c r="AJ182" s="151"/>
      <c r="AK182" s="151"/>
      <c r="AL182" s="151"/>
      <c r="AM182" s="151"/>
      <c r="AN182" s="151"/>
      <c r="AO182" s="151"/>
    </row>
    <row r="183" spans="3:41" ht="18.75" customHeight="1">
      <c r="C183" s="151"/>
      <c r="D183" s="151"/>
      <c r="E183" s="151"/>
      <c r="F183" s="151"/>
      <c r="G183" s="151"/>
      <c r="H183" s="151"/>
      <c r="I183" s="151"/>
      <c r="J183" s="151"/>
      <c r="K183" s="151"/>
      <c r="L183" s="151"/>
      <c r="M183" s="151"/>
      <c r="N183" s="151"/>
      <c r="O183" s="151"/>
      <c r="P183" s="151"/>
      <c r="Q183" s="151"/>
      <c r="R183" s="151"/>
      <c r="S183" s="151"/>
      <c r="T183" s="151"/>
      <c r="U183" s="151"/>
      <c r="V183" s="151"/>
      <c r="W183" s="240"/>
      <c r="X183" s="151"/>
      <c r="Y183" s="151"/>
      <c r="Z183" s="151"/>
      <c r="AA183" s="151"/>
      <c r="AB183" s="151"/>
      <c r="AC183" s="151"/>
      <c r="AD183" s="151"/>
      <c r="AE183" s="151"/>
      <c r="AF183" s="151"/>
      <c r="AG183" s="151"/>
      <c r="AH183" s="151"/>
      <c r="AI183" s="151"/>
      <c r="AJ183" s="151"/>
      <c r="AK183" s="151"/>
      <c r="AL183" s="151"/>
      <c r="AM183" s="151"/>
      <c r="AN183" s="151"/>
      <c r="AO183" s="151"/>
    </row>
    <row r="184" spans="3:41" ht="18.75" customHeight="1">
      <c r="C184" s="151"/>
      <c r="D184" s="151"/>
      <c r="E184" s="151"/>
      <c r="F184" s="151"/>
      <c r="G184" s="151"/>
      <c r="H184" s="151"/>
      <c r="I184" s="151"/>
      <c r="J184" s="151"/>
      <c r="K184" s="151"/>
      <c r="L184" s="151"/>
      <c r="M184" s="151"/>
      <c r="N184" s="151"/>
      <c r="O184" s="151"/>
      <c r="P184" s="151"/>
      <c r="Q184" s="151"/>
      <c r="R184" s="151"/>
      <c r="S184" s="151"/>
      <c r="T184" s="151"/>
      <c r="U184" s="151"/>
      <c r="V184" s="151"/>
      <c r="W184" s="240"/>
      <c r="X184" s="151"/>
      <c r="Y184" s="151"/>
      <c r="Z184" s="151"/>
      <c r="AA184" s="151"/>
      <c r="AB184" s="151"/>
      <c r="AC184" s="151"/>
      <c r="AD184" s="151"/>
      <c r="AE184" s="151"/>
      <c r="AF184" s="151"/>
      <c r="AG184" s="151"/>
      <c r="AH184" s="151"/>
      <c r="AI184" s="151"/>
      <c r="AJ184" s="151"/>
      <c r="AK184" s="151"/>
      <c r="AL184" s="151"/>
      <c r="AM184" s="151"/>
      <c r="AN184" s="151"/>
      <c r="AO184" s="151"/>
    </row>
    <row r="185" spans="3:41" ht="18.75" customHeight="1">
      <c r="C185" s="151"/>
      <c r="D185" s="151"/>
      <c r="E185" s="151"/>
      <c r="F185" s="151"/>
      <c r="G185" s="151"/>
      <c r="H185" s="151"/>
      <c r="I185" s="151"/>
      <c r="J185" s="151"/>
      <c r="K185" s="151"/>
      <c r="L185" s="151"/>
      <c r="M185" s="151"/>
      <c r="N185" s="151"/>
      <c r="O185" s="151"/>
      <c r="P185" s="151"/>
      <c r="Q185" s="151"/>
      <c r="R185" s="151"/>
      <c r="S185" s="151"/>
      <c r="T185" s="151"/>
      <c r="U185" s="151"/>
      <c r="V185" s="151"/>
      <c r="W185" s="240"/>
      <c r="X185" s="151"/>
      <c r="Y185" s="151"/>
      <c r="Z185" s="151"/>
      <c r="AA185" s="151"/>
      <c r="AB185" s="151"/>
      <c r="AC185" s="151"/>
      <c r="AD185" s="151"/>
      <c r="AE185" s="151"/>
      <c r="AF185" s="151"/>
      <c r="AG185" s="151"/>
      <c r="AH185" s="151"/>
      <c r="AI185" s="151"/>
      <c r="AJ185" s="151"/>
      <c r="AK185" s="151"/>
      <c r="AL185" s="151"/>
      <c r="AM185" s="151"/>
      <c r="AN185" s="151"/>
      <c r="AO185" s="151"/>
    </row>
    <row r="186" spans="3:41" ht="18.75" customHeight="1">
      <c r="C186" s="151"/>
      <c r="D186" s="151"/>
      <c r="E186" s="151"/>
      <c r="F186" s="151"/>
      <c r="G186" s="151"/>
      <c r="H186" s="151"/>
      <c r="I186" s="151"/>
      <c r="J186" s="151"/>
      <c r="K186" s="151"/>
      <c r="L186" s="151"/>
      <c r="M186" s="151"/>
      <c r="N186" s="151"/>
      <c r="O186" s="151"/>
      <c r="P186" s="151"/>
      <c r="Q186" s="151"/>
      <c r="R186" s="151"/>
      <c r="S186" s="151"/>
      <c r="T186" s="151"/>
      <c r="U186" s="151"/>
      <c r="V186" s="151"/>
      <c r="W186" s="240"/>
      <c r="X186" s="151"/>
      <c r="Y186" s="151"/>
      <c r="Z186" s="151"/>
      <c r="AA186" s="151"/>
      <c r="AB186" s="151"/>
      <c r="AC186" s="151"/>
      <c r="AD186" s="151"/>
      <c r="AE186" s="151"/>
      <c r="AF186" s="151"/>
      <c r="AG186" s="151"/>
      <c r="AH186" s="151"/>
      <c r="AI186" s="151"/>
      <c r="AJ186" s="151"/>
      <c r="AK186" s="151"/>
      <c r="AL186" s="151"/>
      <c r="AM186" s="151"/>
      <c r="AN186" s="151"/>
      <c r="AO186" s="151"/>
    </row>
  </sheetData>
  <sheetProtection/>
  <mergeCells count="27">
    <mergeCell ref="E6:E7"/>
    <mergeCell ref="Y5:AA6"/>
    <mergeCell ref="AB5:AD6"/>
    <mergeCell ref="AE5:AG6"/>
    <mergeCell ref="X5:X6"/>
    <mergeCell ref="H5:V5"/>
    <mergeCell ref="T6:V6"/>
    <mergeCell ref="A5:A7"/>
    <mergeCell ref="B5:B7"/>
    <mergeCell ref="C5:C7"/>
    <mergeCell ref="D5:D7"/>
    <mergeCell ref="H6:J6"/>
    <mergeCell ref="Q6:S6"/>
    <mergeCell ref="K6:L6"/>
    <mergeCell ref="N6:O6"/>
    <mergeCell ref="F6:G6"/>
    <mergeCell ref="E5:G5"/>
    <mergeCell ref="AG4:AO4"/>
    <mergeCell ref="A1:B1"/>
    <mergeCell ref="A2:AO2"/>
    <mergeCell ref="A3:AO3"/>
    <mergeCell ref="AK5:AK6"/>
    <mergeCell ref="AL5:AL6"/>
    <mergeCell ref="AM5:AN5"/>
    <mergeCell ref="AO5:AO6"/>
    <mergeCell ref="AH5:AJ6"/>
    <mergeCell ref="W5:W6"/>
  </mergeCells>
  <printOptions/>
  <pageMargins left="0.118110236220472" right="0.196850393700787" top="0.590551181102362" bottom="0.511811023622047" header="0" footer="0"/>
  <pageSetup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THUY</dc:creator>
  <cp:keywords/>
  <dc:description/>
  <cp:lastModifiedBy>Admin</cp:lastModifiedBy>
  <cp:lastPrinted>2024-06-08T03:44:06Z</cp:lastPrinted>
  <dcterms:created xsi:type="dcterms:W3CDTF">2013-09-27T02:00:13Z</dcterms:created>
  <dcterms:modified xsi:type="dcterms:W3CDTF">2024-06-08T03:44:08Z</dcterms:modified>
  <cp:category/>
  <cp:version/>
  <cp:contentType/>
  <cp:contentStatus/>
</cp:coreProperties>
</file>