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465" windowWidth="14160" windowHeight="7260" activeTab="7"/>
  </bookViews>
  <sheets>
    <sheet name="Bieu 1" sheetId="3" r:id="rId1"/>
    <sheet name="Bieu 02" sheetId="1" r:id="rId2"/>
    <sheet name="KP thuc hien NQ 05-3" sheetId="4" r:id="rId3"/>
    <sheet name="Bieu 4" sheetId="5" r:id="rId4"/>
    <sheet name="Bieu 5" sheetId="6" r:id="rId5"/>
    <sheet name="Bieu 6" sheetId="7" r:id="rId6"/>
    <sheet name="Bieu 7" sheetId="8" r:id="rId7"/>
    <sheet name="Bieu 8" sheetId="9" r:id="rId8"/>
  </sheets>
  <definedNames>
    <definedName name="_xlnm.Print_Titles" localSheetId="0">'Bieu 1'!$3:$3</definedName>
    <definedName name="_xlnm.Print_Titles" localSheetId="2">'KP thuc hien NQ 05-3'!$4:$5</definedName>
  </definedNames>
  <calcPr calcId="144525"/>
</workbook>
</file>

<file path=xl/calcChain.xml><?xml version="1.0" encoding="utf-8"?>
<calcChain xmlns="http://schemas.openxmlformats.org/spreadsheetml/2006/main">
  <c r="C22" i="9" l="1"/>
  <c r="C21" i="9"/>
  <c r="H20" i="9"/>
  <c r="G20" i="9"/>
  <c r="F20" i="9"/>
  <c r="E20" i="9"/>
  <c r="D20" i="9"/>
  <c r="C20" i="9" s="1"/>
  <c r="C19" i="9"/>
  <c r="C18" i="9"/>
  <c r="C17" i="9"/>
  <c r="C14" i="9"/>
  <c r="C13" i="9"/>
  <c r="C12" i="9"/>
  <c r="C11" i="9"/>
  <c r="C9" i="9" s="1"/>
  <c r="C10" i="9"/>
  <c r="H9" i="9"/>
  <c r="G9" i="9"/>
  <c r="F9" i="9"/>
  <c r="E9" i="9"/>
  <c r="D9" i="9"/>
  <c r="H8" i="9"/>
  <c r="G8" i="9"/>
  <c r="F8" i="9"/>
  <c r="E8" i="9"/>
  <c r="D8" i="9"/>
  <c r="V38" i="8"/>
  <c r="V37" i="8"/>
  <c r="V36" i="8"/>
  <c r="V35" i="8"/>
  <c r="V34" i="8"/>
  <c r="V33" i="8"/>
  <c r="V32" i="8"/>
  <c r="V31" i="8"/>
  <c r="V30" i="8"/>
  <c r="V29" i="8"/>
  <c r="V28" i="8"/>
  <c r="V26" i="8" s="1"/>
  <c r="W26" i="8" s="1"/>
  <c r="V27" i="8"/>
  <c r="U26" i="8"/>
  <c r="T26" i="8"/>
  <c r="S26" i="8"/>
  <c r="R26" i="8"/>
  <c r="Q26" i="8"/>
  <c r="P26" i="8"/>
  <c r="O26" i="8"/>
  <c r="N26" i="8"/>
  <c r="M26" i="8"/>
  <c r="L26" i="8"/>
  <c r="K26" i="8"/>
  <c r="J26" i="8"/>
  <c r="I26" i="8"/>
  <c r="H26" i="8"/>
  <c r="G26" i="8"/>
  <c r="F26" i="8"/>
  <c r="E26" i="8"/>
  <c r="D26" i="8"/>
  <c r="C26" i="8"/>
  <c r="V25" i="8"/>
  <c r="V24" i="8"/>
  <c r="V23" i="8"/>
  <c r="V22" i="8"/>
  <c r="V21" i="8"/>
  <c r="V20" i="8"/>
  <c r="V19" i="8"/>
  <c r="W19" i="8" s="1"/>
  <c r="U19" i="8"/>
  <c r="T19" i="8"/>
  <c r="T39" i="8" s="1"/>
  <c r="S19" i="8"/>
  <c r="R19" i="8"/>
  <c r="R39" i="8" s="1"/>
  <c r="Q19" i="8"/>
  <c r="P19" i="8"/>
  <c r="P39" i="8" s="1"/>
  <c r="O19" i="8"/>
  <c r="N19" i="8"/>
  <c r="N39" i="8" s="1"/>
  <c r="M19" i="8"/>
  <c r="L19" i="8"/>
  <c r="L39" i="8" s="1"/>
  <c r="K19" i="8"/>
  <c r="J19" i="8"/>
  <c r="J39" i="8" s="1"/>
  <c r="I19" i="8"/>
  <c r="H19" i="8"/>
  <c r="H39" i="8" s="1"/>
  <c r="G19" i="8"/>
  <c r="F19" i="8"/>
  <c r="F39" i="8" s="1"/>
  <c r="E19" i="8"/>
  <c r="D19" i="8"/>
  <c r="D39" i="8" s="1"/>
  <c r="C19" i="8"/>
  <c r="V18" i="8"/>
  <c r="V17" i="8"/>
  <c r="V16" i="8"/>
  <c r="V15" i="8"/>
  <c r="V14" i="8"/>
  <c r="V13" i="8"/>
  <c r="V12" i="8"/>
  <c r="V10" i="8" s="1"/>
  <c r="W10" i="8" s="1"/>
  <c r="V11" i="8"/>
  <c r="U10" i="8"/>
  <c r="T10" i="8"/>
  <c r="S10" i="8"/>
  <c r="R10" i="8"/>
  <c r="Q10" i="8"/>
  <c r="P10" i="8"/>
  <c r="O10" i="8"/>
  <c r="N10" i="8"/>
  <c r="M10" i="8"/>
  <c r="L10" i="8"/>
  <c r="K10" i="8"/>
  <c r="J10" i="8"/>
  <c r="I10" i="8"/>
  <c r="H10" i="8"/>
  <c r="G10" i="8"/>
  <c r="F10" i="8"/>
  <c r="E10" i="8"/>
  <c r="D10" i="8"/>
  <c r="C10" i="8"/>
  <c r="V9" i="8"/>
  <c r="V8" i="8"/>
  <c r="V6" i="8" s="1"/>
  <c r="V7" i="8"/>
  <c r="U6" i="8"/>
  <c r="U39" i="8" s="1"/>
  <c r="T6" i="8"/>
  <c r="S6" i="8"/>
  <c r="S39" i="8" s="1"/>
  <c r="R6" i="8"/>
  <c r="Q6" i="8"/>
  <c r="Q39" i="8" s="1"/>
  <c r="P6" i="8"/>
  <c r="O6" i="8"/>
  <c r="O39" i="8" s="1"/>
  <c r="N6" i="8"/>
  <c r="M6" i="8"/>
  <c r="M39" i="8" s="1"/>
  <c r="L6" i="8"/>
  <c r="K6" i="8"/>
  <c r="K39" i="8" s="1"/>
  <c r="J6" i="8"/>
  <c r="I6" i="8"/>
  <c r="I39" i="8" s="1"/>
  <c r="H6" i="8"/>
  <c r="G6" i="8"/>
  <c r="G39" i="8" s="1"/>
  <c r="F6" i="8"/>
  <c r="E6" i="8"/>
  <c r="E39" i="8" s="1"/>
  <c r="D6" i="8"/>
  <c r="C6" i="8"/>
  <c r="C39" i="8" s="1"/>
  <c r="V129" i="7"/>
  <c r="V128" i="7"/>
  <c r="V127" i="7"/>
  <c r="V126" i="7"/>
  <c r="V125" i="7"/>
  <c r="V124" i="7"/>
  <c r="V123" i="7"/>
  <c r="V122" i="7"/>
  <c r="V121" i="7"/>
  <c r="V120" i="7"/>
  <c r="V119" i="7"/>
  <c r="V118" i="7"/>
  <c r="V117" i="7"/>
  <c r="V116" i="7"/>
  <c r="V115" i="7"/>
  <c r="V114" i="7"/>
  <c r="V113" i="7"/>
  <c r="V112" i="7"/>
  <c r="V111" i="7"/>
  <c r="V110" i="7"/>
  <c r="V109" i="7"/>
  <c r="V108" i="7"/>
  <c r="W108" i="7" s="1"/>
  <c r="U108" i="7"/>
  <c r="T108" i="7"/>
  <c r="S108" i="7"/>
  <c r="R108" i="7"/>
  <c r="Q108" i="7"/>
  <c r="P108" i="7"/>
  <c r="O108" i="7"/>
  <c r="N108" i="7"/>
  <c r="M108" i="7"/>
  <c r="L108" i="7"/>
  <c r="K108" i="7"/>
  <c r="J108" i="7"/>
  <c r="I108" i="7"/>
  <c r="H108" i="7"/>
  <c r="G108" i="7"/>
  <c r="F108" i="7"/>
  <c r="E108" i="7"/>
  <c r="D108" i="7"/>
  <c r="C108" i="7"/>
  <c r="V107" i="7"/>
  <c r="V106" i="7"/>
  <c r="V105" i="7"/>
  <c r="V104" i="7"/>
  <c r="V103" i="7"/>
  <c r="V102" i="7"/>
  <c r="V101" i="7"/>
  <c r="V100" i="7"/>
  <c r="V99" i="7"/>
  <c r="V98" i="7"/>
  <c r="V97" i="7"/>
  <c r="V96" i="7"/>
  <c r="W96" i="7" s="1"/>
  <c r="U96" i="7"/>
  <c r="T96" i="7"/>
  <c r="S96" i="7"/>
  <c r="R96" i="7"/>
  <c r="Q96" i="7"/>
  <c r="P96" i="7"/>
  <c r="O96" i="7"/>
  <c r="N96" i="7"/>
  <c r="M96" i="7"/>
  <c r="L96" i="7"/>
  <c r="K96" i="7"/>
  <c r="J96" i="7"/>
  <c r="I96" i="7"/>
  <c r="H96" i="7"/>
  <c r="G96" i="7"/>
  <c r="F96" i="7"/>
  <c r="E96" i="7"/>
  <c r="D96" i="7"/>
  <c r="C96" i="7"/>
  <c r="V95" i="7"/>
  <c r="V94" i="7"/>
  <c r="V93" i="7"/>
  <c r="V92" i="7"/>
  <c r="V91" i="7"/>
  <c r="V90" i="7"/>
  <c r="V89" i="7"/>
  <c r="V88" i="7"/>
  <c r="V87" i="7"/>
  <c r="V86" i="7"/>
  <c r="W86" i="7" s="1"/>
  <c r="U86" i="7"/>
  <c r="T86" i="7"/>
  <c r="S86" i="7"/>
  <c r="R86" i="7"/>
  <c r="Q86" i="7"/>
  <c r="P86" i="7"/>
  <c r="O86" i="7"/>
  <c r="N86" i="7"/>
  <c r="M86" i="7"/>
  <c r="L86" i="7"/>
  <c r="K86" i="7"/>
  <c r="J86" i="7"/>
  <c r="I86" i="7"/>
  <c r="H86" i="7"/>
  <c r="G86" i="7"/>
  <c r="F86" i="7"/>
  <c r="E86" i="7"/>
  <c r="D86" i="7"/>
  <c r="C86" i="7"/>
  <c r="V85" i="7"/>
  <c r="V84" i="7" s="1"/>
  <c r="U84" i="7"/>
  <c r="T84" i="7"/>
  <c r="S84" i="7"/>
  <c r="R84" i="7"/>
  <c r="Q84" i="7"/>
  <c r="P84" i="7"/>
  <c r="O84" i="7"/>
  <c r="N84" i="7"/>
  <c r="M84" i="7"/>
  <c r="L84" i="7"/>
  <c r="K84" i="7"/>
  <c r="J84" i="7"/>
  <c r="I84" i="7"/>
  <c r="H84" i="7"/>
  <c r="G84" i="7"/>
  <c r="F84" i="7"/>
  <c r="E84" i="7"/>
  <c r="D84" i="7"/>
  <c r="C84" i="7"/>
  <c r="V83" i="7"/>
  <c r="V82" i="7"/>
  <c r="V81" i="7"/>
  <c r="V80" i="7"/>
  <c r="V79" i="7"/>
  <c r="V78" i="7"/>
  <c r="V77" i="7"/>
  <c r="V76" i="7"/>
  <c r="V75" i="7"/>
  <c r="V74" i="7"/>
  <c r="V73" i="7"/>
  <c r="V72" i="7"/>
  <c r="V71" i="7"/>
  <c r="V70" i="7"/>
  <c r="V69" i="7"/>
  <c r="V68" i="7"/>
  <c r="W68" i="7" s="1"/>
  <c r="U68" i="7"/>
  <c r="T68" i="7"/>
  <c r="S68" i="7"/>
  <c r="R68" i="7"/>
  <c r="Q68" i="7"/>
  <c r="P68" i="7"/>
  <c r="O68" i="7"/>
  <c r="N68" i="7"/>
  <c r="M68" i="7"/>
  <c r="L68" i="7"/>
  <c r="K68" i="7"/>
  <c r="J68" i="7"/>
  <c r="I68" i="7"/>
  <c r="H68" i="7"/>
  <c r="G68" i="7"/>
  <c r="F68" i="7"/>
  <c r="E68" i="7"/>
  <c r="D68" i="7"/>
  <c r="C68" i="7"/>
  <c r="V67" i="7"/>
  <c r="V66" i="7"/>
  <c r="V65" i="7"/>
  <c r="V64" i="7"/>
  <c r="V63" i="7"/>
  <c r="V62" i="7"/>
  <c r="W62" i="7" s="1"/>
  <c r="U62" i="7"/>
  <c r="T62" i="7"/>
  <c r="S62" i="7"/>
  <c r="R62" i="7"/>
  <c r="Q62" i="7"/>
  <c r="P62" i="7"/>
  <c r="O62" i="7"/>
  <c r="N62" i="7"/>
  <c r="M62" i="7"/>
  <c r="L62" i="7"/>
  <c r="K62" i="7"/>
  <c r="J62" i="7"/>
  <c r="I62" i="7"/>
  <c r="H62" i="7"/>
  <c r="G62" i="7"/>
  <c r="F62" i="7"/>
  <c r="E62" i="7"/>
  <c r="D62" i="7"/>
  <c r="C62" i="7"/>
  <c r="V61" i="7"/>
  <c r="V60" i="7"/>
  <c r="V59" i="7"/>
  <c r="V58" i="7"/>
  <c r="V57" i="7"/>
  <c r="V56" i="7"/>
  <c r="V55" i="7"/>
  <c r="V54" i="7"/>
  <c r="V53" i="7"/>
  <c r="V52" i="7"/>
  <c r="V51" i="7"/>
  <c r="V50" i="7"/>
  <c r="V49" i="7"/>
  <c r="V48" i="7"/>
  <c r="W48" i="7" s="1"/>
  <c r="U48" i="7"/>
  <c r="T48" i="7"/>
  <c r="S48" i="7"/>
  <c r="R48" i="7"/>
  <c r="Q48" i="7"/>
  <c r="P48" i="7"/>
  <c r="O48" i="7"/>
  <c r="N48" i="7"/>
  <c r="M48" i="7"/>
  <c r="L48" i="7"/>
  <c r="K48" i="7"/>
  <c r="J48" i="7"/>
  <c r="I48" i="7"/>
  <c r="H48" i="7"/>
  <c r="G48" i="7"/>
  <c r="F48" i="7"/>
  <c r="E48" i="7"/>
  <c r="D48" i="7"/>
  <c r="C48" i="7"/>
  <c r="V47" i="7"/>
  <c r="V46" i="7"/>
  <c r="V45" i="7"/>
  <c r="V44" i="7"/>
  <c r="V43" i="7"/>
  <c r="V42" i="7"/>
  <c r="V41" i="7"/>
  <c r="V40" i="7"/>
  <c r="V39" i="7"/>
  <c r="V38" i="7"/>
  <c r="V37" i="7"/>
  <c r="V36" i="7"/>
  <c r="W36" i="7" s="1"/>
  <c r="U36" i="7"/>
  <c r="T36" i="7"/>
  <c r="S36" i="7"/>
  <c r="R36" i="7"/>
  <c r="Q36" i="7"/>
  <c r="P36" i="7"/>
  <c r="O36" i="7"/>
  <c r="N36" i="7"/>
  <c r="M36" i="7"/>
  <c r="L36" i="7"/>
  <c r="K36" i="7"/>
  <c r="J36" i="7"/>
  <c r="I36" i="7"/>
  <c r="H36" i="7"/>
  <c r="G36" i="7"/>
  <c r="F36" i="7"/>
  <c r="E36" i="7"/>
  <c r="D36" i="7"/>
  <c r="C36" i="7"/>
  <c r="V35" i="7"/>
  <c r="V34" i="7"/>
  <c r="V33" i="7"/>
  <c r="V32" i="7"/>
  <c r="V31" i="7"/>
  <c r="V30" i="7"/>
  <c r="V29" i="7"/>
  <c r="V28" i="7"/>
  <c r="V27" i="7"/>
  <c r="V26" i="7"/>
  <c r="V25" i="7"/>
  <c r="V24" i="7"/>
  <c r="W24" i="7" s="1"/>
  <c r="U24" i="7"/>
  <c r="T24" i="7"/>
  <c r="S24" i="7"/>
  <c r="R24" i="7"/>
  <c r="Q24" i="7"/>
  <c r="P24" i="7"/>
  <c r="O24" i="7"/>
  <c r="N24" i="7"/>
  <c r="M24" i="7"/>
  <c r="L24" i="7"/>
  <c r="K24" i="7"/>
  <c r="J24" i="7"/>
  <c r="I24" i="7"/>
  <c r="H24" i="7"/>
  <c r="G24" i="7"/>
  <c r="F24" i="7"/>
  <c r="E24" i="7"/>
  <c r="D24" i="7"/>
  <c r="C24" i="7"/>
  <c r="V23" i="7"/>
  <c r="V22" i="7"/>
  <c r="V21" i="7"/>
  <c r="V20" i="7"/>
  <c r="V19" i="7"/>
  <c r="V18" i="7"/>
  <c r="V17" i="7"/>
  <c r="V16" i="7"/>
  <c r="V15" i="7"/>
  <c r="V14" i="7"/>
  <c r="V13" i="7"/>
  <c r="V12" i="7"/>
  <c r="V11" i="7"/>
  <c r="V10" i="7"/>
  <c r="V9" i="7"/>
  <c r="V8" i="7"/>
  <c r="V7" i="7"/>
  <c r="V5" i="7" s="1"/>
  <c r="V6" i="7"/>
  <c r="U5" i="7"/>
  <c r="U130" i="7" s="1"/>
  <c r="T5" i="7"/>
  <c r="T130" i="7" s="1"/>
  <c r="S5" i="7"/>
  <c r="S130" i="7" s="1"/>
  <c r="R5" i="7"/>
  <c r="R130" i="7" s="1"/>
  <c r="Q5" i="7"/>
  <c r="Q130" i="7" s="1"/>
  <c r="P5" i="7"/>
  <c r="P130" i="7" s="1"/>
  <c r="O5" i="7"/>
  <c r="O130" i="7" s="1"/>
  <c r="N5" i="7"/>
  <c r="N130" i="7" s="1"/>
  <c r="M5" i="7"/>
  <c r="M130" i="7" s="1"/>
  <c r="L5" i="7"/>
  <c r="L130" i="7" s="1"/>
  <c r="K5" i="7"/>
  <c r="K130" i="7" s="1"/>
  <c r="J5" i="7"/>
  <c r="J130" i="7" s="1"/>
  <c r="I5" i="7"/>
  <c r="I130" i="7" s="1"/>
  <c r="H5" i="7"/>
  <c r="H130" i="7" s="1"/>
  <c r="G5" i="7"/>
  <c r="G130" i="7" s="1"/>
  <c r="F5" i="7"/>
  <c r="F130" i="7" s="1"/>
  <c r="E5" i="7"/>
  <c r="E130" i="7" s="1"/>
  <c r="D5" i="7"/>
  <c r="D130" i="7" s="1"/>
  <c r="C5" i="7"/>
  <c r="C130" i="7" s="1"/>
  <c r="F33" i="6"/>
  <c r="F32" i="6"/>
  <c r="F31" i="6"/>
  <c r="F30" i="6"/>
  <c r="F29" i="6"/>
  <c r="F28" i="6"/>
  <c r="F27" i="6"/>
  <c r="F26" i="6"/>
  <c r="F25" i="6"/>
  <c r="F24" i="6"/>
  <c r="F23" i="6"/>
  <c r="F22" i="6"/>
  <c r="F21" i="6"/>
  <c r="F20" i="6"/>
  <c r="F19" i="6"/>
  <c r="F18" i="6"/>
  <c r="F17" i="6"/>
  <c r="F16" i="6"/>
  <c r="F9" i="6"/>
  <c r="D8" i="6"/>
  <c r="F6" i="6"/>
  <c r="F5" i="6"/>
  <c r="C8" i="9" l="1"/>
  <c r="V39" i="8"/>
  <c r="W39" i="8" s="1"/>
  <c r="W6" i="8"/>
  <c r="W5" i="7"/>
  <c r="V130" i="7"/>
  <c r="W130" i="7" s="1"/>
  <c r="K20" i="1" l="1"/>
  <c r="M17" i="1" l="1"/>
  <c r="M16" i="1"/>
  <c r="L16" i="1"/>
  <c r="L12" i="1" l="1"/>
  <c r="A2" i="1" l="1"/>
  <c r="A2" i="3" s="1"/>
  <c r="N47" i="4" l="1"/>
  <c r="M47" i="4"/>
  <c r="L47" i="4"/>
  <c r="K47" i="4"/>
  <c r="J47" i="4"/>
  <c r="I47" i="4"/>
  <c r="C47" i="4"/>
  <c r="N46" i="4"/>
  <c r="M46" i="4"/>
  <c r="I46" i="4"/>
  <c r="G46" i="4"/>
  <c r="C46" i="4"/>
  <c r="N44" i="4"/>
  <c r="M44" i="4"/>
  <c r="M42" i="4" s="1"/>
  <c r="M39" i="4" s="1"/>
  <c r="L44" i="4"/>
  <c r="K44" i="4"/>
  <c r="K42" i="4" s="1"/>
  <c r="K39" i="4" s="1"/>
  <c r="J44" i="4"/>
  <c r="I44" i="4"/>
  <c r="C44" i="4"/>
  <c r="I43" i="4"/>
  <c r="C43" i="4"/>
  <c r="N42" i="4"/>
  <c r="L42" i="4"/>
  <c r="J42" i="4"/>
  <c r="I42" i="4" s="1"/>
  <c r="H42" i="4"/>
  <c r="G42" i="4"/>
  <c r="F42" i="4"/>
  <c r="E42" i="4"/>
  <c r="D42" i="4"/>
  <c r="C42" i="4" s="1"/>
  <c r="N41" i="4"/>
  <c r="I41" i="4" s="1"/>
  <c r="H41" i="4"/>
  <c r="C41" i="4" s="1"/>
  <c r="C39" i="4" s="1"/>
  <c r="I40" i="4"/>
  <c r="I39" i="4" s="1"/>
  <c r="C40" i="4"/>
  <c r="N39" i="4"/>
  <c r="L39" i="4"/>
  <c r="J39" i="4"/>
  <c r="H39" i="4"/>
  <c r="G39" i="4"/>
  <c r="F39" i="4"/>
  <c r="E39" i="4"/>
  <c r="D39" i="4"/>
  <c r="M38" i="4"/>
  <c r="M28" i="4" s="1"/>
  <c r="M24" i="4" s="1"/>
  <c r="L38" i="4"/>
  <c r="K38" i="4"/>
  <c r="I38" i="4" s="1"/>
  <c r="G38" i="4"/>
  <c r="G28" i="4" s="1"/>
  <c r="G24" i="4" s="1"/>
  <c r="F38" i="4"/>
  <c r="E38" i="4"/>
  <c r="C38" i="4" s="1"/>
  <c r="C28" i="4" s="1"/>
  <c r="C24" i="4" s="1"/>
  <c r="I37" i="4"/>
  <c r="C37" i="4"/>
  <c r="I36" i="4"/>
  <c r="C36" i="4"/>
  <c r="I35" i="4"/>
  <c r="C35" i="4"/>
  <c r="I34" i="4"/>
  <c r="C34" i="4"/>
  <c r="I33" i="4"/>
  <c r="C33" i="4"/>
  <c r="I32" i="4"/>
  <c r="C32" i="4"/>
  <c r="I31" i="4"/>
  <c r="C31" i="4"/>
  <c r="I30" i="4"/>
  <c r="C30" i="4"/>
  <c r="I29" i="4"/>
  <c r="I28" i="4" s="1"/>
  <c r="C29" i="4"/>
  <c r="N28" i="4"/>
  <c r="L28" i="4"/>
  <c r="L24" i="4" s="1"/>
  <c r="J28" i="4"/>
  <c r="J24" i="4" s="1"/>
  <c r="H28" i="4"/>
  <c r="H24" i="4" s="1"/>
  <c r="F28" i="4"/>
  <c r="F24" i="4" s="1"/>
  <c r="D28" i="4"/>
  <c r="D24" i="4" s="1"/>
  <c r="N26" i="4"/>
  <c r="I26" i="4" s="1"/>
  <c r="I25" i="4" s="1"/>
  <c r="I24" i="4" s="1"/>
  <c r="C26" i="4"/>
  <c r="M25" i="4"/>
  <c r="L25" i="4"/>
  <c r="K25" i="4"/>
  <c r="J25" i="4"/>
  <c r="H25" i="4"/>
  <c r="G25" i="4"/>
  <c r="F25" i="4"/>
  <c r="E25" i="4"/>
  <c r="D25" i="4"/>
  <c r="C25" i="4"/>
  <c r="I23" i="4"/>
  <c r="C23" i="4"/>
  <c r="I22" i="4"/>
  <c r="E22" i="4"/>
  <c r="C22" i="4" s="1"/>
  <c r="C21" i="4" s="1"/>
  <c r="N21" i="4"/>
  <c r="M21" i="4"/>
  <c r="L21" i="4"/>
  <c r="K21" i="4"/>
  <c r="J21" i="4"/>
  <c r="I21" i="4"/>
  <c r="H21" i="4"/>
  <c r="G21" i="4"/>
  <c r="F21" i="4"/>
  <c r="D21" i="4"/>
  <c r="I20" i="4"/>
  <c r="C20" i="4"/>
  <c r="I19" i="4"/>
  <c r="C19" i="4"/>
  <c r="I18" i="4"/>
  <c r="D18" i="4"/>
  <c r="C18" i="4" s="1"/>
  <c r="I17" i="4"/>
  <c r="C17" i="4"/>
  <c r="I16" i="4"/>
  <c r="C16" i="4"/>
  <c r="I15" i="4"/>
  <c r="C15" i="4"/>
  <c r="I14" i="4"/>
  <c r="C14" i="4"/>
  <c r="N13" i="4"/>
  <c r="N11" i="4" s="1"/>
  <c r="N9" i="4" s="1"/>
  <c r="M13" i="4"/>
  <c r="L13" i="4"/>
  <c r="L11" i="4" s="1"/>
  <c r="L9" i="4" s="1"/>
  <c r="L8" i="4" s="1"/>
  <c r="L7" i="4" s="1"/>
  <c r="K13" i="4"/>
  <c r="C13" i="4"/>
  <c r="I12" i="4"/>
  <c r="C12" i="4"/>
  <c r="M11" i="4"/>
  <c r="M9" i="4" s="1"/>
  <c r="M8" i="4" s="1"/>
  <c r="M7" i="4" s="1"/>
  <c r="K11" i="4"/>
  <c r="K9" i="4" s="1"/>
  <c r="J11" i="4"/>
  <c r="H11" i="4"/>
  <c r="H9" i="4" s="1"/>
  <c r="H8" i="4" s="1"/>
  <c r="H7" i="4" s="1"/>
  <c r="G11" i="4"/>
  <c r="F11" i="4"/>
  <c r="F9" i="4" s="1"/>
  <c r="F8" i="4" s="1"/>
  <c r="F7" i="4" s="1"/>
  <c r="E11" i="4"/>
  <c r="D11" i="4"/>
  <c r="C11" i="4" s="1"/>
  <c r="I10" i="4"/>
  <c r="C10" i="4"/>
  <c r="J9" i="4"/>
  <c r="G9" i="4"/>
  <c r="E9" i="4"/>
  <c r="J8" i="4"/>
  <c r="G8" i="4"/>
  <c r="J7" i="4"/>
  <c r="G7" i="4"/>
  <c r="D9" i="4" l="1"/>
  <c r="D8" i="4" s="1"/>
  <c r="D7" i="4" s="1"/>
  <c r="I11" i="4"/>
  <c r="I9" i="4" s="1"/>
  <c r="I8" i="4" s="1"/>
  <c r="I7" i="4" s="1"/>
  <c r="I13" i="4"/>
  <c r="C9" i="4"/>
  <c r="C8" i="4" s="1"/>
  <c r="C7" i="4" s="1"/>
  <c r="E21" i="4"/>
  <c r="N25" i="4"/>
  <c r="N24" i="4" s="1"/>
  <c r="N8" i="4" s="1"/>
  <c r="N7" i="4" s="1"/>
  <c r="E28" i="4"/>
  <c r="E24" i="4" s="1"/>
  <c r="K28" i="4"/>
  <c r="K24" i="4" s="1"/>
  <c r="K8" i="4" s="1"/>
  <c r="K7" i="4" s="1"/>
  <c r="H20" i="1"/>
  <c r="E8" i="4" l="1"/>
  <c r="E7" i="4" s="1"/>
  <c r="K25" i="1"/>
  <c r="K23" i="1"/>
  <c r="K22" i="1"/>
  <c r="I16" i="1"/>
  <c r="H16" i="1"/>
  <c r="G16" i="1"/>
  <c r="G20" i="1" s="1"/>
  <c r="F16" i="1"/>
  <c r="E16" i="1"/>
  <c r="D16" i="1"/>
  <c r="K14" i="1"/>
  <c r="K13" i="1"/>
  <c r="K12" i="1"/>
  <c r="K11" i="1"/>
  <c r="K10" i="1"/>
  <c r="K8" i="1"/>
  <c r="K7" i="1"/>
  <c r="J4" i="1"/>
  <c r="K4" i="1" s="1"/>
  <c r="I20" i="1" l="1"/>
  <c r="F20" i="1"/>
  <c r="J20" i="1"/>
  <c r="K16" i="1"/>
</calcChain>
</file>

<file path=xl/comments1.xml><?xml version="1.0" encoding="utf-8"?>
<comments xmlns="http://schemas.openxmlformats.org/spreadsheetml/2006/main">
  <authors>
    <author>HTC</author>
  </authors>
  <commentList>
    <comment ref="O26" authorId="0">
      <text>
        <r>
          <rPr>
            <b/>
            <sz val="9"/>
            <color indexed="81"/>
            <rFont val="Tahoma"/>
            <family val="2"/>
          </rPr>
          <t>HTC:</t>
        </r>
        <r>
          <rPr>
            <sz val="9"/>
            <color indexed="81"/>
            <rFont val="Tahoma"/>
            <family val="2"/>
          </rPr>
          <t xml:space="preserve">
3158/QĐ-BNN, 27/7/2016</t>
        </r>
      </text>
    </comment>
  </commentList>
</comments>
</file>

<file path=xl/comments2.xml><?xml version="1.0" encoding="utf-8"?>
<comments xmlns="http://schemas.openxmlformats.org/spreadsheetml/2006/main">
  <authors>
    <author>andongnhi</author>
  </authors>
  <commentList>
    <comment ref="B13" authorId="0">
      <text>
        <r>
          <rPr>
            <b/>
            <sz val="9"/>
            <color indexed="81"/>
            <rFont val="Tahoma"/>
            <family val="2"/>
          </rPr>
          <t>andongnhi:</t>
        </r>
        <r>
          <rPr>
            <sz val="9"/>
            <color indexed="81"/>
            <rFont val="Tahoma"/>
            <family val="2"/>
          </rPr>
          <t xml:space="preserve">
Huyện Tuần Giáo</t>
        </r>
      </text>
    </comment>
  </commentList>
</comments>
</file>

<file path=xl/sharedStrings.xml><?xml version="1.0" encoding="utf-8"?>
<sst xmlns="http://schemas.openxmlformats.org/spreadsheetml/2006/main" count="786" uniqueCount="536">
  <si>
    <t>STT</t>
  </si>
  <si>
    <t>Chỉ tiêu</t>
  </si>
  <si>
    <t>ĐVT</t>
  </si>
  <si>
    <t>Phát triển cây lương thực</t>
  </si>
  <si>
    <t>Ha</t>
  </si>
  <si>
    <t>Tổng sản lượng lương thực có hạt</t>
  </si>
  <si>
    <t>Tấn</t>
  </si>
  <si>
    <t>Cây công nghiệp</t>
  </si>
  <si>
    <t>Chăn nuôi</t>
  </si>
  <si>
    <t>%</t>
  </si>
  <si>
    <t>Con</t>
  </si>
  <si>
    <t>Thủy sản</t>
  </si>
  <si>
    <t>Lâm nghiệp</t>
  </si>
  <si>
    <t>Cây cao su: + DT</t>
  </si>
  <si>
    <t>Diện tích nuôi trồng</t>
  </si>
  <si>
    <t>Tổng sản lượng thủy sản</t>
  </si>
  <si>
    <t xml:space="preserve">KQ thực hiện năm 2016 </t>
  </si>
  <si>
    <t>KQ thực hiện năm 2017</t>
  </si>
  <si>
    <t>Tổng đàn gia súc (trâu, bò, lợn)</t>
  </si>
  <si>
    <t xml:space="preserve">                    + SL búp tươi</t>
  </si>
  <si>
    <t xml:space="preserve">                     + Sản lượng cà phê nhân</t>
  </si>
  <si>
    <t>%/năm</t>
  </si>
  <si>
    <t>Tốc độ phát triển đàn (trâu, bò, lợn)/năm</t>
  </si>
  <si>
    <t>Diện tích gieo trồng cây lương thực</t>
  </si>
  <si>
    <t>Tốc độ tăng trưởng bình quân giá trị sản phẩm nông, lâm nghiệp</t>
  </si>
  <si>
    <t xml:space="preserve"> -</t>
  </si>
  <si>
    <t>4.1</t>
  </si>
  <si>
    <t>4.2</t>
  </si>
  <si>
    <t>4.3</t>
  </si>
  <si>
    <t>Cơ cấu ngành nông, lâm nghiệp trong GRDP của tỉnh</t>
  </si>
  <si>
    <t>Mục tiêu theo NQ 05 (đến năm 2020)</t>
  </si>
  <si>
    <t>Đơn vị: Triệu đồng</t>
  </si>
  <si>
    <t>Stt</t>
  </si>
  <si>
    <t>Nội dung</t>
  </si>
  <si>
    <t>Tổng số</t>
  </si>
  <si>
    <t>Năm 2016</t>
  </si>
  <si>
    <t>Năm 2017</t>
  </si>
  <si>
    <t>Năm 2018</t>
  </si>
  <si>
    <t>Thực hiện năm 2016</t>
  </si>
  <si>
    <t>A</t>
  </si>
  <si>
    <t>B</t>
  </si>
  <si>
    <t>I</t>
  </si>
  <si>
    <t>Các chính sách hỗ trợ</t>
  </si>
  <si>
    <t>Kinh phí phòng chống, chữa cháy rừng</t>
  </si>
  <si>
    <t>Hỗ trợ phát triển cây cao su</t>
  </si>
  <si>
    <t>Hỗ trợ thực hiện chính sách miễn thu thủy lợi phí</t>
  </si>
  <si>
    <t>Kinh phí bảo vệ và phát triển đất trồng lúa</t>
  </si>
  <si>
    <t>Kinh phí thực hiện giao đất, giao rừng, cấp giấy CNQSD đất lâm nghiệp (Kế hoạch 388)</t>
  </si>
  <si>
    <t>Hỗ trợ người dân hộ nghèo vùng khó khăn theo QĐ 102</t>
  </si>
  <si>
    <t>II</t>
  </si>
  <si>
    <t>Vốn đầu tư</t>
  </si>
  <si>
    <t>Chương trình MTQG giảm nghèo bền vững</t>
  </si>
  <si>
    <t>Vốn sự nghiệp</t>
  </si>
  <si>
    <t>III</t>
  </si>
  <si>
    <t>Chương trình mục tiêu phát triển lâm nghiệp bền vững</t>
  </si>
  <si>
    <t>Chương trình mục tiêu Tái cơ cấu kinh tế nông nghiệp và phòng chống giảm nhẹ thiên tai, ổn định đời sống dân cư</t>
  </si>
  <si>
    <t>Thực hiện dự án cánh đồng lớn</t>
  </si>
  <si>
    <t>Chương trình mục tiêu Giáo dục nghề nghiệp - việc làm và an toàn lao động</t>
  </si>
  <si>
    <t>Đào tạo cán bộ hợp tác và tổ hợp tác xã</t>
  </si>
  <si>
    <t>Đề án 79</t>
  </si>
  <si>
    <t>Đề án dân tộc Cống</t>
  </si>
  <si>
    <t>Khắc phục thiệt hại do rét đậm rét hại gây ra</t>
  </si>
  <si>
    <t>Khắc phục hậu quả hạn hán vụ Đông Xuân</t>
  </si>
  <si>
    <t>IV</t>
  </si>
  <si>
    <t>V</t>
  </si>
  <si>
    <t>Vốn tài trợ nước ngoài (ODA) cho các DA, CT</t>
  </si>
  <si>
    <t>TT</t>
  </si>
  <si>
    <t>Văn bản</t>
  </si>
  <si>
    <t>Số, ngày, tháng,
 năm ban hành</t>
  </si>
  <si>
    <t>Cơ quan ban hành</t>
  </si>
  <si>
    <t>UBND tỉnh</t>
  </si>
  <si>
    <t xml:space="preserve">Quyết định </t>
  </si>
  <si>
    <t>Công văn</t>
  </si>
  <si>
    <t>Báo cáo</t>
  </si>
  <si>
    <t>1418/QĐ-UBND ngày 9/11/2016</t>
  </si>
  <si>
    <t>Về việc phê duyệt Đề án phát triển sản xuất nông, lâm nghiệp đến năm 2020, định hướng đến năm 2025</t>
  </si>
  <si>
    <t xml:space="preserve">3482/UBND-KTN ngày 28/11/2017  </t>
  </si>
  <si>
    <t>Về việc sơ kết Đề án Tái cơ cấu ngành nông nghiệp và xây dựng Kế hoạch cơ cấu lại ngành nông nghiệp trên địa bàn tỉnh giai đoạn đến năm 2020</t>
  </si>
  <si>
    <t xml:space="preserve">716/UBND-KTN ngày 27/3/2018 </t>
  </si>
  <si>
    <t>Về việc tổ chức sơ kết Đề án Tái cơ cấu ngành nông nghiệp và xây dựng Kế hoạch cơ cấu lại ngành nông nghiệp trên địa bàn tỉnh giai đoạn đến năm 2020</t>
  </si>
  <si>
    <t>Ban hành quy định một số chính sách hỗ trợ việc áp dụng quy trình thực hành sản xuất nông nghiệp tốt trong nông nghiệp, lâm nghiệp và thủy sản trên địa bàn tỉnh Điện Biên</t>
  </si>
  <si>
    <t>04/2017/QĐ-UBND ngày 13/01/2017</t>
  </si>
  <si>
    <t>1122/QĐ-UBND ngày 9/9/2016</t>
  </si>
  <si>
    <t>07/2017/QĐ-UBND ngày 3/3/2017</t>
  </si>
  <si>
    <t>Sửa đổi, bổ sung tiêu chí về quy mô diện tích một số cây trồng thực hiện cánh đồng lớn trên địa bàn tỉnh Điện Biên</t>
  </si>
  <si>
    <t>03/2018/QĐ-UBND ngày 02/01/2018</t>
  </si>
  <si>
    <t>Ban hành Quy định nội dung chi, mức hỗ trợ; quản lý và sử dụng kinh phí sự nghiệp hỗ trợ thực hiện Chương trình mục tiêu quốc gia giảm nghèo bền vững giai đoạn 2016-2020 trên địa bàn tỉnh tỉnh Điện Biên</t>
  </si>
  <si>
    <t>14/2018/QĐ-UBND ngày 26/3/2018</t>
  </si>
  <si>
    <t>Ban hành Quy định quản lý và sử dụng kinh phí để thực hiện một số nội dung theo Thông tư số 43/2017/TT-BTc ngày 12/5/2017 của Bộ Tài chính quy định quản lý và sử dụng kinh phí sự nghiệp thực hiện Chương trình mục tiêu quốc gia xây dựng nông thôn mới giai đoạn 2017-2020 trên địa bàn tỉnh Điện Biên</t>
  </si>
  <si>
    <t>29/2016/QĐ-UBND ngày 30/12/2016</t>
  </si>
  <si>
    <t>Về việc ban hành Quy định mức hỗ trợ chi phí giống ngô để chuyển đổi từ trồng lúa sang trồng ngô trên địa bàn tỉnh Điện Biên</t>
  </si>
  <si>
    <t xml:space="preserve"> 30-CT/TU ngày 2/8/2017 </t>
  </si>
  <si>
    <t>Ban Thường vụ Tỉnh ủy</t>
  </si>
  <si>
    <t>Chỉ thị</t>
  </si>
  <si>
    <t>Về tăng cường sự lãnh đạo của đảng với công tác quản lý , bảo vệ và phát triển rừng tỉnh Điện Biên</t>
  </si>
  <si>
    <t>Báo cáo đánh giá tình hình thực hiện Nghị định 210/2013/NĐ-CP về chính sách khuyến khích doanh nghiệp đầu tư vào nông nghiệp, nông thôn</t>
  </si>
  <si>
    <t xml:space="preserve">315/BC-UBND ngày 5/12/2016
</t>
  </si>
  <si>
    <t>Báo cáo tổng hợp nhu cầu hỗ trợ dự án theo Nghị định 210/2013/NĐ-CP về chính sách khuyến khích doanh nghiệp đầu tư vào nông thôn</t>
  </si>
  <si>
    <t xml:space="preserve">54/BC-UBND ngày 15/3/2018
</t>
  </si>
  <si>
    <t xml:space="preserve">918/UBND-KTN ngày 10/4/2017
</t>
  </si>
  <si>
    <t>Về việc tăng cường thực hiện các biện pháp quản lý, bảo vệ và phát triển rừng, ngăn chặn các hành vi xâm hại động vật hoang dã nguy cấp, quý, hiếm trên địa bàn tỉnh</t>
  </si>
  <si>
    <t>V/v Tăng cường công tác quản lý, bảo vệ rừng, ngăn chặn tình trạng khai thác lâm sản trái phép</t>
  </si>
  <si>
    <t xml:space="preserve">620/UBND-KTN ngày 16/3/2018
</t>
  </si>
  <si>
    <t>Tăng cường công tác quản lý, bảo vệ diện tích rừng tăng thêm năm 2017</t>
  </si>
  <si>
    <t xml:space="preserve">922/UBND-KTN ngày 16/4/2018
</t>
  </si>
  <si>
    <t>Về việc tăng cường các biện pháp cấp bách để bảo vệ, phòng cháy chữa cháy rừng trên địa bàn tỉnh Điện Biên</t>
  </si>
  <si>
    <t xml:space="preserve">02/CT-UBND ngày 18/01/2018
</t>
  </si>
  <si>
    <t>V/v hướng dẫn, hỗ trợ các doanh nghiệp và hộ gia đình chăn nuôi tiêu thụ lợn thương phẩm.</t>
  </si>
  <si>
    <t>Quyết định ban hành Kế hoạch thực hiện “Nâng cao chất lượng đào tạo nghề cho lao động nông thôn” thuộc Chương trình mục tiêu quốc gia xây dựng nông thôn mới giai đoạn 2016-2020 trên địa bàn tỉnh Điện Biên</t>
  </si>
  <si>
    <t xml:space="preserve">224/QĐ-UBND ngày 26/3/2018
</t>
  </si>
  <si>
    <t>Ban hành quy định mức hỗ trợ đối với cây trồng, vật nuôi, thủy sản bị thiệt hại do thiên tai, dịch bệnh trên địa bàn tỉnh Điện Biên</t>
  </si>
  <si>
    <t xml:space="preserve">21/2018/QĐ-UBND ngày 23/4/2018
</t>
  </si>
  <si>
    <t>Ban hành mức hỗ trợ cụ thể đối với KNXTTS có trồng rừng bổ sung, hỗ trợ trồng rừng sản xuất và phát triển lâm sản ngoài gỗ, trợ cấp gạo rừng trồng thay thế nương rẫy theo quy định tại Nghị định số 75/2015/NĐ-CP ngày 09/9/2015 trên địa bàn tỉnh Điện Biên</t>
  </si>
  <si>
    <t xml:space="preserve">1491/UBND-KTN 
ngày 30/5/2017
</t>
  </si>
  <si>
    <t>KQ thực hiện năm 2018</t>
  </si>
  <si>
    <t>KQ thực hiện năm 2019</t>
  </si>
  <si>
    <t>Ước KQ thực hiện năm 2020</t>
  </si>
  <si>
    <t>Tốc độ tăng bình quân giai đoạn 2016-2020 (%)</t>
  </si>
  <si>
    <t>Dự ước kết quả đến hết 2020/mục tiêu so với NQ 05 (%)</t>
  </si>
  <si>
    <t>Vượt</t>
  </si>
  <si>
    <t>Cây Chè:      + DT</t>
  </si>
  <si>
    <t>Cây cà phê:   + DT</t>
  </si>
  <si>
    <t xml:space="preserve"> +</t>
  </si>
  <si>
    <t>Đàn trâu</t>
  </si>
  <si>
    <t>Đàn bò</t>
  </si>
  <si>
    <t>Đàn lợn</t>
  </si>
  <si>
    <t xml:space="preserve">Tỷ lệ che phủ rừng </t>
  </si>
  <si>
    <t>Kinh phí phân bổ giai đoạn 2016-2020</t>
  </si>
  <si>
    <t>Kinh phí thực hiện giai đoạn 2016-2020</t>
  </si>
  <si>
    <t>Năm 2019</t>
  </si>
  <si>
    <t>Năm 2020</t>
  </si>
  <si>
    <t>Thực hiện năm 2017</t>
  </si>
  <si>
    <t>Thực hiện năm 2018</t>
  </si>
  <si>
    <t>Thực hiện năm 2019</t>
  </si>
  <si>
    <t>Ước thực hiện năm 2020</t>
  </si>
  <si>
    <t>1=2+3+4+5+6</t>
  </si>
  <si>
    <t>C</t>
  </si>
  <si>
    <t>TỔNG SỐ</t>
  </si>
  <si>
    <t>VỐN HỖ TRỢ TRỰC TIẾP CHO SẢN XUẤT NÔNG, LÂM NGHIỆP</t>
  </si>
  <si>
    <t>Chính sách hỗ trợ phát triển sản xuất nông nghiệp, lâm nghiệp, thủy sản (QĐ 02/2014/QĐ-UBND; 45/2018/QĐ-UBND)</t>
  </si>
  <si>
    <t>Kinh phí thực hiện khuyến nông (tỉnh, huyện)</t>
  </si>
  <si>
    <t xml:space="preserve">Kinh phí tỉnh </t>
  </si>
  <si>
    <t>Kinh phí huyện</t>
  </si>
  <si>
    <t>Kinh phí thực hiện các quy hoạch nông, lâm nghiệp</t>
  </si>
  <si>
    <t>Vốn sự nghiệp chương trình mục tiêu quốc gia</t>
  </si>
  <si>
    <t>Chương trình giảm nghèo bền vững (hỗ trợ sản xuất)</t>
  </si>
  <si>
    <t>Chương trình xây dựng nông thôn mới (hỗ trợ sản xuất)</t>
  </si>
  <si>
    <t>Chương trình mục tiêu, nhiệm vụ khác</t>
  </si>
  <si>
    <t>Dự án nâng cao năng lực phòng cháy, chữa cháy rừng tỉnh Điện Biên GĐ 2016-2020</t>
  </si>
  <si>
    <t xml:space="preserve">Khắc phục hậu quả thiên tai </t>
  </si>
  <si>
    <t xml:space="preserve">VỐN HỖ TRỢ/ĐẦU TƯ GIÁN TIẾP CHO SẢN XUẤT NÔNG, LÂM NGHIỆP </t>
  </si>
  <si>
    <t>Vốn đầu tư trong cân đối NSĐP</t>
  </si>
  <si>
    <t>Khắc phục hậu quả thiên tai (nguồn dự phòng NSTW+ NS tỉnh)</t>
  </si>
  <si>
    <t>Các chương trình mục tiêu quốc gia</t>
  </si>
  <si>
    <t>Chương trình MTQG xây dựng Nông thôn mới</t>
  </si>
  <si>
    <t>Điều chỉnh bổ sung Đề án sắp xếp ổn định dân cư, phát triển KT-XH bảo đảm QPAN huyện Mường Nhé, Điện Biên giai đoạn 2016-2020 (Đề án 79)</t>
  </si>
  <si>
    <t>KINH PHÍ DN ĐẦU TƯ VÀO NÔNG NGHIỆP</t>
  </si>
  <si>
    <t xml:space="preserve">45/2018/QĐ-UBND ngày 24/12/2018 </t>
  </si>
  <si>
    <t>Ban hành chính sách hỗ trợ phát triển sản xuất nông, lâm nghiệp thực hiện cơ cấu lại ngành nông nghiệp trên địa bàn tỉnh Điện Biên</t>
  </si>
  <si>
    <t>215-CV/BCS ngày 27/12/2018</t>
  </si>
  <si>
    <t>Ban Cán sự Đảng UBND tỉnh</t>
  </si>
  <si>
    <t>V/v triển khai Kết luận của BTV Tỉnh ủy kiểm tra về công tác lãnh đạo, chỉ đạo triển khai thực hiện Nghị quyết số 05-NQ/TU ngày 23/5/2016 về phát triển SXNLN đến năm 2020, định hướng đến năm 2025  </t>
  </si>
  <si>
    <t>Kế hoạch</t>
  </si>
  <si>
    <t xml:space="preserve">09-KH/BCS ngày 28/01/2019 </t>
  </si>
  <si>
    <t>Kế hoạch khắc phục, sửa chữa những hạn chế, khuyết điểm theo Kết luận số 155-KL/TU ngày 20/12/2018 của Ban Thường vụ Tỉnh ủy.</t>
  </si>
  <si>
    <t xml:space="preserve">135/QĐ-UBND ngày 18/02/2019 </t>
  </si>
  <si>
    <t>Ban hành Bộ tiêu chí thôn, bản nông thôn mới trên địa bàn tỉnh Điện Biên đến năm 2020</t>
  </si>
  <si>
    <t>136/QĐ-UBND ngày 18/02/2019</t>
  </si>
  <si>
    <t>Bộ tiêu chí thôn, bản nông thôn mới kiểu mẫu trên địa bàn tỉnh Điện Biên đến năm 2020</t>
  </si>
  <si>
    <t xml:space="preserve">10/2019/QĐ-UBND ngày 12/3/2019 </t>
  </si>
  <si>
    <t>về việc sửa đổi, bổ sung Quyết định số 07/2017/QĐ-UBND ngày 31/3/2017 của UBND tỉnh về ban hành mức hỗ trợ cụ thể khoanh nuôi tái sinh có trồng bổ sung, hỗ trợ trồng rừng sản xuất và phát triển lâm sản ngoài gỗ, trợ cấp gạo trồng rừng thay thế nương rẫy theo quy định tại Nghị định số 75/2015/NĐ-CP ngày 09/9/2015 của Chính phủ trên địa bàn tỉnh Điện Biên</t>
  </si>
  <si>
    <t xml:space="preserve">Chỉ thị </t>
  </si>
  <si>
    <t xml:space="preserve">48-CT/TU ngày 20/3/2019 </t>
  </si>
  <si>
    <t>tiếp tục đẩy mạnh thực hiện nghị quyết số 05-NQ/TU của BCH Đảng bộ tỉnh khóa XIII về phát triển sản xuất nông, lâm nghiệp đến năm 2020, định hướng đến năm 2025</t>
  </si>
  <si>
    <t>730/KH-BCĐ ngày 22/3/2019</t>
  </si>
  <si>
    <t>Ban Chỉ đạo các chương trình MTQG tỉnh</t>
  </si>
  <si>
    <t>Kế hoạch triển khai thực hiện chương trình mỗi xã một sản phẩm năm 2019</t>
  </si>
  <si>
    <t>Quyết định</t>
  </si>
  <si>
    <t xml:space="preserve">330/QĐ-UBND ngày 18/4/2019 </t>
  </si>
  <si>
    <t>Bộ tiêu chí “Xã đạt chuẩn nông thôn mới nâng cao” và Quy định “Xã đạt chuẩn nông thôn mới kiểu mẫu” trên địa bàn tỉnh Điện Biên đến năm 2020</t>
  </si>
  <si>
    <t xml:space="preserve">1053/KH-UBND ngày 18/4/2019 </t>
  </si>
  <si>
    <t>Kế hoạch tổng kết 10 năm thực hiện Chương trình MTQG xây dựng nông thôn mới giai đoạn 2010 - 2020 trên địa bàn tỉnh</t>
  </si>
  <si>
    <t xml:space="preserve">Kế hoạch </t>
  </si>
  <si>
    <t xml:space="preserve">1268/KH-UBND ngày 7/5/2019 </t>
  </si>
  <si>
    <t>về thực hiện Chỉ thị số 48-CT/TU ngày 20/3/2019 của Ban Thường vụ Tỉnh ủy về tiếp tục đẩy mạnh thực hiện Nghị quyết số 05-NQ/TU của Ban Chấp hành Đảng bộ tỉnh khóa XIII về phát triển sản xuất nông, lâm nghiệp đến năm 2020, định hướng đến năm 2025</t>
  </si>
  <si>
    <t xml:space="preserve">17/2019/QĐ-UBND ngày 07/5/2019 </t>
  </si>
  <si>
    <t>Quy định nội dung chi, mức chi Quỹ phòng, chống thiên tai tỉnh Điện Biên</t>
  </si>
  <si>
    <t>1064/KH-SNN ngày 4/6/2019</t>
  </si>
  <si>
    <t xml:space="preserve"> Sở Nông nghiệp và PTNT</t>
  </si>
  <si>
    <t>Kế hoạch thực hiện chỉ thị số 48-CT/TU ngày 20/3/2019 của ban thường vụ tỉnh ủy về tiếp tục đẩy mạnh thực hiện nghị quyết số 05-NQ/TU của ban chấp hành đảng bộ tỉnh khóa XIII về phát triển sản xuất nông, lâm nghiệp đến năm 2020, định hướng đến năm 2025</t>
  </si>
  <si>
    <t>1637/UBND-KTN ngày 7/6/2019</t>
  </si>
  <si>
    <t>Thực hiện chỉ tiêu tỷ lệ che phủ rừng đến năm 2020 theo Nghị quyết Đại hội Đảng bộ tỉnh lần thứ XIII</t>
  </si>
  <si>
    <t>610/QĐ-UBND ngày 25/6/2019</t>
  </si>
  <si>
    <t>Ban hành danh mục sản phẩm nông nghiệp chủ lực của tỉnh Điện Biên</t>
  </si>
  <si>
    <t>103-BC/BCS ngày 4/7/2019</t>
  </si>
  <si>
    <t>Báo cáo tình hình, kết quả khắc phục, sửa chữa các hạn chế, khuyết điểm tại kết luận số 155-KL/TU ngày 20/12/2018 của Ban Thường vụ Tỉnh ủy</t>
  </si>
  <si>
    <t>258/BC-UBND ngày 30/8/2019</t>
  </si>
  <si>
    <t>Báo cáo kết quả thực hiện sơ kết, đánh giá kết quả công tác quản lý, bảo vệ và phát triển rừng sau 02 năm Chỉ thị số 13-CT/TW của Ban Bí thư Trung ương Đảng</t>
  </si>
  <si>
    <t xml:space="preserve">28/2019/QĐ-UBND ngày 04/9/2019 </t>
  </si>
  <si>
    <t>ban hành Quy định phân cấp quản lý, khai thác công trình thủy lợi trên địa bàn tỉnh Điện Biên</t>
  </si>
  <si>
    <t xml:space="preserve">29/2019/QĐ-UBND ngày 04/9/2019 </t>
  </si>
  <si>
    <t>về việc sửa đổi, bổ sung một số một số nội dung của Quy định ban hành kèm theo Quyết định số 21/2018/QĐ-UBND ngày 23 tháng 4 năm 2018 của Ủy ban nhân dân tỉnh Điện Biên</t>
  </si>
  <si>
    <t>2689/UBND-KTN ngày 13/9/2019</t>
  </si>
  <si>
    <t>V/v đẩy nhanh tiến độ thực hiện các dự án hợp tác liên kết sản xuất và tiêu thụ sản phẩm nông nghiệp theo Quyết định số 45/2018/QĐ-UBND ngày 24/12/2018 của UBND tỉnh</t>
  </si>
  <si>
    <t xml:space="preserve">865/QĐ-UBND ngày 16/9/2019 </t>
  </si>
  <si>
    <t>Điều chỉnh diện tích quy mô tối thiểu về cây Chè để thực hiện dự án phát triển hợp tác, liên kết sản xuất và tiêu thụ sản phẩm tại Quyết định số 205/QĐ-UBND ngày 12/3/2019 của UBND tỉnh Điện Biên.</t>
  </si>
  <si>
    <t>30/2019/QĐ-UBND ngày 16/9/2019</t>
  </si>
  <si>
    <t>Quy định phân cấp và phân công nhiệm vụ quản lý các cơ sở sản xuất, kinh doanh nông, lâm, thủy sản không thuộc diện cấp Giấy chứng nhận cơ sở đủ điều kiện an toàn thực phẩm thuộc phạm vi quản lý của ngành Nông nghiệp và Phát triển nông thôn trên địa bàn tỉnh Điện Biên</t>
  </si>
  <si>
    <t xml:space="preserve">32/2019/QĐ-UBND ngày 16/9/2019 </t>
  </si>
  <si>
    <t>Quy định công nhận, quản lý và phát triển nghề truyền thống, làng nghề, làng nghề truyền thống, ngành nghề nông thôn trên địa bàn tỉnh Điện Biên</t>
  </si>
  <si>
    <t xml:space="preserve">2783/KH-UBND ngày 20/9/2019 </t>
  </si>
  <si>
    <t>Kế hoạch rà soát, hoàn chỉnh việc giao đất, giao rừng, cấp giấy chứng nhận quyền sử dụng đất lâm nghiệp giai đoạn 2019-2023 trên địa bàn tỉnh</t>
  </si>
  <si>
    <t>2878/KH-UBND ngày 02/10/2019</t>
  </si>
  <si>
    <t>Kế hoạch thực hiện Chương trình hành động Quốc gia “Không còn nạn đói” trên địa bàn tỉnh Điện Biên đến năm 2025</t>
  </si>
  <si>
    <t>2946/UBND-KTN ngày 8/10/2019</t>
  </si>
  <si>
    <t>V/v Thực hiện thủ tục chuyển mục đích sử dụng rừng sang mục đích khác trên địa bàn tỉnh Điện Biên</t>
  </si>
  <si>
    <t>3303/BCĐ-KTN ngày 11/11/2019</t>
  </si>
  <si>
    <t>BCĐ thực hiện các Chương trình MTQG tỉnh</t>
  </si>
  <si>
    <t>Tăng cường thực hiện các hoạt động tuyên truyền Chương trình xây dựng nông thôn mới cấp thôn, bản trên địa bàn tỉnh</t>
  </si>
  <si>
    <t xml:space="preserve">42/2019/QĐ-UBND ngày 9/12/2019 </t>
  </si>
  <si>
    <t>Ban hành định mức hỗ trợ từng loại dự án, hạng mục, công trình đối với doanh nghiệp đầu tư vào nông nghiệp, nông thôn trên địa bàn tỉnh Điện Biên</t>
  </si>
  <si>
    <t>2353/UBND-KTN ngày 13/8/2020</t>
  </si>
  <si>
    <t>V/v triển khai Thông báo của Tỉnh ủy kiểm tra về kết quả giám sát đối với BCS đảng UBND tỉnh về việc lãnh đạo, chỉ đạo tổ chức thực hiện Kết luận số 155-KL/TU ngày 20/12/2018 của BTV Tỉnh ủy  </t>
  </si>
  <si>
    <t>Báo cáo Kết quả lãnh đạo, chỉ đạo triển khai thực hiện Kết luận số 155-KL/TU ngày 20/12/2018 của Ban Thường vụ Tỉnh ủy</t>
  </si>
  <si>
    <t>Quyết định quy định về nội dung chi, mức chi Quỹ phòng, chống thiên tai tỉnh Điện Biên</t>
  </si>
  <si>
    <t>7/2020/QĐ-UBND ngày 29/4/2020</t>
  </si>
  <si>
    <t xml:space="preserve">68-BC/BCS ngày 29/4/2020 </t>
  </si>
  <si>
    <t>Quyết định ban hành "Quy chế quản lý, phối hợp công tác và chế độ thông tin báo cáo giữa Sở Nông nghiệp và Phát triển nông thôn với Uỷ ban nhân dân cấp huyện, Uỷ ban nhân dân cấp xã trong lĩnh vực nông nghiệp và PTNT trên địa bàn tỉnh Điện Biên”</t>
  </si>
  <si>
    <t>05/2020/QĐ-UBND ngày 7/4/2020</t>
  </si>
  <si>
    <t>04/2020/QĐ-UBND ngày 24/3/2020</t>
  </si>
  <si>
    <t>Quy định phân cấp, ủy quyền phê duyệt thiết kế, dự toán công trình lâm sinh trên địa bàn tỉnh Điện Biên</t>
  </si>
  <si>
    <t xml:space="preserve"> Biểu 01. DANH MỤC VĂN BẢN CHỈ ĐẠO, ĐIỀU HÀNH THỰC HIỆN</t>
  </si>
  <si>
    <t xml:space="preserve"> Biểu 03. TỔNG HỢP KINH PHÍ PHÁT TRIỂN SẢN XUẤT NÔNG, LÂM NGHIỆP-THỰC HIỆN NGHỊ QUYẾT SỐ 05-NQ/TU GIAI ĐOẠN 2016-2020 </t>
  </si>
  <si>
    <t>(Kèm theo Báo cáo số                -BC/BCS ngày       tháng        năm 2021 của Ban Cán sự Đảng UBND tỉnh)</t>
  </si>
  <si>
    <t>Biểu 04</t>
  </si>
  <si>
    <t xml:space="preserve"> CÁC CƠ CHẾ, CHÍNH SÁCH DO ĐỊA PHƯƠNG BAN HÀNH 
ĐỂ THỰC HIỆN CHƯƠNG TRÌNH MTQG XÂY DỰNG NÔNG THÔN MỚI GIAI ĐOẠN 2016-2020
</t>
  </si>
  <si>
    <t>(Kèm theo Báo cáo số:            /BC-BCS, ngày     tháng     năm 2021 của Ban cán sự đảng UBND tỉnh Điện Biên)</t>
  </si>
  <si>
    <t>Loại văn bản</t>
  </si>
  <si>
    <t>Số, ngày, tháng ban hành</t>
  </si>
  <si>
    <t>Trích yếu</t>
  </si>
  <si>
    <t xml:space="preserve">Nội dung chủ yếu 
của cơ chế chính sách </t>
  </si>
  <si>
    <t>Chương trình xây dựng nông thôn mới</t>
  </si>
  <si>
    <t>599/QĐ-UBND</t>
  </si>
  <si>
    <t>Quyết định về việc thành lập Ban chỉ đạo thực hiện các Chương trình  mục tiêu quốc gia giai đoạn 2016 - 2020 tỉnh Điện Biên</t>
  </si>
  <si>
    <t xml:space="preserve">1420/QĐ-UBND </t>
  </si>
  <si>
    <t>Quyết định về việc ban hành kế hoạch tổ chức thực hiện phong trào thi đua cả nước chung sức xây dựng nông thôn mới giai đoạn 2016 - 2020 trên địa bàn tỉnh Điện Biên</t>
  </si>
  <si>
    <t>Kết luận</t>
  </si>
  <si>
    <t>12-KL/TU</t>
  </si>
  <si>
    <t>Kết luận về việc tiếp tục thực hiện Nghị quyết số 03-NQ/TU, ngày 18/11/2011 của BCH Đảng bộ tỉnh  (khóa XII) về xây dựng nong thôn mới  tỉnh Điện Biên giai đoan 2011 - 2015, định hướng đến năm 2020.</t>
  </si>
  <si>
    <t>Nghị Quyết</t>
  </si>
  <si>
    <t>50/NQ-HĐND</t>
  </si>
  <si>
    <t>Nghị Quyết của Hội đồng nhân dân tỉnh về Chương trình xây dựng nông thôn mới tỉnh Điện Biên giai đoạn 2016 - 2020</t>
  </si>
  <si>
    <t>367/QĐ-UBND</t>
  </si>
  <si>
    <t>Kiện toàn các chức danh lãnh đạo Văn phòng Điều phối Chương trình mục tiêu quốc gia xây dựng nông thôn mới giai đoạn 2016 - 2020</t>
  </si>
  <si>
    <t>1587/QĐ-UBND</t>
  </si>
  <si>
    <t>Quyết định về phê duyệt Chương trình xây dựng nông thôn mới tỉnh Điện Biên giai đoạn 2016 - 2020</t>
  </si>
  <si>
    <t>1596/QĐ-UBND</t>
  </si>
  <si>
    <t>Về ban hành Quy chế hoạt động và phân công nhiệm vụ của ban chỉ đạo thực hiện các Chương trình mục tiêu quốc gia tỉnh Điện Biên giai  đoạn 2016 - 2020</t>
  </si>
  <si>
    <t>455/QĐ-UBND</t>
  </si>
  <si>
    <t>về việc ban hành Bộ tiêu chí xã nông thôn mới tỉnh Điện Biên giai đoạn 
2017 -2020.</t>
  </si>
  <si>
    <t xml:space="preserve">611/QĐ-UBND </t>
  </si>
  <si>
    <t>về việc Ban hành Quy định tạm thời về huy động vốn, cơ chế lồng ghép quản lý các nguồn vốn trong xây dựng nông thôn mới trên địa bàn tỉnh Điện Biên, giai đoạn 2017-2020</t>
  </si>
  <si>
    <t>838/QĐ-UBND</t>
  </si>
  <si>
    <t xml:space="preserve"> về việc ban hành hướng dẫn thực hiện cơ chế đặc thù trong quản lý đầu tư xây dựng một số dự án thuộc Chương trình MTQG giai đoạn 2016 – 2020 tỉnh Điện Biên</t>
  </si>
  <si>
    <t>840/QĐ-UBND</t>
  </si>
  <si>
    <t xml:space="preserve"> về việc ban hành 24 mẫu thiết kế điển hình đối với đối với các công trình dân dụng được áp dụng cơ chế đặc thù thuộc các Chương trình MTQG giai đoạn 2016-2020 tỉnh Điện Biên theo quy đinh tại Nghị định số 161/2016/NĐ-CP ngày 02/12/2016 của Chính phủ</t>
  </si>
  <si>
    <t>948/QĐ-UBND</t>
  </si>
  <si>
    <t>về việc thành lập Hội đồng thẩm định và xét công nhận xã đạt chuẩn nông thôn mới trên địa bàn tỉnh Điện Biên giai đoạn 2017-2020.</t>
  </si>
  <si>
    <t>949/QĐ-UBND</t>
  </si>
  <si>
    <t>về việc thành lập Đoàn thẩm định xã đạt chuẩn nông thôn mới trên địa bàn tỉnh Điện Biên giai đoạn 2017-2020</t>
  </si>
  <si>
    <t>14/2018/QĐ/UBND</t>
  </si>
  <si>
    <t>về việc Ban hành quy định quản lý và sử dụng kinh phí để thực hiện một số nội dụng tại Thông tư số 43/2017/TT-BTC ngày 12/5/2017 của Bộ tài chính quy định quản lý và sử dụng kinh phí sự nghiệp thực hiện Chương trình MTQG xây dựng nông thôn mới giai đoạn 2017 – 2020 trên địa bàn tỉnh Điện Biên</t>
  </si>
  <si>
    <t>3055/KH-UBND</t>
  </si>
  <si>
    <t>Kế hoạch thực hiện Chương trình xây dựng nông thôn mới đến năm 2020 trên địa bàn tỉnh Điện Biên.</t>
  </si>
  <si>
    <t>111/QĐ-UBND</t>
  </si>
  <si>
    <t>về việc bổ sung nhiệm vụ và thành viên Ban chỉ đạo các Chương trình MTQG giai đoạn 2016-2020 tỉnh Điện Biên</t>
  </si>
  <si>
    <t>135/QĐ-UBND</t>
  </si>
  <si>
    <t>về việc ban hành Bộ tiêu chí thôn, bản nông thôn mới trên địa bàn tỉnh Điện Biên đến năm 2020</t>
  </si>
  <si>
    <t>136/QĐ-UBND</t>
  </si>
  <si>
    <t>về việc ban hành Bộ tiêu chí thôn, bản nông thôn mới kiểu mẫu trên địa bàn tỉnh Điện Biên đến năm 2020</t>
  </si>
  <si>
    <t>190/QĐ-UBND</t>
  </si>
  <si>
    <t>Về việc kiện toàn các chức danh lãnh đạo Văn phòng điều phối Chương trình xây dựng nông thôn mới tỉnh Điện Biên giai đoạn 2016-2020</t>
  </si>
  <si>
    <t>330/QĐ-UBND</t>
  </si>
  <si>
    <t>về việc ban hành Bộ tiêu chí “xã nông thôn mới nâng cao” và Quy định “xã đạt chuẩn nông thôn mới kiêu mẫu” trên địa bàn tỉnh Điện Biên đến năm 2020</t>
  </si>
  <si>
    <t>448/QĐ-UBND</t>
  </si>
  <si>
    <t>về việc bổ sung nhiệm vụ và thành viên Hội đồng thẩm định và Đoàn thẩm định xét công nhận các xã đạt chuẩn NTM tại Quyết định 948/QĐ-UBND ngày 17/10/2017 và Quyết định 949/QĐ-UBND ngày 17/10/2017 của UBND tỉnh Điện Biên</t>
  </si>
  <si>
    <t>607/QĐ-UBND</t>
  </si>
  <si>
    <t xml:space="preserve">về việc thành lập đoàn thẩm tra hồ sơ kết quả thực hiện các tiêu chí huyện NTM và thị xã, thành phố hoàn thành nhiệm vụ xây dựng NTM trên địa bàn tỉnh Điện Biên đến năm 2020. </t>
  </si>
  <si>
    <t>1906/KH-UBND</t>
  </si>
  <si>
    <t>Kế hoạch thực hiện Đề án hỗ trợ thôn, bản của các xã đặc biệt khó khăn khu vực biên giới, vùng núi về xây dựng nông thôn mới và giảm nghèo bền vững đến năm 2020 trên địa bàn tỉnh Điện Biên.</t>
  </si>
  <si>
    <t>Chương trình mỗi xã một sản phẩm (OCOP)</t>
  </si>
  <si>
    <t>1141/QĐ-UBND</t>
  </si>
  <si>
    <t>về việc phê duyệt Đề án "Chương trình mỗi xã một sản phẩm" tỉnh Điện Biên giai đoạn 2018-2020, định hướng đến năm 2030</t>
  </si>
  <si>
    <t>730/KH-BCĐ</t>
  </si>
  <si>
    <t>Về việc Kế hoạch triển khai thực hiện Chương trình mỗi xã một sản phẩm trên địa bàn tỉnh Điện Biên năm 2019.</t>
  </si>
  <si>
    <t>824/QĐ-UBND</t>
  </si>
  <si>
    <t xml:space="preserve">về việc thành lập Hội đồng và Tổ giúp việc đánh giá, xếp hạng sản phẩm OCOP trên địa bàn tỉnh Điện Biên. </t>
  </si>
  <si>
    <t>939/QĐ-UBND</t>
  </si>
  <si>
    <t xml:space="preserve">về việc ban hành quy chế hoạt động của Hội đồng và Tổ giúp việc đánh giá, xếp hạng sản phẩm OCOP trên địa bàn tỉnh Điện Biên. </t>
  </si>
  <si>
    <t>1343/QĐ-UBND</t>
  </si>
  <si>
    <t>về việc phê duyệt kết quả đánh giá, xếp hạng sản phẩm tham gia Chương trình mỗi xã một sản phẩm OCOP tỉnh Điện Biên năm 2019.</t>
  </si>
  <si>
    <t>458/KH-BCĐ</t>
  </si>
  <si>
    <t>Kế hoạch thực hiện Chương trình mỗi xã  một sản phẩm (Đề án OCOP) tỉnh Điện Biên năm 2020</t>
  </si>
  <si>
    <t>203/QĐ-UBND</t>
  </si>
  <si>
    <t xml:space="preserve">về việc ban hành quy chế quản lý sản phẩm tham gia Chương trình mỗ xã một sản phẩm OCOP tỉnh Điện Biên giai đoạn 2019--2020, định hướng đến năm 2030. </t>
  </si>
  <si>
    <t>356/QĐ-UBND</t>
  </si>
  <si>
    <t>về việc điều chỉnh, bổ sung sản phẩm chủ thể sản xuất tham gia Đề án Chương trình mỗi xã một sản phẩm tỉnh Điện Biên giai đoạn 2018-2020, định hướng đến năm 2030.</t>
  </si>
  <si>
    <t>547/QĐ-UBND</t>
  </si>
  <si>
    <t>về việc điều chỉnh thành viên Tổ giúp việc đánh giá, xếp hạng sản phẩm OCOP tỉnh Điện Biên.</t>
  </si>
  <si>
    <t>583/QĐ-UBND</t>
  </si>
  <si>
    <t>về việc điều chỉnh bổ sung một số nội dung Đề án Chương trình mỗi xã một sản phẩm OCOP tỉnh Điện Biên giai đoạn 2018-2020, định hướng đến năm 2030.</t>
  </si>
  <si>
    <t>05/QĐ-UBND</t>
  </si>
  <si>
    <t>về việc phê duyệt kết quả đánh giá, xếp hạng sản phẩm tham gia Chương trình mỗi xã một sản phẩm OCOP tỉnh Điện Biên năm 2020.</t>
  </si>
  <si>
    <t>Biểu 05</t>
  </si>
  <si>
    <t>KẾT QUẢ THỰC HIỆN BỘ TIÊU CHÍ QUỐC GIA VỀ XÃ NÔNG THÔN MỚI TỈNH ĐIỆN BIÊN</t>
  </si>
  <si>
    <t>(Kèm theo Báo cáo số:         /BC-BCS, ngày       tháng       năm 2020 của Ban Cán Sự Đảng UBND tỉnh Điện Biên)</t>
  </si>
  <si>
    <t>Mục tiêu</t>
  </si>
  <si>
    <t>Mục tiêu theo Kết luận số 12-KL/TU ngày 2/12/2016</t>
  </si>
  <si>
    <t>Kết quả đến hết năm 2015</t>
  </si>
  <si>
    <t>Kết quả đến năm 2020</t>
  </si>
  <si>
    <t>So sánh năm 2020 với Mục tiêu Kết luận (%)</t>
  </si>
  <si>
    <t xml:space="preserve"> Mục tiêu giai đoạn 2021-2025</t>
  </si>
  <si>
    <t>Mức đạt tiêu chí bình quân/xã</t>
  </si>
  <si>
    <t>Thu nhập bình quân (Tr.đ/người/năm)</t>
  </si>
  <si>
    <t>Tỷ lệ hộ nghèo (%)</t>
  </si>
  <si>
    <t>Kết quả đạt chuẩn tiêu chí theo xã</t>
  </si>
  <si>
    <t xml:space="preserve"> - Số xã đạt chuẩn (19 tiêu chí) đã có QĐ công nhận</t>
  </si>
  <si>
    <t>35 xã đạt chuẩn và cơ bản đạt chuẩn</t>
  </si>
  <si>
    <t xml:space="preserve"> - Số xã đạt 15-18 tiêu chí</t>
  </si>
  <si>
    <t xml:space="preserve"> - Số xã đạt 10-14 tiêu chí</t>
  </si>
  <si>
    <t xml:space="preserve"> - Số xã đạt 5-9 tiêu chí</t>
  </si>
  <si>
    <t xml:space="preserve"> - Số xã đạt dưới 5 tiêu chí</t>
  </si>
  <si>
    <t>Kết quả đạt chuẩn theo từng tiêu chí</t>
  </si>
  <si>
    <t xml:space="preserve"> - Số xã đạt tiêu chí số 1 về Quy hoạch</t>
  </si>
  <si>
    <t xml:space="preserve"> - Số xã đạt tiêu chí số 2 về Giao thông</t>
  </si>
  <si>
    <t xml:space="preserve"> - Số xã đạt tiêu chí số 3 về Thủy lợi</t>
  </si>
  <si>
    <t xml:space="preserve"> - Số xã đạt tiêu chí số 4 về Điện</t>
  </si>
  <si>
    <t xml:space="preserve"> - Số xã đạt tiêu chí số 5 về Trường học</t>
  </si>
  <si>
    <t xml:space="preserve"> - Số xã đạt tiêu chí số 6 về Cơ sở vật chất văn hóa</t>
  </si>
  <si>
    <t xml:space="preserve"> - Số xã đạt tiêu chí số 7 về Cơ sở hạ tầng thương mại nông thôn</t>
  </si>
  <si>
    <t xml:space="preserve"> - Số xã đạt tiêu chí số 8 về Thông tin và Truyền thông</t>
  </si>
  <si>
    <t xml:space="preserve"> - Số xã đạt tiêu chí số 9 về Nhà ở dân cư</t>
  </si>
  <si>
    <t xml:space="preserve"> - Số xã đạt tiêu chí số 10 về Thu nhập</t>
  </si>
  <si>
    <t xml:space="preserve"> - Số xã đạt tiêu chí số 11 về Hộ nghèo</t>
  </si>
  <si>
    <t xml:space="preserve"> - Số xã đạt tiêu chí số 12 về Lao động có việc làm</t>
  </si>
  <si>
    <t xml:space="preserve"> - Số xã đạt tiêu chí số 13 về Tổ chức sản xuất</t>
  </si>
  <si>
    <t xml:space="preserve"> - Số xã đạt tiêu chí số 14 về Giáo dục và Đào tạo</t>
  </si>
  <si>
    <t xml:space="preserve"> - Số xã đạt tiêu chí số 15 về Y tế</t>
  </si>
  <si>
    <t xml:space="preserve"> - Số xã đạt tiêu chí số 16 về Văn hóa</t>
  </si>
  <si>
    <t xml:space="preserve"> - Số xã đạt tiêu chí số 17 về Môi trường và An toàn thực phẩm</t>
  </si>
  <si>
    <t xml:space="preserve"> - Số xã đạt tiêu chí số 18 về Hệ thống chính trị và tiếp cận pháp luật</t>
  </si>
  <si>
    <t xml:space="preserve"> - Số xã đạt tiêu chí số 19 về Quốc phòng và An ninh</t>
  </si>
  <si>
    <t>Biểu 6</t>
  </si>
  <si>
    <t xml:space="preserve">KẾT QUẢ THỰC HIỆN BỘ TIÊU CHÍ VỀ XÂY DỰNG NÔNG THÔN MỚI NĂM 2020   </t>
  </si>
  <si>
    <t>(Kèm theo Báo cáo số:       /BC-BCS, ngày      tháng     năm 2021 của Ban cán sự Đảng UBND tỉnh)</t>
  </si>
  <si>
    <t>Tên đơn vị</t>
  </si>
  <si>
    <t>Quy hoạch</t>
  </si>
  <si>
    <t>Giao thông</t>
  </si>
  <si>
    <t>Thủy lợi</t>
  </si>
  <si>
    <t>Điện</t>
  </si>
  <si>
    <t>Trường học</t>
  </si>
  <si>
    <t>Cơ sở vật chất VH</t>
  </si>
  <si>
    <t>Cơ sở hạ tầng thương mại</t>
  </si>
  <si>
    <t>Thông tin và truyền thông</t>
  </si>
  <si>
    <t>Nhà ở dân cư</t>
  </si>
  <si>
    <t>Thu nhập</t>
  </si>
  <si>
    <t>Hộ nghèo</t>
  </si>
  <si>
    <t xml:space="preserve">Tỷ lệ lao động có việc làm </t>
  </si>
  <si>
    <t>Tổ chức sản xuất</t>
  </si>
  <si>
    <t>Giáo dục và đào tạo</t>
  </si>
  <si>
    <t>Y tế</t>
  </si>
  <si>
    <t>Văn hóa</t>
  </si>
  <si>
    <t>Môi trường và an toàn thực phẩm</t>
  </si>
  <si>
    <t>Hệ thống chính trị và tiếp cận pháp luật</t>
  </si>
  <si>
    <t>Quốc phòng và an ninh</t>
  </si>
  <si>
    <t>Kết quả thực hiện năm 2020</t>
  </si>
  <si>
    <t>Kết quả bình quân/xã</t>
  </si>
  <si>
    <t>Huyện Tuần Giáo</t>
  </si>
  <si>
    <t>Xã Chiềng Đông</t>
  </si>
  <si>
    <t>Xã Chiềng Sinh</t>
  </si>
  <si>
    <t>Xã Nà Sáy</t>
  </si>
  <si>
    <t>Xã Mường Khong</t>
  </si>
  <si>
    <t>Xã Mường Thín</t>
  </si>
  <si>
    <t>Xã Quài Tở</t>
  </si>
  <si>
    <t>Xã Tỏa Tình</t>
  </si>
  <si>
    <t>Xã Tênh Phông</t>
  </si>
  <si>
    <t>Xã Quài Cang</t>
  </si>
  <si>
    <t>Xã Quài Nưa</t>
  </si>
  <si>
    <t>Xã Pú Nhung</t>
  </si>
  <si>
    <t>Xã Rạng Đông</t>
  </si>
  <si>
    <t>Xã Phình Sáng</t>
  </si>
  <si>
    <t>Xã Ta Ma</t>
  </si>
  <si>
    <t>Xã Mùn Chung</t>
  </si>
  <si>
    <t>Xã Nà Tòng</t>
  </si>
  <si>
    <t>Xã Mường Mùn</t>
  </si>
  <si>
    <t>Xã Pú Xi</t>
  </si>
  <si>
    <t>Huyện Mường Chà</t>
  </si>
  <si>
    <t>Xã Mường Mươn</t>
  </si>
  <si>
    <t>Xã Na Sang</t>
  </si>
  <si>
    <t>Xã Sa Lông</t>
  </si>
  <si>
    <t>Xã Huổi Lèng</t>
  </si>
  <si>
    <t>Xã Mường Tùng</t>
  </si>
  <si>
    <t>Xã Hừa Ngài</t>
  </si>
  <si>
    <t>Xã Sá Tổng</t>
  </si>
  <si>
    <t>Xã Pa Ham</t>
  </si>
  <si>
    <t>Xã Nậm Nèn</t>
  </si>
  <si>
    <t>Xã Huổi Mí</t>
  </si>
  <si>
    <t>Xã Ma Thì Hồ</t>
  </si>
  <si>
    <t>Huyện Tủa Chùa</t>
  </si>
  <si>
    <t>Mường Báng</t>
  </si>
  <si>
    <t>Xá Nhè</t>
  </si>
  <si>
    <t>Mường Đun</t>
  </si>
  <si>
    <t>Tủa Thàng</t>
  </si>
  <si>
    <t>Sính Phình</t>
  </si>
  <si>
    <t>Trung Thu</t>
  </si>
  <si>
    <t>Tả Phìn</t>
  </si>
  <si>
    <t>Tả Sìn Thàng</t>
  </si>
  <si>
    <t>Sín Chải</t>
  </si>
  <si>
    <t>Lao Xả Phình</t>
  </si>
  <si>
    <t>Huổi Só</t>
  </si>
  <si>
    <t>Huyện Điện Biên Đông</t>
  </si>
  <si>
    <t>Xã Na Son</t>
  </si>
  <si>
    <t>Xã Keo Lôm</t>
  </si>
  <si>
    <t>Xã Nong U</t>
  </si>
  <si>
    <t>Xã Pu Nhi</t>
  </si>
  <si>
    <t>Xã Phình Giàng</t>
  </si>
  <si>
    <t>Xã Pú Hồng</t>
  </si>
  <si>
    <t>Xã Háng Lìa</t>
  </si>
  <si>
    <t>Xã Tìa Dình</t>
  </si>
  <si>
    <t>Xã Chiềng Sơ</t>
  </si>
  <si>
    <t>Xã Mường Luân</t>
  </si>
  <si>
    <t>Xã Luân Giói</t>
  </si>
  <si>
    <t>Xã Phì Nhừ</t>
  </si>
  <si>
    <t>Xã Xa Dung</t>
  </si>
  <si>
    <t>Thành phố Điện Biên Phủ</t>
  </si>
  <si>
    <t>Xã Thanh Minh</t>
  </si>
  <si>
    <t>Xã Nà Tấu</t>
  </si>
  <si>
    <t>Xã Nà Nhạn</t>
  </si>
  <si>
    <t>Xã Mường Phăng</t>
  </si>
  <si>
    <t>Xã Pá Khoang</t>
  </si>
  <si>
    <t>VI</t>
  </si>
  <si>
    <t>Huyện Nậm Pồ</t>
  </si>
  <si>
    <t>Xã Si Pa Phìn</t>
  </si>
  <si>
    <t>Xã Phìn Hồ</t>
  </si>
  <si>
    <t>Xã Chà Nưa</t>
  </si>
  <si>
    <t>Xã Chà Cang</t>
  </si>
  <si>
    <t>Xã Chà Tở</t>
  </si>
  <si>
    <t>Xã Nậm Khăn</t>
  </si>
  <si>
    <t>Xã Pa Tần</t>
  </si>
  <si>
    <t>Xã Na Cô Sa</t>
  </si>
  <si>
    <t>Xã Nậm Nhừ</t>
  </si>
  <si>
    <t>Xã Nà Khoa</t>
  </si>
  <si>
    <t>Xã Nậm Tin</t>
  </si>
  <si>
    <t>Xã Nậm Chua</t>
  </si>
  <si>
    <t>Xã Nà Hỳ</t>
  </si>
  <si>
    <t>Xã Vàng Đán</t>
  </si>
  <si>
    <t>Xã Nà Bủng</t>
  </si>
  <si>
    <t>VII</t>
  </si>
  <si>
    <t>Thị xã Mường Lay</t>
  </si>
  <si>
    <t>Xã Lay Nưa</t>
  </si>
  <si>
    <t>VIII</t>
  </si>
  <si>
    <t>Huyện Mường Ảng</t>
  </si>
  <si>
    <t>Ẳng Cang</t>
  </si>
  <si>
    <t>Ẳng Nưa</t>
  </si>
  <si>
    <t>Ẳng Tở</t>
  </si>
  <si>
    <t>Nặm Lịch</t>
  </si>
  <si>
    <t>Mường Lạn</t>
  </si>
  <si>
    <t>Xuân Lao</t>
  </si>
  <si>
    <t>Búng Lao</t>
  </si>
  <si>
    <t>Mường Đăng</t>
  </si>
  <si>
    <t>Ngối Cáy</t>
  </si>
  <si>
    <t>IX</t>
  </si>
  <si>
    <t>Huyện Mường Nhé</t>
  </si>
  <si>
    <t>Xã Sín Thầu</t>
  </si>
  <si>
    <t>Xã Sen Thượng</t>
  </si>
  <si>
    <t>Xã Leng Su Sìn</t>
  </si>
  <si>
    <t>Xã Chung Chải</t>
  </si>
  <si>
    <t>Xã Mường Nhé</t>
  </si>
  <si>
    <t>Xã Nậm Vì</t>
  </si>
  <si>
    <t>Xã Mường Toong</t>
  </si>
  <si>
    <t>Xã Huổi Lếch</t>
  </si>
  <si>
    <t>Xã Nậm Kè</t>
  </si>
  <si>
    <t>Xã Pá Mỳ</t>
  </si>
  <si>
    <t>Xã Quảng Lâm</t>
  </si>
  <si>
    <t>X</t>
  </si>
  <si>
    <t>Huyện Điện Biên</t>
  </si>
  <si>
    <t>Hua Thanh</t>
  </si>
  <si>
    <t>Thanh Nưa</t>
  </si>
  <si>
    <t>Thanh Luông</t>
  </si>
  <si>
    <t>Thanh Hưng</t>
  </si>
  <si>
    <t>Thanh Chăn</t>
  </si>
  <si>
    <t>Thanh Yên</t>
  </si>
  <si>
    <t>N.Luống</t>
  </si>
  <si>
    <t>Sam Mứn</t>
  </si>
  <si>
    <t>Pom Lót</t>
  </si>
  <si>
    <t>N.Hẹt</t>
  </si>
  <si>
    <t>Thanh An</t>
  </si>
  <si>
    <t>Thanh Xương</t>
  </si>
  <si>
    <t>Mường Pồn</t>
  </si>
  <si>
    <t>Pa Thơm</t>
  </si>
  <si>
    <t>Na Ư</t>
  </si>
  <si>
    <t>Núa Ngam</t>
  </si>
  <si>
    <t>Hẹ Muông</t>
  </si>
  <si>
    <t>Mường Nhà</t>
  </si>
  <si>
    <t>Na Tông</t>
  </si>
  <si>
    <t>Mường Lói</t>
  </si>
  <si>
    <t>Phu Luông</t>
  </si>
  <si>
    <t xml:space="preserve">Tổng số tiêu chí </t>
  </si>
  <si>
    <t>Biểu 7</t>
  </si>
  <si>
    <t xml:space="preserve">KẾT QUẢ THỰC HIỆN TIÊU CHÍ VỀ XÂY DỰNG NÔNG THÔN MỚI CỦA 29 XÃ BIÊN GIỚI NĂM 2020   </t>
  </si>
  <si>
    <t>(Kèm theo Báo cáo số:       /BC-BCS, ngày     tháng     năm 2021 của Ban cán sự đảng UBND tỉnh Điện Biên)</t>
  </si>
  <si>
    <t>Tổng số tiêu chí</t>
  </si>
  <si>
    <t>(Kèm theo Báo cáo số:       /BC-BCS ngày    tháng     năm 2021 của Ban cán sự đảng UBND tỉnh Điện Biên)</t>
  </si>
  <si>
    <t>Nguồn vốn huy động</t>
  </si>
  <si>
    <t>Huy động và bố trí vốn</t>
  </si>
  <si>
    <t>Ngân sách Trung ương</t>
  </si>
  <si>
    <t>Trái phiếu chính phủ</t>
  </si>
  <si>
    <t>Đầu tư phát triển</t>
  </si>
  <si>
    <t>Sự nghiệp kinh tế</t>
  </si>
  <si>
    <t>Ngân sách địa phương</t>
  </si>
  <si>
    <t>Tỉnh</t>
  </si>
  <si>
    <t>Huyện</t>
  </si>
  <si>
    <t>Xã</t>
  </si>
  <si>
    <t>Vốn lồng ghép</t>
  </si>
  <si>
    <t>Vốn tín dụng</t>
  </si>
  <si>
    <t>Vốn doanh nghiệp, Hợp tác xã</t>
  </si>
  <si>
    <t>Vốn huy động từ cộng đồng dân cư</t>
  </si>
  <si>
    <t xml:space="preserve"> - Quy đổi từ đất, hiện vật</t>
  </si>
  <si>
    <t xml:space="preserve"> - Quy đổi ngày công lao động</t>
  </si>
  <si>
    <t>Nợ đọng xây dựng cơ bản</t>
  </si>
  <si>
    <t>Nguồn vốn NSTW</t>
  </si>
  <si>
    <t>Nguồn vốn NSĐP</t>
  </si>
  <si>
    <t>Giai đoạn 2016-2020 (triệu đồng)</t>
  </si>
  <si>
    <t>Kết quả huy động nguồn lực thực hiện Chương trình MTQG xây dựng NTM 
giai đoạn 2016-2020</t>
  </si>
  <si>
    <t>Biểu 8</t>
  </si>
  <si>
    <t xml:space="preserve"> Biểu 02. KẾT QUẢ THỰC HIỆN SẢN XUẤT NÔNG, LÂM NGHIỆP TRÊN ĐỊA BÀN TỈNH ĐẾN NĂM 2020 SO VỚI NGHỊ QUYẾT SỐ 05-NQ/TU</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</si>
</sst>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_);_(* \(#,##0.00\);_(* &quot;-&quot;??_);_(@_)"/>
    <numFmt numFmtId="165" formatCode="_(* #,##0.0_);_(* \(#,##0.0\);_(* &quot;-&quot;??_);_(@_)"/>
    <numFmt numFmtId="166" formatCode="_(* #,##0_);_(* \(#,##0\);_(* &quot;-&quot;??_);_(@_)"/>
    <numFmt numFmtId="167" formatCode="0.0"/>
    <numFmt numFmtId="168" formatCode="_(* #,##0.0000_);_(* \(#,##0.0000\);_(* &quot;-&quot;??_);_(@_)"/>
    <numFmt numFmtId="169" formatCode="_(* #,##0.000_);_(* \(#,##0.000\);_(* &quot;-&quot;??_);_(@_)"/>
    <numFmt numFmtId="170" formatCode="#,##0.0"/>
    <numFmt numFmtId="171" formatCode="_(* #,##0.0_);_(* \(#,##0.0\);_(* &quot;-&quot;?_);_(@_)"/>
    <numFmt numFmtId="172" formatCode="_-* #,##0\ _₫_-;\-* #,##0\ _₫_-;_-* &quot;-&quot;??\ _₫_-;_-@_-"/>
    <numFmt numFmtId="173" formatCode="_-* #,##0.0\ _₫_-;\-* #,##0.0\ _₫_-;_-* &quot;-&quot;??\ _₫_-;_-@_-"/>
  </numFmts>
  <fonts count="56" x14ac:knownFonts="1">
    <font>
      <sz val="14"/>
      <color theme="1"/>
      <name val="Times New Roman"/>
      <family val="2"/>
    </font>
    <font>
      <sz val="12"/>
      <color theme="1"/>
      <name val="Times New Roman"/>
      <family val="2"/>
    </font>
    <font>
      <sz val="14"/>
      <color theme="1"/>
      <name val="Times New Roman"/>
      <family val="2"/>
    </font>
    <font>
      <b/>
      <sz val="12"/>
      <color theme="1"/>
      <name val="Times New Roman"/>
      <family val="1"/>
    </font>
    <font>
      <sz val="12"/>
      <color theme="1"/>
      <name val="Times New Roman"/>
      <family val="1"/>
    </font>
    <font>
      <i/>
      <sz val="12"/>
      <color theme="1"/>
      <name val="Times New Roman"/>
      <family val="1"/>
    </font>
    <font>
      <b/>
      <i/>
      <sz val="12"/>
      <color theme="1"/>
      <name val="Times New Roman"/>
      <family val="1"/>
    </font>
    <font>
      <sz val="11"/>
      <color theme="1"/>
      <name val="Times New Roman"/>
      <family val="1"/>
    </font>
    <font>
      <b/>
      <sz val="11"/>
      <color theme="1"/>
      <name val="Times New Roman"/>
      <family val="1"/>
    </font>
    <font>
      <sz val="11"/>
      <color rgb="FF000000"/>
      <name val="Times New Roman"/>
      <family val="1"/>
    </font>
    <font>
      <sz val="12"/>
      <color rgb="FFFF0000"/>
      <name val="Times New Roman"/>
      <family val="1"/>
    </font>
    <font>
      <i/>
      <sz val="13"/>
      <color theme="1"/>
      <name val="Times New Roman"/>
      <family val="1"/>
    </font>
    <font>
      <sz val="13"/>
      <color theme="1"/>
      <name val="Times New Roman"/>
      <family val="1"/>
    </font>
    <font>
      <b/>
      <sz val="9"/>
      <color indexed="81"/>
      <name val="Tahoma"/>
      <family val="2"/>
    </font>
    <font>
      <sz val="9"/>
      <color indexed="81"/>
      <name val="Tahoma"/>
      <family val="2"/>
    </font>
    <font>
      <sz val="12"/>
      <color indexed="8"/>
      <name val="Times New Roman"/>
      <family val="1"/>
    </font>
    <font>
      <b/>
      <sz val="12"/>
      <color indexed="8"/>
      <name val="Times New Roman"/>
      <family val="1"/>
    </font>
    <font>
      <sz val="10"/>
      <color indexed="8"/>
      <name val="Times New Roman"/>
      <family val="1"/>
    </font>
    <font>
      <sz val="12"/>
      <color rgb="FF00B050"/>
      <name val="Times New Roman"/>
      <family val="1"/>
    </font>
    <font>
      <b/>
      <sz val="12"/>
      <color rgb="FFFF0000"/>
      <name val="Times New Roman"/>
      <family val="1"/>
    </font>
    <font>
      <sz val="11"/>
      <color rgb="FFFF0000"/>
      <name val="Times New Roman"/>
      <family val="1"/>
    </font>
    <font>
      <sz val="10"/>
      <color theme="1"/>
      <name val="Times New Roman"/>
      <family val="1"/>
    </font>
    <font>
      <b/>
      <sz val="11.5"/>
      <color theme="1"/>
      <name val="Times New Roman"/>
      <family val="1"/>
    </font>
    <font>
      <b/>
      <sz val="11"/>
      <color indexed="8"/>
      <name val="Times New Roman"/>
      <family val="1"/>
    </font>
    <font>
      <sz val="11"/>
      <color indexed="8"/>
      <name val="Times New Roman"/>
      <family val="1"/>
    </font>
    <font>
      <i/>
      <sz val="10"/>
      <name val="Times New Roman"/>
      <family val="1"/>
    </font>
    <font>
      <sz val="10"/>
      <name val="Times New Roman"/>
      <family val="1"/>
    </font>
    <font>
      <sz val="11"/>
      <name val="Times New Roman"/>
      <family val="1"/>
    </font>
    <font>
      <b/>
      <sz val="10"/>
      <color indexed="8"/>
      <name val="Times New Roman"/>
      <family val="1"/>
    </font>
    <font>
      <b/>
      <i/>
      <sz val="12"/>
      <name val="Times New Roman"/>
      <family val="1"/>
      <charset val="163"/>
    </font>
    <font>
      <sz val="12"/>
      <name val="Times New Roman"/>
      <family val="1"/>
      <charset val="163"/>
    </font>
    <font>
      <b/>
      <sz val="12"/>
      <name val="Times New Roman"/>
      <family val="1"/>
      <charset val="163"/>
    </font>
    <font>
      <i/>
      <sz val="12"/>
      <name val="Times New Roman"/>
      <family val="1"/>
      <charset val="163"/>
    </font>
    <font>
      <b/>
      <sz val="12"/>
      <color rgb="FFFF0000"/>
      <name val="Times New Roman"/>
      <family val="1"/>
      <charset val="163"/>
    </font>
    <font>
      <sz val="12"/>
      <color rgb="FFFF0000"/>
      <name val="Times New Roman"/>
      <family val="1"/>
      <charset val="163"/>
    </font>
    <font>
      <sz val="10"/>
      <name val="Arial"/>
      <family val="2"/>
    </font>
    <font>
      <sz val="12"/>
      <name val="Times New Roman"/>
      <family val="1"/>
    </font>
    <font>
      <sz val="10"/>
      <color rgb="FFFF0000"/>
      <name val="Arial"/>
      <family val="2"/>
    </font>
    <font>
      <sz val="14"/>
      <color rgb="FFFF0000"/>
      <name val="Times New Roman"/>
      <family val="1"/>
    </font>
    <font>
      <b/>
      <i/>
      <sz val="12"/>
      <name val="Times New Roman"/>
      <family val="1"/>
    </font>
    <font>
      <sz val="7.5"/>
      <name val="Times New Roman"/>
      <family val="1"/>
    </font>
    <font>
      <sz val="7.5"/>
      <color indexed="10"/>
      <name val="Times New Roman"/>
      <family val="1"/>
    </font>
    <font>
      <b/>
      <sz val="12"/>
      <name val="Times New Roman"/>
      <family val="1"/>
    </font>
    <font>
      <b/>
      <sz val="7.5"/>
      <name val="Times New Roman"/>
      <family val="1"/>
    </font>
    <font>
      <b/>
      <sz val="7.5"/>
      <name val="Times New Roman"/>
      <family val="1"/>
      <charset val="163"/>
    </font>
    <font>
      <sz val="9"/>
      <name val="Times New Roman"/>
      <family val="1"/>
    </font>
    <font>
      <b/>
      <sz val="9"/>
      <name val="Times New Roman"/>
      <family val="1"/>
    </font>
    <font>
      <sz val="11"/>
      <color indexed="8"/>
      <name val="Times New Roman"/>
      <family val="2"/>
    </font>
    <font>
      <sz val="10"/>
      <color indexed="10"/>
      <name val="Times New Roman"/>
      <family val="1"/>
    </font>
    <font>
      <sz val="8"/>
      <name val="Times New Roman"/>
      <family val="1"/>
    </font>
    <font>
      <b/>
      <sz val="10"/>
      <name val="Times New Roman"/>
      <family val="1"/>
    </font>
    <font>
      <b/>
      <sz val="9"/>
      <color indexed="10"/>
      <name val="Times New Roman"/>
      <family val="1"/>
    </font>
    <font>
      <i/>
      <sz val="7.5"/>
      <name val="Times New Roman"/>
      <family val="1"/>
    </font>
    <font>
      <i/>
      <sz val="7.5"/>
      <color indexed="10"/>
      <name val="Times New Roman"/>
      <family val="1"/>
    </font>
    <font>
      <b/>
      <sz val="14"/>
      <name val="Times New Roman"/>
      <family val="1"/>
    </font>
    <font>
      <i/>
      <sz val="12"/>
      <name val="Times New Roman"/>
      <family val="1"/>
    </font>
  </fonts>
  <fills count="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47" fillId="0" borderId="0"/>
  </cellStyleXfs>
  <cellXfs count="250">
    <xf numFmtId="0" fontId="0" fillId="0" borderId="0" xfId="0"/>
    <xf numFmtId="0" fontId="6" fillId="0" borderId="4" xfId="0" applyFont="1" applyFill="1" applyBorder="1" applyAlignment="1">
      <alignment horizontal="justify" wrapText="1"/>
    </xf>
    <xf numFmtId="0" fontId="4" fillId="0" borderId="4" xfId="0" applyFont="1" applyFill="1" applyBorder="1" applyAlignment="1">
      <alignment horizontal="justify" wrapText="1"/>
    </xf>
    <xf numFmtId="0" fontId="7" fillId="0" borderId="0" xfId="0"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wrapText="1"/>
    </xf>
    <xf numFmtId="0" fontId="9" fillId="0" borderId="1" xfId="0" applyFont="1" applyBorder="1" applyAlignment="1">
      <alignment horizontal="center" vertical="top" wrapText="1"/>
    </xf>
    <xf numFmtId="0" fontId="7" fillId="0" borderId="1" xfId="0" applyFont="1" applyBorder="1" applyAlignment="1" applyProtection="1">
      <alignment horizontal="center" vertical="top" wrapText="1"/>
      <protection locked="0"/>
    </xf>
    <xf numFmtId="0" fontId="10" fillId="0" borderId="0" xfId="0" applyFont="1"/>
    <xf numFmtId="0" fontId="4" fillId="0" borderId="0" xfId="0" applyFont="1" applyFill="1"/>
    <xf numFmtId="0" fontId="4" fillId="0" borderId="0" xfId="0" applyFont="1" applyFill="1" applyAlignment="1"/>
    <xf numFmtId="0" fontId="3" fillId="0" borderId="1" xfId="0" applyFont="1" applyFill="1" applyBorder="1" applyAlignment="1">
      <alignment horizontal="center" vertical="center" wrapText="1"/>
    </xf>
    <xf numFmtId="0" fontId="4" fillId="0" borderId="0" xfId="0" applyFont="1" applyFill="1" applyAlignment="1">
      <alignmen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167" fontId="4" fillId="0" borderId="3" xfId="0" applyNumberFormat="1" applyFont="1" applyFill="1" applyBorder="1" applyAlignment="1">
      <alignment horizontal="center" vertical="center" wrapText="1"/>
    </xf>
    <xf numFmtId="2" fontId="4" fillId="0" borderId="0" xfId="0" applyNumberFormat="1" applyFont="1" applyFill="1"/>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164" fontId="4" fillId="0" borderId="4" xfId="1" applyFont="1" applyFill="1" applyBorder="1" applyAlignment="1">
      <alignment horizontal="center" vertical="center" wrapText="1"/>
    </xf>
    <xf numFmtId="0" fontId="3" fillId="0" borderId="4" xfId="0" applyFont="1" applyFill="1" applyBorder="1" applyAlignment="1">
      <alignment horizontal="right" vertical="center" wrapText="1"/>
    </xf>
    <xf numFmtId="0" fontId="3" fillId="0" borderId="0" xfId="0" applyFont="1" applyFill="1"/>
    <xf numFmtId="0" fontId="4" fillId="0" borderId="0" xfId="0" applyFont="1" applyFill="1" applyBorder="1" applyAlignment="1"/>
    <xf numFmtId="0" fontId="3" fillId="0" borderId="0" xfId="0" applyFont="1" applyFill="1" applyBorder="1" applyAlignment="1"/>
    <xf numFmtId="0" fontId="4" fillId="0" borderId="4" xfId="0" applyFont="1" applyFill="1" applyBorder="1" applyAlignment="1">
      <alignment horizontal="left" vertical="center" wrapText="1"/>
    </xf>
    <xf numFmtId="166" fontId="4" fillId="0" borderId="4" xfId="1" applyNumberFormat="1" applyFont="1" applyFill="1" applyBorder="1" applyAlignment="1">
      <alignment horizontal="center" vertical="center" wrapText="1"/>
    </xf>
    <xf numFmtId="165" fontId="4" fillId="0" borderId="4" xfId="1" applyNumberFormat="1" applyFont="1" applyFill="1" applyBorder="1" applyAlignment="1">
      <alignment horizontal="center" vertical="center" wrapText="1"/>
    </xf>
    <xf numFmtId="167" fontId="4" fillId="0" borderId="4" xfId="0" applyNumberFormat="1" applyFont="1" applyFill="1" applyBorder="1" applyAlignment="1">
      <alignment horizontal="right" vertical="center" wrapText="1"/>
    </xf>
    <xf numFmtId="166" fontId="4" fillId="0" borderId="0" xfId="1" applyNumberFormat="1" applyFont="1" applyFill="1" applyBorder="1" applyAlignment="1"/>
    <xf numFmtId="0" fontId="4" fillId="0" borderId="4" xfId="0" applyFont="1" applyFill="1" applyBorder="1"/>
    <xf numFmtId="165" fontId="3" fillId="0" borderId="4" xfId="1" applyNumberFormat="1" applyFont="1" applyFill="1" applyBorder="1" applyAlignment="1">
      <alignment horizontal="center" vertical="center" wrapText="1"/>
    </xf>
    <xf numFmtId="164" fontId="3" fillId="0" borderId="4" xfId="1" applyFont="1" applyFill="1" applyBorder="1" applyAlignment="1">
      <alignment horizontal="right" vertical="center" wrapText="1"/>
    </xf>
    <xf numFmtId="0" fontId="3" fillId="0" borderId="0" xfId="0" applyFont="1" applyFill="1" applyAlignment="1"/>
    <xf numFmtId="165" fontId="4" fillId="0" borderId="0" xfId="1" applyNumberFormat="1" applyFont="1" applyFill="1" applyBorder="1" applyAlignment="1"/>
    <xf numFmtId="164" fontId="4" fillId="0" borderId="4" xfId="1" applyNumberFormat="1" applyFont="1" applyFill="1" applyBorder="1" applyAlignment="1">
      <alignment horizontal="center" vertical="center" wrapText="1"/>
    </xf>
    <xf numFmtId="165" fontId="4" fillId="0" borderId="4" xfId="1" applyNumberFormat="1" applyFont="1" applyFill="1" applyBorder="1" applyAlignment="1">
      <alignment horizontal="right" vertical="center" wrapText="1"/>
    </xf>
    <xf numFmtId="2" fontId="4" fillId="0" borderId="4" xfId="1" applyNumberFormat="1" applyFont="1" applyFill="1" applyBorder="1" applyAlignment="1">
      <alignment horizontal="center" vertical="center" wrapText="1"/>
    </xf>
    <xf numFmtId="164" fontId="4" fillId="0" borderId="0" xfId="0" applyNumberFormat="1" applyFont="1" applyFill="1" applyBorder="1" applyAlignment="1"/>
    <xf numFmtId="164" fontId="3" fillId="0" borderId="4" xfId="1" applyNumberFormat="1" applyFont="1" applyFill="1" applyBorder="1" applyAlignment="1">
      <alignment horizontal="center" vertical="center" wrapText="1"/>
    </xf>
    <xf numFmtId="164" fontId="4" fillId="0" borderId="4" xfId="1" applyFont="1" applyFill="1" applyBorder="1" applyAlignment="1">
      <alignment horizontal="right" vertical="center" wrapText="1"/>
    </xf>
    <xf numFmtId="0" fontId="4" fillId="0" borderId="0" xfId="0" applyFont="1" applyFill="1" applyAlignment="1">
      <alignment horizontal="center"/>
    </xf>
    <xf numFmtId="2" fontId="4" fillId="0" borderId="0" xfId="0" applyNumberFormat="1" applyFont="1" applyFill="1" applyAlignment="1"/>
    <xf numFmtId="166" fontId="4" fillId="0" borderId="0" xfId="0" applyNumberFormat="1" applyFont="1" applyFill="1"/>
    <xf numFmtId="164" fontId="4" fillId="0" borderId="0" xfId="0" applyNumberFormat="1" applyFont="1" applyFill="1" applyAlignment="1">
      <alignment horizontal="center"/>
    </xf>
    <xf numFmtId="164" fontId="4" fillId="0" borderId="0" xfId="0" applyNumberFormat="1" applyFont="1" applyFill="1"/>
    <xf numFmtId="168" fontId="4" fillId="0" borderId="0" xfId="0" applyNumberFormat="1" applyFont="1" applyFill="1" applyAlignment="1">
      <alignment horizontal="center"/>
    </xf>
    <xf numFmtId="169" fontId="4" fillId="0" borderId="0" xfId="0" applyNumberFormat="1" applyFont="1" applyFill="1"/>
    <xf numFmtId="0" fontId="10"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165" fontId="10" fillId="0" borderId="5" xfId="1" applyNumberFormat="1" applyFont="1" applyFill="1" applyBorder="1" applyAlignment="1">
      <alignment horizontal="center" vertical="center" wrapText="1"/>
    </xf>
    <xf numFmtId="164" fontId="10" fillId="0" borderId="5" xfId="1" applyNumberFormat="1" applyFont="1" applyFill="1" applyBorder="1" applyAlignment="1">
      <alignment horizontal="center" vertical="center" wrapText="1"/>
    </xf>
    <xf numFmtId="167" fontId="10" fillId="0" borderId="5" xfId="0" applyNumberFormat="1" applyFont="1" applyFill="1" applyBorder="1" applyAlignment="1">
      <alignment horizontal="right" vertical="center" wrapText="1"/>
    </xf>
    <xf numFmtId="0" fontId="10" fillId="0" borderId="0" xfId="0" applyFont="1" applyFill="1"/>
    <xf numFmtId="0" fontId="10" fillId="0" borderId="0" xfId="0" applyFont="1" applyFill="1" applyAlignment="1"/>
    <xf numFmtId="0" fontId="10" fillId="0" borderId="0" xfId="0" applyFont="1" applyFill="1" applyBorder="1" applyAlignment="1"/>
    <xf numFmtId="165" fontId="10" fillId="0" borderId="4" xfId="1" applyNumberFormat="1" applyFont="1" applyFill="1" applyBorder="1" applyAlignment="1">
      <alignment horizontal="center" vertical="center" wrapText="1"/>
    </xf>
    <xf numFmtId="166" fontId="10" fillId="0" borderId="4" xfId="1"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2" fontId="10" fillId="0" borderId="3" xfId="0" applyNumberFormat="1" applyFont="1" applyFill="1" applyBorder="1" applyAlignment="1">
      <alignment horizontal="center" vertical="center" wrapText="1"/>
    </xf>
    <xf numFmtId="0" fontId="15" fillId="0" borderId="0" xfId="0" applyFont="1"/>
    <xf numFmtId="0" fontId="16" fillId="0" borderId="0" xfId="0" applyFont="1"/>
    <xf numFmtId="0" fontId="17" fillId="0" borderId="0" xfId="0" applyFont="1" applyAlignment="1">
      <alignment horizontal="center" vertical="center"/>
    </xf>
    <xf numFmtId="0" fontId="18" fillId="0" borderId="0" xfId="0" applyFont="1"/>
    <xf numFmtId="0" fontId="15" fillId="0" borderId="0" xfId="0" applyFont="1" applyFill="1"/>
    <xf numFmtId="0" fontId="15" fillId="0" borderId="7" xfId="0" applyFont="1" applyBorder="1"/>
    <xf numFmtId="0" fontId="15" fillId="0" borderId="8" xfId="0" applyFont="1" applyBorder="1"/>
    <xf numFmtId="0" fontId="18" fillId="0" borderId="0" xfId="0" applyFont="1" applyFill="1"/>
    <xf numFmtId="0" fontId="19" fillId="0" borderId="0" xfId="0" applyFont="1" applyFill="1"/>
    <xf numFmtId="0" fontId="19" fillId="0" borderId="0" xfId="0" applyFont="1"/>
    <xf numFmtId="0" fontId="7" fillId="0" borderId="1" xfId="2" applyFont="1" applyBorder="1" applyAlignment="1">
      <alignment horizontal="center" vertical="center" wrapText="1"/>
    </xf>
    <xf numFmtId="0" fontId="7" fillId="0" borderId="1" xfId="2" applyFont="1" applyBorder="1" applyAlignment="1">
      <alignment vertical="center" wrapText="1"/>
    </xf>
    <xf numFmtId="0" fontId="7" fillId="0" borderId="1" xfId="2" applyFont="1" applyBorder="1" applyAlignment="1">
      <alignment horizontal="left" vertical="center" wrapText="1"/>
    </xf>
    <xf numFmtId="0" fontId="9" fillId="0" borderId="1" xfId="2"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2" applyFont="1" applyBorder="1" applyAlignment="1">
      <alignment horizontal="center" vertical="center" wrapText="1"/>
    </xf>
    <xf numFmtId="0" fontId="20" fillId="0" borderId="1" xfId="2" applyFont="1" applyBorder="1" applyAlignment="1">
      <alignment horizontal="left" vertical="center" wrapText="1"/>
    </xf>
    <xf numFmtId="0" fontId="20" fillId="0" borderId="0" xfId="0" applyFont="1"/>
    <xf numFmtId="0" fontId="21" fillId="2" borderId="1" xfId="0" applyFont="1" applyFill="1" applyBorder="1" applyAlignment="1">
      <alignment vertical="center" wrapText="1"/>
    </xf>
    <xf numFmtId="0" fontId="21" fillId="0" borderId="1" xfId="0" applyFont="1" applyBorder="1" applyAlignment="1">
      <alignment vertical="center" wrapText="1"/>
    </xf>
    <xf numFmtId="0" fontId="7" fillId="0" borderId="1" xfId="0" applyFont="1" applyBorder="1" applyAlignment="1">
      <alignment horizontal="center"/>
    </xf>
    <xf numFmtId="0" fontId="4" fillId="0" borderId="4" xfId="0" applyFont="1" applyFill="1" applyBorder="1" applyAlignment="1">
      <alignment horizontal="center" vertical="center"/>
    </xf>
    <xf numFmtId="3" fontId="4" fillId="0" borderId="4" xfId="1" applyNumberFormat="1" applyFont="1" applyFill="1" applyBorder="1" applyAlignment="1">
      <alignment horizontal="right" wrapText="1"/>
    </xf>
    <xf numFmtId="3" fontId="4" fillId="0" borderId="4" xfId="1" applyNumberFormat="1" applyFont="1" applyFill="1" applyBorder="1" applyAlignment="1">
      <alignment horizontal="right"/>
    </xf>
    <xf numFmtId="3" fontId="4" fillId="0" borderId="4" xfId="0" applyNumberFormat="1" applyFont="1" applyFill="1" applyBorder="1" applyAlignment="1">
      <alignment horizontal="right"/>
    </xf>
    <xf numFmtId="0" fontId="4" fillId="0" borderId="4" xfId="0" applyFont="1" applyFill="1" applyBorder="1" applyAlignment="1">
      <alignment horizontal="justify" vertical="center"/>
    </xf>
    <xf numFmtId="0" fontId="3" fillId="0" borderId="4" xfId="0" applyFont="1" applyFill="1" applyBorder="1" applyAlignment="1">
      <alignment horizontal="center" vertical="center"/>
    </xf>
    <xf numFmtId="0" fontId="3" fillId="0" borderId="4" xfId="0" applyFont="1" applyFill="1" applyBorder="1" applyAlignment="1">
      <alignment horizontal="justify" vertical="center"/>
    </xf>
    <xf numFmtId="3" fontId="3" fillId="0" borderId="4" xfId="1" applyNumberFormat="1" applyFont="1" applyFill="1" applyBorder="1" applyAlignment="1">
      <alignment horizontal="right" wrapText="1"/>
    </xf>
    <xf numFmtId="3" fontId="3" fillId="0" borderId="4" xfId="1" applyNumberFormat="1" applyFont="1" applyFill="1" applyBorder="1" applyAlignment="1">
      <alignment horizontal="right"/>
    </xf>
    <xf numFmtId="3" fontId="3" fillId="0" borderId="4" xfId="0" applyNumberFormat="1" applyFont="1" applyFill="1" applyBorder="1" applyAlignment="1">
      <alignment horizontal="right"/>
    </xf>
    <xf numFmtId="3" fontId="3" fillId="0" borderId="0" xfId="0" applyNumberFormat="1" applyFont="1" applyFill="1"/>
    <xf numFmtId="166" fontId="4" fillId="0" borderId="0" xfId="1" applyNumberFormat="1" applyFont="1" applyFill="1"/>
    <xf numFmtId="168" fontId="4" fillId="0" borderId="0" xfId="0" applyNumberFormat="1" applyFont="1" applyFill="1"/>
    <xf numFmtId="170" fontId="5" fillId="0" borderId="0" xfId="0" applyNumberFormat="1" applyFont="1" applyFill="1" applyBorder="1" applyAlignment="1"/>
    <xf numFmtId="0" fontId="21" fillId="0" borderId="1" xfId="0" applyFont="1" applyFill="1" applyBorder="1" applyAlignment="1">
      <alignment horizontal="center" vertical="center"/>
    </xf>
    <xf numFmtId="0" fontId="4" fillId="0" borderId="6" xfId="0" applyFont="1" applyFill="1" applyBorder="1"/>
    <xf numFmtId="3" fontId="3" fillId="0" borderId="6" xfId="0" applyNumberFormat="1" applyFont="1" applyFill="1" applyBorder="1" applyAlignment="1">
      <alignment horizontal="center"/>
    </xf>
    <xf numFmtId="3" fontId="3" fillId="0" borderId="6" xfId="0" applyNumberFormat="1" applyFont="1" applyFill="1" applyBorder="1" applyAlignment="1">
      <alignment horizontal="right"/>
    </xf>
    <xf numFmtId="0" fontId="3" fillId="0" borderId="4" xfId="0" applyFont="1" applyFill="1" applyBorder="1" applyAlignment="1">
      <alignment horizontal="center"/>
    </xf>
    <xf numFmtId="0" fontId="6" fillId="0" borderId="4" xfId="0" applyFont="1" applyFill="1" applyBorder="1" applyAlignment="1">
      <alignment horizontal="center" vertical="center"/>
    </xf>
    <xf numFmtId="0" fontId="6" fillId="0" borderId="4" xfId="0" applyFont="1" applyFill="1" applyBorder="1"/>
    <xf numFmtId="3" fontId="6" fillId="0" borderId="4" xfId="0" applyNumberFormat="1" applyFont="1" applyFill="1" applyBorder="1" applyAlignment="1">
      <alignment horizontal="right"/>
    </xf>
    <xf numFmtId="0" fontId="4" fillId="0" borderId="4" xfId="0" applyFont="1" applyFill="1" applyBorder="1" applyAlignment="1">
      <alignment vertical="center" wrapText="1"/>
    </xf>
    <xf numFmtId="3" fontId="6" fillId="0" borderId="4" xfId="1" applyNumberFormat="1" applyFont="1" applyFill="1" applyBorder="1" applyAlignment="1">
      <alignment horizontal="right" wrapText="1"/>
    </xf>
    <xf numFmtId="0" fontId="3" fillId="0" borderId="4" xfId="0" applyFont="1" applyFill="1" applyBorder="1" applyAlignment="1">
      <alignment vertical="center" wrapText="1"/>
    </xf>
    <xf numFmtId="166" fontId="3" fillId="0" borderId="0" xfId="0" applyNumberFormat="1" applyFont="1" applyFill="1"/>
    <xf numFmtId="171" fontId="4" fillId="0" borderId="0" xfId="0" applyNumberFormat="1" applyFont="1" applyFill="1"/>
    <xf numFmtId="164" fontId="4" fillId="0" borderId="0" xfId="0" applyNumberFormat="1" applyFont="1" applyFill="1" applyAlignment="1"/>
    <xf numFmtId="0" fontId="16" fillId="0" borderId="0" xfId="0" applyFont="1" applyAlignment="1">
      <alignment vertical="center"/>
    </xf>
    <xf numFmtId="0" fontId="23" fillId="0" borderId="0" xfId="0" applyFont="1"/>
    <xf numFmtId="0" fontId="24" fillId="0" borderId="0" xfId="0" applyFont="1"/>
    <xf numFmtId="0" fontId="25" fillId="0" borderId="0" xfId="0" applyFont="1" applyAlignment="1">
      <alignment vertical="center" wrapText="1"/>
    </xf>
    <xf numFmtId="0" fontId="23" fillId="0" borderId="1" xfId="0" applyFont="1" applyBorder="1" applyAlignment="1">
      <alignment horizontal="center" vertical="center" wrapText="1"/>
    </xf>
    <xf numFmtId="0" fontId="24" fillId="0" borderId="0" xfId="0" applyFont="1" applyAlignment="1">
      <alignment wrapText="1"/>
    </xf>
    <xf numFmtId="0" fontId="23" fillId="0" borderId="1" xfId="0" applyFont="1" applyBorder="1" applyAlignment="1">
      <alignment horizontal="center" vertical="center"/>
    </xf>
    <xf numFmtId="0" fontId="24" fillId="0" borderId="1"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4" fontId="17"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14" fontId="17" fillId="0" borderId="1" xfId="0" applyNumberFormat="1" applyFont="1" applyBorder="1" applyAlignment="1">
      <alignment horizontal="center" vertical="center"/>
    </xf>
    <xf numFmtId="0" fontId="26" fillId="0" borderId="1" xfId="0" applyFont="1" applyBorder="1" applyAlignment="1">
      <alignment horizontal="left" vertical="center" wrapText="1"/>
    </xf>
    <xf numFmtId="0" fontId="26" fillId="0" borderId="1" xfId="0" applyFont="1" applyBorder="1" applyAlignment="1">
      <alignment horizontal="center" vertical="center"/>
    </xf>
    <xf numFmtId="14" fontId="26" fillId="0" borderId="1" xfId="0" applyNumberFormat="1" applyFont="1" applyBorder="1" applyAlignment="1">
      <alignment horizontal="center" vertical="center"/>
    </xf>
    <xf numFmtId="14" fontId="27" fillId="0" borderId="1" xfId="0" applyNumberFormat="1" applyFont="1" applyBorder="1" applyAlignment="1">
      <alignment horizontal="center" vertical="center"/>
    </xf>
    <xf numFmtId="0" fontId="27" fillId="0" borderId="1" xfId="0" applyFont="1" applyBorder="1" applyAlignment="1">
      <alignment horizontal="center" vertical="center"/>
    </xf>
    <xf numFmtId="14" fontId="24" fillId="0" borderId="1" xfId="0" applyNumberFormat="1" applyFont="1" applyBorder="1" applyAlignment="1">
      <alignment horizontal="center" vertical="center"/>
    </xf>
    <xf numFmtId="0" fontId="28" fillId="0" borderId="1" xfId="0" applyFont="1" applyBorder="1" applyAlignment="1">
      <alignment horizontal="center" vertical="center"/>
    </xf>
    <xf numFmtId="0" fontId="29" fillId="0" borderId="0" xfId="0" applyFont="1"/>
    <xf numFmtId="0" fontId="30" fillId="0" borderId="0" xfId="0" applyFont="1"/>
    <xf numFmtId="0" fontId="30" fillId="0" borderId="0" xfId="0" applyFont="1" applyAlignment="1">
      <alignment horizontal="center"/>
    </xf>
    <xf numFmtId="0" fontId="30" fillId="0" borderId="0" xfId="0" applyFont="1" applyFill="1" applyAlignment="1">
      <alignment horizontal="center"/>
    </xf>
    <xf numFmtId="0" fontId="0" fillId="0" borderId="0" xfId="0" applyAlignment="1">
      <alignment horizontal="center"/>
    </xf>
    <xf numFmtId="0" fontId="31" fillId="0" borderId="0" xfId="0" applyFont="1" applyAlignment="1">
      <alignment horizontal="center"/>
    </xf>
    <xf numFmtId="0" fontId="32"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vertical="center" wrapText="1"/>
    </xf>
    <xf numFmtId="0" fontId="31"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0" fontId="31" fillId="0" borderId="0" xfId="0" applyFont="1" applyBorder="1" applyAlignment="1">
      <alignment horizontal="center" vertical="center" wrapText="1"/>
    </xf>
    <xf numFmtId="0" fontId="31" fillId="0" borderId="1" xfId="0" applyFont="1" applyBorder="1" applyAlignment="1">
      <alignment horizontal="center"/>
    </xf>
    <xf numFmtId="0" fontId="31" fillId="0" borderId="1" xfId="0" applyFont="1" applyBorder="1"/>
    <xf numFmtId="0" fontId="31" fillId="0" borderId="1" xfId="0" applyFont="1" applyFill="1" applyBorder="1" applyAlignment="1">
      <alignment horizontal="center"/>
    </xf>
    <xf numFmtId="2" fontId="31" fillId="0" borderId="1" xfId="0" applyNumberFormat="1" applyFont="1" applyFill="1" applyBorder="1" applyAlignment="1">
      <alignment horizontal="center"/>
    </xf>
    <xf numFmtId="167" fontId="31" fillId="0" borderId="1" xfId="0" applyNumberFormat="1" applyFont="1" applyFill="1" applyBorder="1" applyAlignment="1">
      <alignment horizontal="center"/>
    </xf>
    <xf numFmtId="0" fontId="33" fillId="0" borderId="0" xfId="0" applyFont="1" applyBorder="1" applyAlignment="1">
      <alignment horizontal="center"/>
    </xf>
    <xf numFmtId="0" fontId="34" fillId="0" borderId="0" xfId="0" applyFont="1" applyBorder="1" applyAlignment="1">
      <alignment horizontal="center"/>
    </xf>
    <xf numFmtId="0" fontId="30" fillId="0" borderId="1" xfId="0" applyFont="1" applyFill="1" applyBorder="1" applyAlignment="1">
      <alignment horizontal="center"/>
    </xf>
    <xf numFmtId="0" fontId="30" fillId="0" borderId="0" xfId="0" applyFont="1" applyBorder="1" applyAlignment="1">
      <alignment horizontal="center"/>
    </xf>
    <xf numFmtId="0" fontId="30" fillId="0" borderId="1" xfId="0" applyFont="1" applyBorder="1" applyAlignment="1">
      <alignment wrapText="1"/>
    </xf>
    <xf numFmtId="0" fontId="30" fillId="0" borderId="1" xfId="0" applyFont="1" applyBorder="1"/>
    <xf numFmtId="0" fontId="35" fillId="0" borderId="0" xfId="0" applyFont="1" applyAlignment="1">
      <alignment horizontal="center" vertical="center"/>
    </xf>
    <xf numFmtId="0" fontId="30" fillId="0" borderId="1" xfId="0" applyFont="1" applyBorder="1" applyAlignment="1">
      <alignment horizontal="center"/>
    </xf>
    <xf numFmtId="164" fontId="30" fillId="0" borderId="1" xfId="1" applyNumberFormat="1" applyFont="1" applyFill="1" applyBorder="1" applyAlignment="1">
      <alignment horizontal="center" vertical="center"/>
    </xf>
    <xf numFmtId="172" fontId="36" fillId="0" borderId="0" xfId="1" applyNumberFormat="1" applyFont="1" applyFill="1" applyBorder="1" applyAlignment="1"/>
    <xf numFmtId="0" fontId="37" fillId="0" borderId="0" xfId="0" applyFont="1" applyAlignment="1">
      <alignment horizontal="center"/>
    </xf>
    <xf numFmtId="0" fontId="30" fillId="0" borderId="1" xfId="0" applyFont="1" applyBorder="1" applyAlignment="1">
      <alignment horizontal="left"/>
    </xf>
    <xf numFmtId="0" fontId="0" fillId="0" borderId="0" xfId="0" applyFill="1" applyAlignment="1">
      <alignment horizontal="center"/>
    </xf>
    <xf numFmtId="0" fontId="37" fillId="0" borderId="0" xfId="0" applyFont="1" applyFill="1" applyAlignment="1">
      <alignment horizontal="center"/>
    </xf>
    <xf numFmtId="0" fontId="31" fillId="0" borderId="0" xfId="0" applyFont="1" applyBorder="1" applyAlignment="1">
      <alignment horizontal="center"/>
    </xf>
    <xf numFmtId="0" fontId="30" fillId="0" borderId="0" xfId="0" applyFont="1" applyBorder="1"/>
    <xf numFmtId="0" fontId="34" fillId="0" borderId="0" xfId="0" applyFont="1" applyFill="1" applyBorder="1" applyAlignment="1">
      <alignment horizontal="center"/>
    </xf>
    <xf numFmtId="173" fontId="0" fillId="0" borderId="0" xfId="1" applyNumberFormat="1" applyFont="1" applyAlignment="1"/>
    <xf numFmtId="2" fontId="38" fillId="0" borderId="0" xfId="0" applyNumberFormat="1" applyFont="1"/>
    <xf numFmtId="173" fontId="0" fillId="0" borderId="0" xfId="1" applyNumberFormat="1" applyFont="1" applyFill="1" applyAlignment="1">
      <alignment horizontal="center"/>
    </xf>
    <xf numFmtId="43" fontId="0" fillId="0" borderId="0" xfId="0" applyNumberFormat="1" applyFill="1" applyAlignment="1">
      <alignment horizontal="center"/>
    </xf>
    <xf numFmtId="171" fontId="0" fillId="0" borderId="0" xfId="0" applyNumberFormat="1" applyFill="1" applyAlignment="1">
      <alignment horizontal="center"/>
    </xf>
    <xf numFmtId="0" fontId="40" fillId="0" borderId="0" xfId="0" applyFont="1"/>
    <xf numFmtId="0" fontId="41" fillId="0" borderId="0" xfId="0" applyFont="1"/>
    <xf numFmtId="0" fontId="40" fillId="0" borderId="0" xfId="0" applyFont="1" applyAlignment="1">
      <alignment horizontal="center"/>
    </xf>
    <xf numFmtId="0" fontId="43" fillId="0" borderId="1" xfId="0" applyFont="1" applyBorder="1" applyAlignment="1">
      <alignment horizontal="center" vertical="center" wrapText="1"/>
    </xf>
    <xf numFmtId="0" fontId="43" fillId="0" borderId="0" xfId="0" applyFont="1"/>
    <xf numFmtId="0" fontId="44" fillId="0" borderId="1" xfId="0" applyFont="1" applyBorder="1" applyAlignment="1">
      <alignment horizontal="center" vertical="center" wrapText="1"/>
    </xf>
    <xf numFmtId="0" fontId="44" fillId="0" borderId="1" xfId="0" applyFont="1" applyBorder="1" applyAlignment="1">
      <alignment horizontal="left" vertical="center"/>
    </xf>
    <xf numFmtId="0" fontId="43" fillId="0" borderId="1" xfId="0" applyFont="1" applyBorder="1" applyAlignment="1">
      <alignment horizontal="center" vertical="center"/>
    </xf>
    <xf numFmtId="2" fontId="43" fillId="0" borderId="1" xfId="0" applyNumberFormat="1" applyFont="1" applyBorder="1" applyAlignment="1">
      <alignment horizontal="center" vertical="center"/>
    </xf>
    <xf numFmtId="0" fontId="40" fillId="0" borderId="1" xfId="0" applyFont="1" applyBorder="1" applyAlignment="1">
      <alignment horizontal="center" vertical="center" wrapText="1"/>
    </xf>
    <xf numFmtId="0" fontId="40" fillId="0" borderId="1" xfId="0" applyFont="1" applyBorder="1" applyAlignment="1">
      <alignment horizontal="left" vertical="center"/>
    </xf>
    <xf numFmtId="0" fontId="40" fillId="0" borderId="1" xfId="0" applyFont="1" applyBorder="1" applyAlignment="1">
      <alignment horizontal="center" vertical="center"/>
    </xf>
    <xf numFmtId="1" fontId="43" fillId="0" borderId="1" xfId="0" applyNumberFormat="1" applyFont="1" applyBorder="1" applyAlignment="1">
      <alignment horizontal="center" vertical="center"/>
    </xf>
    <xf numFmtId="0" fontId="43" fillId="0" borderId="0" xfId="0" applyFont="1" applyAlignment="1">
      <alignment horizontal="center" vertical="center"/>
    </xf>
    <xf numFmtId="0" fontId="45" fillId="0" borderId="1" xfId="0" applyFont="1" applyBorder="1" applyAlignment="1">
      <alignment horizontal="center" vertical="center" wrapText="1"/>
    </xf>
    <xf numFmtId="0" fontId="44" fillId="0" borderId="1" xfId="0" applyFont="1" applyBorder="1" applyAlignment="1">
      <alignment horizontal="center" vertical="center"/>
    </xf>
    <xf numFmtId="0" fontId="46" fillId="0" borderId="1" xfId="0" applyFont="1" applyBorder="1" applyAlignment="1">
      <alignment horizontal="center" vertical="center" wrapText="1"/>
    </xf>
    <xf numFmtId="0" fontId="26" fillId="0" borderId="1" xfId="5" applyFont="1" applyBorder="1" applyAlignment="1">
      <alignment horizontal="center" vertical="center" wrapText="1"/>
    </xf>
    <xf numFmtId="0" fontId="26" fillId="0" borderId="11" xfId="5" applyFont="1" applyBorder="1" applyAlignment="1">
      <alignment horizontal="center" vertical="center" wrapText="1"/>
    </xf>
    <xf numFmtId="0" fontId="26" fillId="0" borderId="1" xfId="5" applyFont="1" applyBorder="1" applyAlignment="1">
      <alignment horizontal="center" vertical="center"/>
    </xf>
    <xf numFmtId="0" fontId="48" fillId="0" borderId="1" xfId="5" applyFont="1" applyBorder="1" applyAlignment="1">
      <alignment horizontal="center" vertical="center"/>
    </xf>
    <xf numFmtId="0" fontId="43" fillId="0" borderId="1" xfId="0" applyFont="1" applyBorder="1" applyAlignment="1">
      <alignment horizontal="left" vertical="center"/>
    </xf>
    <xf numFmtId="0" fontId="49" fillId="0" borderId="11" xfId="0" applyFont="1" applyBorder="1" applyAlignment="1">
      <alignment horizontal="left" vertical="center" wrapText="1"/>
    </xf>
    <xf numFmtId="0" fontId="26" fillId="0" borderId="11" xfId="2" applyFont="1" applyBorder="1" applyAlignment="1">
      <alignment horizontal="left" vertical="center" wrapText="1"/>
    </xf>
    <xf numFmtId="0" fontId="50" fillId="0" borderId="1" xfId="0" applyFont="1" applyBorder="1" applyAlignment="1">
      <alignment horizontal="center" vertical="center" wrapText="1"/>
    </xf>
    <xf numFmtId="2" fontId="51" fillId="0" borderId="1" xfId="0" applyNumberFormat="1" applyFont="1" applyBorder="1" applyAlignment="1">
      <alignment horizontal="center" vertical="center"/>
    </xf>
    <xf numFmtId="0" fontId="50"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46" fillId="0" borderId="12" xfId="0" applyFont="1" applyBorder="1" applyAlignment="1">
      <alignment horizontal="center" vertical="center" wrapText="1"/>
    </xf>
    <xf numFmtId="0" fontId="46" fillId="3" borderId="12" xfId="0" applyFont="1" applyFill="1" applyBorder="1" applyAlignment="1">
      <alignment horizontal="center" vertical="center" wrapText="1"/>
    </xf>
    <xf numFmtId="0" fontId="40" fillId="4" borderId="0" xfId="0" applyFont="1" applyFill="1"/>
    <xf numFmtId="0" fontId="52" fillId="0" borderId="0" xfId="0" applyFont="1" applyAlignment="1">
      <alignment horizontal="center" vertical="center" wrapText="1"/>
    </xf>
    <xf numFmtId="0" fontId="53" fillId="0" borderId="0" xfId="0" applyFont="1" applyAlignment="1">
      <alignment horizontal="center" vertical="center" wrapText="1"/>
    </xf>
    <xf numFmtId="0" fontId="39" fillId="0" borderId="0" xfId="0" applyFont="1"/>
    <xf numFmtId="0" fontId="36" fillId="0" borderId="0" xfId="0" applyFont="1"/>
    <xf numFmtId="0" fontId="42" fillId="0" borderId="1" xfId="0" applyFont="1" applyBorder="1" applyAlignment="1">
      <alignment horizontal="center" vertical="center" wrapText="1"/>
    </xf>
    <xf numFmtId="0" fontId="42" fillId="0" borderId="1" xfId="0" applyFont="1" applyBorder="1" applyAlignment="1">
      <alignment horizontal="center"/>
    </xf>
    <xf numFmtId="0" fontId="36" fillId="0" borderId="1" xfId="0" applyFont="1" applyBorder="1"/>
    <xf numFmtId="0" fontId="36" fillId="0" borderId="1" xfId="0" applyFont="1" applyBorder="1" applyAlignment="1">
      <alignment horizontal="center"/>
    </xf>
    <xf numFmtId="3" fontId="36" fillId="0" borderId="0" xfId="0" applyNumberFormat="1" applyFont="1"/>
    <xf numFmtId="0" fontId="36" fillId="0" borderId="1" xfId="0" applyFont="1" applyBorder="1" applyAlignment="1">
      <alignment horizontal="left" vertical="center" wrapText="1"/>
    </xf>
    <xf numFmtId="0" fontId="42" fillId="0" borderId="1" xfId="0" applyFont="1" applyBorder="1"/>
    <xf numFmtId="3" fontId="42" fillId="0" borderId="1" xfId="0" applyNumberFormat="1" applyFont="1" applyBorder="1" applyAlignment="1">
      <alignment horizontal="center" vertical="center" wrapText="1"/>
    </xf>
    <xf numFmtId="3" fontId="42" fillId="0" borderId="1" xfId="0" applyNumberFormat="1" applyFont="1" applyBorder="1"/>
    <xf numFmtId="3" fontId="36" fillId="0" borderId="1" xfId="0" applyNumberFormat="1" applyFont="1" applyBorder="1"/>
    <xf numFmtId="3" fontId="36" fillId="0" borderId="1" xfId="0" quotePrefix="1" applyNumberFormat="1" applyFont="1" applyBorder="1" applyAlignment="1">
      <alignment horizontal="right"/>
    </xf>
    <xf numFmtId="0" fontId="36" fillId="0" borderId="1" xfId="0" quotePrefix="1" applyFont="1" applyBorder="1" applyAlignment="1">
      <alignment horizontal="center"/>
    </xf>
    <xf numFmtId="0" fontId="42" fillId="0" borderId="1" xfId="0" applyFont="1" applyBorder="1" applyAlignment="1">
      <alignment horizontal="left" vertical="center" wrapText="1"/>
    </xf>
    <xf numFmtId="0" fontId="3" fillId="0" borderId="0" xfId="0" applyFont="1" applyAlignment="1">
      <alignment horizontal="center"/>
    </xf>
    <xf numFmtId="0" fontId="5" fillId="0" borderId="0" xfId="0" applyFont="1" applyAlignment="1">
      <alignment horizontal="center" wrapText="1"/>
    </xf>
    <xf numFmtId="0" fontId="3" fillId="0" borderId="0" xfId="0" applyFont="1" applyFill="1" applyAlignment="1">
      <alignment horizontal="center" vertical="center" wrapText="1"/>
    </xf>
    <xf numFmtId="0" fontId="11" fillId="0" borderId="2" xfId="0" applyFont="1" applyFill="1" applyBorder="1" applyAlignment="1">
      <alignment horizontal="center"/>
    </xf>
    <xf numFmtId="0" fontId="12" fillId="0" borderId="2" xfId="0" applyFont="1" applyFill="1" applyBorder="1" applyAlignment="1">
      <alignment horizontal="center"/>
    </xf>
    <xf numFmtId="0" fontId="3" fillId="0" borderId="1" xfId="0" applyFont="1" applyFill="1" applyBorder="1" applyAlignment="1">
      <alignment horizontal="center" vertical="center" wrapText="1"/>
    </xf>
    <xf numFmtId="0" fontId="22" fillId="0" borderId="0" xfId="0" applyFont="1" applyFill="1" applyAlignment="1">
      <alignment horizontal="center" wrapText="1"/>
    </xf>
    <xf numFmtId="0" fontId="5" fillId="0" borderId="0" xfId="0" applyFont="1" applyFill="1" applyAlignment="1">
      <alignment horizontal="center" wrapText="1"/>
    </xf>
    <xf numFmtId="0" fontId="5" fillId="0" borderId="2" xfId="0" applyFont="1" applyFill="1" applyBorder="1" applyAlignment="1">
      <alignment horizontal="center"/>
    </xf>
    <xf numFmtId="0" fontId="23" fillId="0" borderId="0" xfId="0" applyFont="1" applyAlignment="1">
      <alignment horizontal="center" vertical="center" wrapText="1"/>
    </xf>
    <xf numFmtId="0" fontId="25" fillId="0" borderId="0" xfId="0" applyFont="1" applyAlignment="1">
      <alignment horizontal="center" vertical="center" wrapText="1"/>
    </xf>
    <xf numFmtId="0" fontId="23" fillId="0" borderId="1" xfId="0" applyFont="1" applyBorder="1" applyAlignment="1">
      <alignment horizontal="center" vertical="center"/>
    </xf>
    <xf numFmtId="0" fontId="31" fillId="0" borderId="0" xfId="0" applyFont="1" applyAlignment="1">
      <alignment horizontal="center"/>
    </xf>
    <xf numFmtId="0" fontId="32" fillId="0" borderId="0" xfId="0" applyFont="1" applyFill="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167" fontId="30" fillId="0" borderId="9" xfId="0" applyNumberFormat="1" applyFont="1" applyFill="1" applyBorder="1" applyAlignment="1">
      <alignment horizontal="center" vertical="center" wrapText="1"/>
    </xf>
    <xf numFmtId="167" fontId="30" fillId="0" borderId="10" xfId="0" applyNumberFormat="1" applyFont="1" applyFill="1" applyBorder="1" applyAlignment="1">
      <alignment horizontal="center" vertical="center" wrapText="1"/>
    </xf>
    <xf numFmtId="0" fontId="39" fillId="0" borderId="0" xfId="0" applyFont="1" applyAlignment="1">
      <alignment horizontal="left" vertical="center"/>
    </xf>
    <xf numFmtId="0" fontId="42" fillId="0" borderId="0" xfId="0" applyFont="1" applyAlignment="1">
      <alignment horizontal="center" vertical="center" wrapText="1"/>
    </xf>
    <xf numFmtId="0" fontId="42" fillId="0" borderId="1" xfId="0" applyFont="1" applyBorder="1" applyAlignment="1">
      <alignment horizontal="center" vertical="center" wrapText="1"/>
    </xf>
    <xf numFmtId="0" fontId="54" fillId="0" borderId="0" xfId="0" applyFont="1" applyAlignment="1">
      <alignment horizontal="center" vertical="center" wrapText="1"/>
    </xf>
    <xf numFmtId="0" fontId="55" fillId="0" borderId="0" xfId="0" applyFont="1" applyAlignment="1">
      <alignment horizontal="center" vertical="center" wrapText="1"/>
    </xf>
    <xf numFmtId="0" fontId="42"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cellXfs>
  <cellStyles count="6">
    <cellStyle name="Comma" xfId="1" builtinId="3"/>
    <cellStyle name="Comma 2" xfId="3"/>
    <cellStyle name="Normal" xfId="0" builtinId="0"/>
    <cellStyle name="Normal 2" xfId="2"/>
    <cellStyle name="Normal 4" xf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zoomScale="110" zoomScaleNormal="110" workbookViewId="0">
      <selection activeCell="G3" sqref="G3"/>
    </sheetView>
  </sheetViews>
  <sheetFormatPr defaultRowHeight="15" x14ac:dyDescent="0.25"/>
  <cols>
    <col min="1" max="1" width="4.5546875" style="3" customWidth="1"/>
    <col min="2" max="2" width="9.88671875" style="3" customWidth="1"/>
    <col min="3" max="3" width="16.109375" style="3" customWidth="1"/>
    <col min="4" max="4" width="11.77734375" style="3" customWidth="1"/>
    <col min="5" max="5" width="45.21875" style="3" customWidth="1"/>
    <col min="6" max="16384" width="8.88671875" style="3"/>
  </cols>
  <sheetData>
    <row r="1" spans="1:5" ht="19.5" customHeight="1" x14ac:dyDescent="0.25">
      <c r="A1" s="224" t="s">
        <v>231</v>
      </c>
      <c r="B1" s="224"/>
      <c r="C1" s="224"/>
      <c r="D1" s="224"/>
      <c r="E1" s="224"/>
    </row>
    <row r="2" spans="1:5" ht="21.75" customHeight="1" x14ac:dyDescent="0.25">
      <c r="A2" s="225" t="str">
        <f>'Bieu 02'!A2:K2</f>
        <v>(Kèm theo Báo cáo số                -BC/BCS ngày       tháng        năm 2021 của Ban Cán sự Đảng UBND tỉnh)</v>
      </c>
      <c r="B2" s="225"/>
      <c r="C2" s="225"/>
      <c r="D2" s="225"/>
      <c r="E2" s="225"/>
    </row>
    <row r="3" spans="1:5" s="6" customFormat="1" ht="33.75" customHeight="1" x14ac:dyDescent="0.3">
      <c r="A3" s="4" t="s">
        <v>66</v>
      </c>
      <c r="B3" s="4" t="s">
        <v>67</v>
      </c>
      <c r="C3" s="5" t="s">
        <v>68</v>
      </c>
      <c r="D3" s="5" t="s">
        <v>69</v>
      </c>
      <c r="E3" s="4" t="s">
        <v>33</v>
      </c>
    </row>
    <row r="4" spans="1:5" ht="37.5" customHeight="1" x14ac:dyDescent="0.25">
      <c r="A4" s="7">
        <v>1</v>
      </c>
      <c r="B4" s="7" t="s">
        <v>71</v>
      </c>
      <c r="C4" s="9" t="s">
        <v>74</v>
      </c>
      <c r="D4" s="7" t="s">
        <v>70</v>
      </c>
      <c r="E4" s="8" t="s">
        <v>75</v>
      </c>
    </row>
    <row r="5" spans="1:5" ht="44.25" customHeight="1" x14ac:dyDescent="0.25">
      <c r="A5" s="7">
        <v>2</v>
      </c>
      <c r="B5" s="7" t="s">
        <v>73</v>
      </c>
      <c r="C5" s="12" t="s">
        <v>96</v>
      </c>
      <c r="D5" s="7" t="s">
        <v>70</v>
      </c>
      <c r="E5" s="8" t="s">
        <v>95</v>
      </c>
    </row>
    <row r="6" spans="1:5" ht="51" customHeight="1" x14ac:dyDescent="0.25">
      <c r="A6" s="7">
        <v>3</v>
      </c>
      <c r="B6" s="7" t="s">
        <v>71</v>
      </c>
      <c r="C6" s="7" t="s">
        <v>81</v>
      </c>
      <c r="D6" s="7" t="s">
        <v>70</v>
      </c>
      <c r="E6" s="8" t="s">
        <v>80</v>
      </c>
    </row>
    <row r="7" spans="1:5" ht="37.5" customHeight="1" x14ac:dyDescent="0.25">
      <c r="A7" s="7">
        <v>4</v>
      </c>
      <c r="B7" s="7" t="s">
        <v>71</v>
      </c>
      <c r="C7" s="7" t="s">
        <v>82</v>
      </c>
      <c r="D7" s="7" t="s">
        <v>70</v>
      </c>
      <c r="E7" s="8" t="s">
        <v>84</v>
      </c>
    </row>
    <row r="8" spans="1:5" ht="37.5" customHeight="1" x14ac:dyDescent="0.25">
      <c r="A8" s="7">
        <v>5</v>
      </c>
      <c r="B8" s="7" t="s">
        <v>71</v>
      </c>
      <c r="C8" s="7" t="s">
        <v>89</v>
      </c>
      <c r="D8" s="7" t="s">
        <v>70</v>
      </c>
      <c r="E8" s="8" t="s">
        <v>90</v>
      </c>
    </row>
    <row r="9" spans="1:5" ht="64.5" customHeight="1" x14ac:dyDescent="0.25">
      <c r="A9" s="7">
        <v>6</v>
      </c>
      <c r="B9" s="7" t="s">
        <v>71</v>
      </c>
      <c r="C9" s="7" t="s">
        <v>83</v>
      </c>
      <c r="D9" s="7" t="s">
        <v>70</v>
      </c>
      <c r="E9" s="8" t="s">
        <v>112</v>
      </c>
    </row>
    <row r="10" spans="1:5" ht="51" customHeight="1" x14ac:dyDescent="0.25">
      <c r="A10" s="7">
        <v>7</v>
      </c>
      <c r="B10" s="7" t="s">
        <v>72</v>
      </c>
      <c r="C10" s="7" t="s">
        <v>99</v>
      </c>
      <c r="D10" s="7" t="s">
        <v>70</v>
      </c>
      <c r="E10" s="8" t="s">
        <v>100</v>
      </c>
    </row>
    <row r="11" spans="1:5" ht="36" customHeight="1" x14ac:dyDescent="0.25">
      <c r="A11" s="7">
        <v>8</v>
      </c>
      <c r="B11" s="7" t="s">
        <v>72</v>
      </c>
      <c r="C11" s="13" t="s">
        <v>113</v>
      </c>
      <c r="D11" s="7" t="s">
        <v>70</v>
      </c>
      <c r="E11" s="8" t="s">
        <v>107</v>
      </c>
    </row>
    <row r="12" spans="1:5" ht="39" customHeight="1" x14ac:dyDescent="0.25">
      <c r="A12" s="7">
        <v>9</v>
      </c>
      <c r="B12" s="7" t="s">
        <v>93</v>
      </c>
      <c r="C12" s="7" t="s">
        <v>91</v>
      </c>
      <c r="D12" s="7" t="s">
        <v>92</v>
      </c>
      <c r="E12" s="8" t="s">
        <v>94</v>
      </c>
    </row>
    <row r="13" spans="1:5" ht="49.5" customHeight="1" x14ac:dyDescent="0.25">
      <c r="A13" s="7">
        <v>10</v>
      </c>
      <c r="B13" s="7" t="s">
        <v>72</v>
      </c>
      <c r="C13" s="9" t="s">
        <v>76</v>
      </c>
      <c r="D13" s="7" t="s">
        <v>70</v>
      </c>
      <c r="E13" s="10" t="s">
        <v>77</v>
      </c>
    </row>
    <row r="14" spans="1:5" ht="63.75" customHeight="1" x14ac:dyDescent="0.25">
      <c r="A14" s="7">
        <v>11</v>
      </c>
      <c r="B14" s="7" t="s">
        <v>71</v>
      </c>
      <c r="C14" s="9" t="s">
        <v>85</v>
      </c>
      <c r="D14" s="7" t="s">
        <v>70</v>
      </c>
      <c r="E14" s="8" t="s">
        <v>86</v>
      </c>
    </row>
    <row r="15" spans="1:5" ht="40.5" customHeight="1" x14ac:dyDescent="0.25">
      <c r="A15" s="7">
        <v>12</v>
      </c>
      <c r="B15" s="7" t="s">
        <v>93</v>
      </c>
      <c r="C15" s="12" t="s">
        <v>106</v>
      </c>
      <c r="D15" s="7" t="s">
        <v>70</v>
      </c>
      <c r="E15" s="8" t="s">
        <v>105</v>
      </c>
    </row>
    <row r="16" spans="1:5" ht="46.5" customHeight="1" x14ac:dyDescent="0.25">
      <c r="A16" s="7">
        <v>13</v>
      </c>
      <c r="B16" s="7" t="s">
        <v>73</v>
      </c>
      <c r="C16" s="11" t="s">
        <v>98</v>
      </c>
      <c r="D16" s="7" t="s">
        <v>70</v>
      </c>
      <c r="E16" s="8" t="s">
        <v>97</v>
      </c>
    </row>
    <row r="17" spans="1:5" ht="32.25" customHeight="1" x14ac:dyDescent="0.25">
      <c r="A17" s="7">
        <v>14</v>
      </c>
      <c r="B17" s="7" t="s">
        <v>72</v>
      </c>
      <c r="C17" s="12" t="s">
        <v>102</v>
      </c>
      <c r="D17" s="7" t="s">
        <v>70</v>
      </c>
      <c r="E17" s="8" t="s">
        <v>101</v>
      </c>
    </row>
    <row r="18" spans="1:5" ht="79.5" customHeight="1" x14ac:dyDescent="0.25">
      <c r="A18" s="7">
        <v>15</v>
      </c>
      <c r="B18" s="7" t="s">
        <v>71</v>
      </c>
      <c r="C18" s="9" t="s">
        <v>87</v>
      </c>
      <c r="D18" s="7" t="s">
        <v>70</v>
      </c>
      <c r="E18" s="8" t="s">
        <v>88</v>
      </c>
    </row>
    <row r="19" spans="1:5" ht="49.5" customHeight="1" x14ac:dyDescent="0.25">
      <c r="A19" s="7">
        <v>16</v>
      </c>
      <c r="B19" s="7" t="s">
        <v>71</v>
      </c>
      <c r="C19" s="9" t="s">
        <v>109</v>
      </c>
      <c r="D19" s="7" t="s">
        <v>70</v>
      </c>
      <c r="E19" s="8" t="s">
        <v>108</v>
      </c>
    </row>
    <row r="20" spans="1:5" ht="50.25" customHeight="1" x14ac:dyDescent="0.25">
      <c r="A20" s="7">
        <v>17</v>
      </c>
      <c r="B20" s="7" t="s">
        <v>72</v>
      </c>
      <c r="C20" s="7" t="s">
        <v>78</v>
      </c>
      <c r="D20" s="7" t="s">
        <v>70</v>
      </c>
      <c r="E20" s="8" t="s">
        <v>79</v>
      </c>
    </row>
    <row r="21" spans="1:5" ht="37.5" customHeight="1" x14ac:dyDescent="0.25">
      <c r="A21" s="7">
        <v>18</v>
      </c>
      <c r="B21" s="7" t="s">
        <v>72</v>
      </c>
      <c r="C21" s="12" t="s">
        <v>104</v>
      </c>
      <c r="D21" s="7" t="s">
        <v>70</v>
      </c>
      <c r="E21" s="8" t="s">
        <v>103</v>
      </c>
    </row>
    <row r="22" spans="1:5" ht="35.25" customHeight="1" x14ac:dyDescent="0.25">
      <c r="A22" s="7">
        <v>19</v>
      </c>
      <c r="B22" s="7" t="s">
        <v>71</v>
      </c>
      <c r="C22" s="12" t="s">
        <v>111</v>
      </c>
      <c r="D22" s="7" t="s">
        <v>70</v>
      </c>
      <c r="E22" s="8" t="s">
        <v>110</v>
      </c>
    </row>
    <row r="23" spans="1:5" ht="30" x14ac:dyDescent="0.25">
      <c r="A23" s="7">
        <v>20</v>
      </c>
      <c r="B23" s="78" t="s">
        <v>71</v>
      </c>
      <c r="C23" s="78" t="s">
        <v>157</v>
      </c>
      <c r="D23" s="78" t="s">
        <v>70</v>
      </c>
      <c r="E23" s="80" t="s">
        <v>158</v>
      </c>
    </row>
    <row r="24" spans="1:5" ht="60" x14ac:dyDescent="0.25">
      <c r="A24" s="7">
        <v>21</v>
      </c>
      <c r="B24" s="78" t="s">
        <v>72</v>
      </c>
      <c r="C24" s="78" t="s">
        <v>159</v>
      </c>
      <c r="D24" s="78" t="s">
        <v>160</v>
      </c>
      <c r="E24" s="80" t="s">
        <v>161</v>
      </c>
    </row>
    <row r="25" spans="1:5" ht="45" x14ac:dyDescent="0.25">
      <c r="A25" s="7">
        <v>22</v>
      </c>
      <c r="B25" s="78" t="s">
        <v>162</v>
      </c>
      <c r="C25" s="81" t="s">
        <v>163</v>
      </c>
      <c r="D25" s="78" t="s">
        <v>160</v>
      </c>
      <c r="E25" s="80" t="s">
        <v>164</v>
      </c>
    </row>
    <row r="26" spans="1:5" ht="30" x14ac:dyDescent="0.25">
      <c r="A26" s="7">
        <v>23</v>
      </c>
      <c r="B26" s="78" t="s">
        <v>71</v>
      </c>
      <c r="C26" s="81" t="s">
        <v>165</v>
      </c>
      <c r="D26" s="78" t="s">
        <v>70</v>
      </c>
      <c r="E26" s="80" t="s">
        <v>166</v>
      </c>
    </row>
    <row r="27" spans="1:5" ht="30" x14ac:dyDescent="0.25">
      <c r="A27" s="7">
        <v>24</v>
      </c>
      <c r="B27" s="78" t="s">
        <v>71</v>
      </c>
      <c r="C27" s="81" t="s">
        <v>167</v>
      </c>
      <c r="D27" s="78" t="s">
        <v>70</v>
      </c>
      <c r="E27" s="80" t="s">
        <v>168</v>
      </c>
    </row>
    <row r="28" spans="1:5" ht="90" x14ac:dyDescent="0.25">
      <c r="A28" s="7">
        <v>25</v>
      </c>
      <c r="B28" s="78" t="s">
        <v>71</v>
      </c>
      <c r="C28" s="78" t="s">
        <v>169</v>
      </c>
      <c r="D28" s="78" t="s">
        <v>70</v>
      </c>
      <c r="E28" s="80" t="s">
        <v>170</v>
      </c>
    </row>
    <row r="29" spans="1:5" ht="45" x14ac:dyDescent="0.25">
      <c r="A29" s="7">
        <v>26</v>
      </c>
      <c r="B29" s="78" t="s">
        <v>171</v>
      </c>
      <c r="C29" s="78" t="s">
        <v>172</v>
      </c>
      <c r="D29" s="78" t="s">
        <v>92</v>
      </c>
      <c r="E29" s="80" t="s">
        <v>173</v>
      </c>
    </row>
    <row r="30" spans="1:5" ht="45" x14ac:dyDescent="0.25">
      <c r="A30" s="7">
        <v>27</v>
      </c>
      <c r="B30" s="78" t="s">
        <v>162</v>
      </c>
      <c r="C30" s="81" t="s">
        <v>174</v>
      </c>
      <c r="D30" s="81" t="s">
        <v>175</v>
      </c>
      <c r="E30" s="80" t="s">
        <v>176</v>
      </c>
    </row>
    <row r="31" spans="1:5" ht="45" x14ac:dyDescent="0.25">
      <c r="A31" s="7">
        <v>28</v>
      </c>
      <c r="B31" s="81" t="s">
        <v>177</v>
      </c>
      <c r="C31" s="81" t="s">
        <v>178</v>
      </c>
      <c r="D31" s="78" t="s">
        <v>70</v>
      </c>
      <c r="E31" s="80" t="s">
        <v>179</v>
      </c>
    </row>
    <row r="32" spans="1:5" ht="30" x14ac:dyDescent="0.25">
      <c r="A32" s="7">
        <v>29</v>
      </c>
      <c r="B32" s="81" t="s">
        <v>162</v>
      </c>
      <c r="C32" s="81" t="s">
        <v>180</v>
      </c>
      <c r="D32" s="78" t="s">
        <v>70</v>
      </c>
      <c r="E32" s="80" t="s">
        <v>181</v>
      </c>
    </row>
    <row r="33" spans="1:5" ht="75" x14ac:dyDescent="0.25">
      <c r="A33" s="7">
        <v>30</v>
      </c>
      <c r="B33" s="78" t="s">
        <v>182</v>
      </c>
      <c r="C33" s="78" t="s">
        <v>183</v>
      </c>
      <c r="D33" s="78" t="s">
        <v>70</v>
      </c>
      <c r="E33" s="80" t="s">
        <v>184</v>
      </c>
    </row>
    <row r="34" spans="1:5" ht="33.75" customHeight="1" x14ac:dyDescent="0.25">
      <c r="A34" s="7">
        <v>31</v>
      </c>
      <c r="B34" s="78" t="s">
        <v>71</v>
      </c>
      <c r="C34" s="78" t="s">
        <v>185</v>
      </c>
      <c r="D34" s="78" t="s">
        <v>70</v>
      </c>
      <c r="E34" s="80" t="s">
        <v>186</v>
      </c>
    </row>
    <row r="35" spans="1:5" s="85" customFormat="1" ht="75" x14ac:dyDescent="0.25">
      <c r="A35" s="82">
        <v>32</v>
      </c>
      <c r="B35" s="83" t="s">
        <v>162</v>
      </c>
      <c r="C35" s="83" t="s">
        <v>187</v>
      </c>
      <c r="D35" s="83" t="s">
        <v>188</v>
      </c>
      <c r="E35" s="84" t="s">
        <v>189</v>
      </c>
    </row>
    <row r="36" spans="1:5" ht="30" x14ac:dyDescent="0.25">
      <c r="A36" s="7">
        <v>33</v>
      </c>
      <c r="B36" s="78" t="s">
        <v>72</v>
      </c>
      <c r="C36" s="78" t="s">
        <v>190</v>
      </c>
      <c r="D36" s="78" t="s">
        <v>70</v>
      </c>
      <c r="E36" s="79" t="s">
        <v>191</v>
      </c>
    </row>
    <row r="37" spans="1:5" ht="30" x14ac:dyDescent="0.25">
      <c r="A37" s="7">
        <v>34</v>
      </c>
      <c r="B37" s="78" t="s">
        <v>71</v>
      </c>
      <c r="C37" s="78" t="s">
        <v>192</v>
      </c>
      <c r="D37" s="78" t="s">
        <v>70</v>
      </c>
      <c r="E37" s="80" t="s">
        <v>193</v>
      </c>
    </row>
    <row r="38" spans="1:5" ht="45" x14ac:dyDescent="0.25">
      <c r="A38" s="7">
        <v>35</v>
      </c>
      <c r="B38" s="78" t="s">
        <v>73</v>
      </c>
      <c r="C38" s="78" t="s">
        <v>194</v>
      </c>
      <c r="D38" s="78" t="s">
        <v>160</v>
      </c>
      <c r="E38" s="80" t="s">
        <v>195</v>
      </c>
    </row>
    <row r="39" spans="1:5" ht="45" x14ac:dyDescent="0.25">
      <c r="A39" s="7">
        <v>36</v>
      </c>
      <c r="B39" s="78" t="s">
        <v>73</v>
      </c>
      <c r="C39" s="78" t="s">
        <v>196</v>
      </c>
      <c r="D39" s="78" t="s">
        <v>70</v>
      </c>
      <c r="E39" s="79" t="s">
        <v>197</v>
      </c>
    </row>
    <row r="40" spans="1:5" ht="30" x14ac:dyDescent="0.25">
      <c r="A40" s="7">
        <v>37</v>
      </c>
      <c r="B40" s="78" t="s">
        <v>71</v>
      </c>
      <c r="C40" s="78" t="s">
        <v>198</v>
      </c>
      <c r="D40" s="78" t="s">
        <v>70</v>
      </c>
      <c r="E40" s="80" t="s">
        <v>199</v>
      </c>
    </row>
    <row r="41" spans="1:5" ht="45" x14ac:dyDescent="0.25">
      <c r="A41" s="7">
        <v>38</v>
      </c>
      <c r="B41" s="78" t="s">
        <v>71</v>
      </c>
      <c r="C41" s="78" t="s">
        <v>200</v>
      </c>
      <c r="D41" s="78" t="s">
        <v>70</v>
      </c>
      <c r="E41" s="80" t="s">
        <v>201</v>
      </c>
    </row>
    <row r="42" spans="1:5" ht="45" x14ac:dyDescent="0.25">
      <c r="A42" s="7">
        <v>39</v>
      </c>
      <c r="B42" s="78" t="s">
        <v>72</v>
      </c>
      <c r="C42" s="78" t="s">
        <v>202</v>
      </c>
      <c r="D42" s="78" t="s">
        <v>70</v>
      </c>
      <c r="E42" s="80" t="s">
        <v>203</v>
      </c>
    </row>
    <row r="43" spans="1:5" ht="60" x14ac:dyDescent="0.25">
      <c r="A43" s="7">
        <v>40</v>
      </c>
      <c r="B43" s="78" t="s">
        <v>71</v>
      </c>
      <c r="C43" s="78" t="s">
        <v>204</v>
      </c>
      <c r="D43" s="78" t="s">
        <v>70</v>
      </c>
      <c r="E43" s="80" t="s">
        <v>205</v>
      </c>
    </row>
    <row r="44" spans="1:5" ht="75" x14ac:dyDescent="0.25">
      <c r="A44" s="7">
        <v>41</v>
      </c>
      <c r="B44" s="78" t="s">
        <v>71</v>
      </c>
      <c r="C44" s="78" t="s">
        <v>206</v>
      </c>
      <c r="D44" s="78" t="s">
        <v>70</v>
      </c>
      <c r="E44" s="80" t="s">
        <v>207</v>
      </c>
    </row>
    <row r="45" spans="1:5" ht="45" x14ac:dyDescent="0.25">
      <c r="A45" s="7">
        <v>42</v>
      </c>
      <c r="B45" s="78" t="s">
        <v>71</v>
      </c>
      <c r="C45" s="78" t="s">
        <v>208</v>
      </c>
      <c r="D45" s="78" t="s">
        <v>70</v>
      </c>
      <c r="E45" s="80" t="s">
        <v>209</v>
      </c>
    </row>
    <row r="46" spans="1:5" ht="45" x14ac:dyDescent="0.25">
      <c r="A46" s="7">
        <v>43</v>
      </c>
      <c r="B46" s="78" t="s">
        <v>162</v>
      </c>
      <c r="C46" s="78" t="s">
        <v>210</v>
      </c>
      <c r="D46" s="78" t="s">
        <v>70</v>
      </c>
      <c r="E46" s="80" t="s">
        <v>211</v>
      </c>
    </row>
    <row r="47" spans="1:5" ht="30" x14ac:dyDescent="0.25">
      <c r="A47" s="7">
        <v>44</v>
      </c>
      <c r="B47" s="78" t="s">
        <v>162</v>
      </c>
      <c r="C47" s="81" t="s">
        <v>212</v>
      </c>
      <c r="D47" s="78" t="s">
        <v>70</v>
      </c>
      <c r="E47" s="79" t="s">
        <v>213</v>
      </c>
    </row>
    <row r="48" spans="1:5" ht="30" x14ac:dyDescent="0.25">
      <c r="A48" s="7">
        <v>45</v>
      </c>
      <c r="B48" s="78" t="s">
        <v>72</v>
      </c>
      <c r="C48" s="78" t="s">
        <v>214</v>
      </c>
      <c r="D48" s="78" t="s">
        <v>70</v>
      </c>
      <c r="E48" s="79" t="s">
        <v>215</v>
      </c>
    </row>
    <row r="49" spans="1:5" ht="45" x14ac:dyDescent="0.25">
      <c r="A49" s="7">
        <v>46</v>
      </c>
      <c r="B49" s="78" t="s">
        <v>162</v>
      </c>
      <c r="C49" s="78" t="s">
        <v>216</v>
      </c>
      <c r="D49" s="78" t="s">
        <v>217</v>
      </c>
      <c r="E49" s="79" t="s">
        <v>218</v>
      </c>
    </row>
    <row r="50" spans="1:5" ht="45" x14ac:dyDescent="0.25">
      <c r="A50" s="7">
        <v>47</v>
      </c>
      <c r="B50" s="78" t="s">
        <v>71</v>
      </c>
      <c r="C50" s="78" t="s">
        <v>219</v>
      </c>
      <c r="D50" s="78" t="s">
        <v>70</v>
      </c>
      <c r="E50" s="80" t="s">
        <v>220</v>
      </c>
    </row>
    <row r="51" spans="1:5" ht="35.25" customHeight="1" x14ac:dyDescent="0.25">
      <c r="A51" s="7">
        <v>48</v>
      </c>
      <c r="B51" s="88" t="s">
        <v>177</v>
      </c>
      <c r="C51" s="7" t="s">
        <v>229</v>
      </c>
      <c r="D51" s="7" t="s">
        <v>70</v>
      </c>
      <c r="E51" s="8" t="s">
        <v>230</v>
      </c>
    </row>
    <row r="52" spans="1:5" ht="62.25" customHeight="1" x14ac:dyDescent="0.25">
      <c r="A52" s="7">
        <v>49</v>
      </c>
      <c r="B52" s="7" t="s">
        <v>177</v>
      </c>
      <c r="C52" s="7" t="s">
        <v>228</v>
      </c>
      <c r="D52" s="7" t="s">
        <v>70</v>
      </c>
      <c r="E52" s="87" t="s">
        <v>227</v>
      </c>
    </row>
    <row r="53" spans="1:5" ht="45" x14ac:dyDescent="0.25">
      <c r="A53" s="7">
        <v>50</v>
      </c>
      <c r="B53" s="7" t="s">
        <v>73</v>
      </c>
      <c r="C53" s="7" t="s">
        <v>226</v>
      </c>
      <c r="D53" s="7" t="s">
        <v>160</v>
      </c>
      <c r="E53" s="86" t="s">
        <v>223</v>
      </c>
    </row>
    <row r="54" spans="1:5" ht="33.75" customHeight="1" x14ac:dyDescent="0.25">
      <c r="A54" s="7">
        <v>51</v>
      </c>
      <c r="B54" s="7" t="s">
        <v>177</v>
      </c>
      <c r="C54" s="7" t="s">
        <v>225</v>
      </c>
      <c r="D54" s="7" t="s">
        <v>70</v>
      </c>
      <c r="E54" s="87" t="s">
        <v>224</v>
      </c>
    </row>
    <row r="55" spans="1:5" ht="60" x14ac:dyDescent="0.25">
      <c r="A55" s="7">
        <v>52</v>
      </c>
      <c r="B55" s="7" t="s">
        <v>72</v>
      </c>
      <c r="C55" s="7" t="s">
        <v>221</v>
      </c>
      <c r="D55" s="7" t="s">
        <v>70</v>
      </c>
      <c r="E55" s="8" t="s">
        <v>222</v>
      </c>
    </row>
  </sheetData>
  <mergeCells count="2">
    <mergeCell ref="A1:E1"/>
    <mergeCell ref="A2:E2"/>
  </mergeCells>
  <pageMargins left="0.45" right="0.45" top="0.5" bottom="0.5" header="0.3" footer="0.3"/>
  <pageSetup paperSize="9" scale="85"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T35"/>
  <sheetViews>
    <sheetView workbookViewId="0">
      <selection activeCell="L4" sqref="L4"/>
    </sheetView>
  </sheetViews>
  <sheetFormatPr defaultRowHeight="15.75" x14ac:dyDescent="0.25"/>
  <cols>
    <col min="1" max="1" width="4.33203125" style="48" customWidth="1"/>
    <col min="2" max="2" width="28.77734375" style="15" customWidth="1"/>
    <col min="3" max="3" width="6.44140625" style="48" customWidth="1"/>
    <col min="4" max="4" width="8.44140625" style="15" customWidth="1"/>
    <col min="5" max="5" width="8.6640625" style="15" customWidth="1"/>
    <col min="6" max="6" width="8.77734375" style="15" customWidth="1"/>
    <col min="7" max="7" width="9.33203125" style="15" customWidth="1"/>
    <col min="8" max="8" width="8.77734375" style="15" customWidth="1"/>
    <col min="9" max="9" width="9" style="15" customWidth="1"/>
    <col min="10" max="10" width="9.6640625" style="15" customWidth="1"/>
    <col min="11" max="11" width="11.44140625" style="48" customWidth="1"/>
    <col min="12" max="12" width="12.109375" style="15" customWidth="1"/>
    <col min="13" max="13" width="8.88671875" style="16"/>
    <col min="14" max="14" width="10.77734375" style="16" customWidth="1"/>
    <col min="15" max="15" width="10.88671875" style="16" customWidth="1"/>
    <col min="16" max="254" width="8.88671875" style="15"/>
    <col min="255" max="255" width="4.33203125" style="15" customWidth="1"/>
    <col min="256" max="256" width="28.77734375" style="15" customWidth="1"/>
    <col min="257" max="257" width="6.44140625" style="15" customWidth="1"/>
    <col min="258" max="258" width="8.44140625" style="15" customWidth="1"/>
    <col min="259" max="259" width="8.6640625" style="15" customWidth="1"/>
    <col min="260" max="260" width="8.77734375" style="15" customWidth="1"/>
    <col min="261" max="261" width="9.33203125" style="15" customWidth="1"/>
    <col min="262" max="262" width="8.77734375" style="15" customWidth="1"/>
    <col min="263" max="264" width="9" style="15" customWidth="1"/>
    <col min="265" max="265" width="9.6640625" style="15" customWidth="1"/>
    <col min="266" max="266" width="9.5546875" style="15" customWidth="1"/>
    <col min="267" max="267" width="11.44140625" style="15" customWidth="1"/>
    <col min="268" max="268" width="12.109375" style="15" customWidth="1"/>
    <col min="269" max="269" width="8.88671875" style="15"/>
    <col min="270" max="270" width="10.77734375" style="15" customWidth="1"/>
    <col min="271" max="271" width="10.88671875" style="15" customWidth="1"/>
    <col min="272" max="510" width="8.88671875" style="15"/>
    <col min="511" max="511" width="4.33203125" style="15" customWidth="1"/>
    <col min="512" max="512" width="28.77734375" style="15" customWidth="1"/>
    <col min="513" max="513" width="6.44140625" style="15" customWidth="1"/>
    <col min="514" max="514" width="8.44140625" style="15" customWidth="1"/>
    <col min="515" max="515" width="8.6640625" style="15" customWidth="1"/>
    <col min="516" max="516" width="8.77734375" style="15" customWidth="1"/>
    <col min="517" max="517" width="9.33203125" style="15" customWidth="1"/>
    <col min="518" max="518" width="8.77734375" style="15" customWidth="1"/>
    <col min="519" max="520" width="9" style="15" customWidth="1"/>
    <col min="521" max="521" width="9.6640625" style="15" customWidth="1"/>
    <col min="522" max="522" width="9.5546875" style="15" customWidth="1"/>
    <col min="523" max="523" width="11.44140625" style="15" customWidth="1"/>
    <col min="524" max="524" width="12.109375" style="15" customWidth="1"/>
    <col min="525" max="525" width="8.88671875" style="15"/>
    <col min="526" max="526" width="10.77734375" style="15" customWidth="1"/>
    <col min="527" max="527" width="10.88671875" style="15" customWidth="1"/>
    <col min="528" max="766" width="8.88671875" style="15"/>
    <col min="767" max="767" width="4.33203125" style="15" customWidth="1"/>
    <col min="768" max="768" width="28.77734375" style="15" customWidth="1"/>
    <col min="769" max="769" width="6.44140625" style="15" customWidth="1"/>
    <col min="770" max="770" width="8.44140625" style="15" customWidth="1"/>
    <col min="771" max="771" width="8.6640625" style="15" customWidth="1"/>
    <col min="772" max="772" width="8.77734375" style="15" customWidth="1"/>
    <col min="773" max="773" width="9.33203125" style="15" customWidth="1"/>
    <col min="774" max="774" width="8.77734375" style="15" customWidth="1"/>
    <col min="775" max="776" width="9" style="15" customWidth="1"/>
    <col min="777" max="777" width="9.6640625" style="15" customWidth="1"/>
    <col min="778" max="778" width="9.5546875" style="15" customWidth="1"/>
    <col min="779" max="779" width="11.44140625" style="15" customWidth="1"/>
    <col min="780" max="780" width="12.109375" style="15" customWidth="1"/>
    <col min="781" max="781" width="8.88671875" style="15"/>
    <col min="782" max="782" width="10.77734375" style="15" customWidth="1"/>
    <col min="783" max="783" width="10.88671875" style="15" customWidth="1"/>
    <col min="784" max="1022" width="8.88671875" style="15"/>
    <col min="1023" max="1023" width="4.33203125" style="15" customWidth="1"/>
    <col min="1024" max="1024" width="28.77734375" style="15" customWidth="1"/>
    <col min="1025" max="1025" width="6.44140625" style="15" customWidth="1"/>
    <col min="1026" max="1026" width="8.44140625" style="15" customWidth="1"/>
    <col min="1027" max="1027" width="8.6640625" style="15" customWidth="1"/>
    <col min="1028" max="1028" width="8.77734375" style="15" customWidth="1"/>
    <col min="1029" max="1029" width="9.33203125" style="15" customWidth="1"/>
    <col min="1030" max="1030" width="8.77734375" style="15" customWidth="1"/>
    <col min="1031" max="1032" width="9" style="15" customWidth="1"/>
    <col min="1033" max="1033" width="9.6640625" style="15" customWidth="1"/>
    <col min="1034" max="1034" width="9.5546875" style="15" customWidth="1"/>
    <col min="1035" max="1035" width="11.44140625" style="15" customWidth="1"/>
    <col min="1036" max="1036" width="12.109375" style="15" customWidth="1"/>
    <col min="1037" max="1037" width="8.88671875" style="15"/>
    <col min="1038" max="1038" width="10.77734375" style="15" customWidth="1"/>
    <col min="1039" max="1039" width="10.88671875" style="15" customWidth="1"/>
    <col min="1040" max="1278" width="8.88671875" style="15"/>
    <col min="1279" max="1279" width="4.33203125" style="15" customWidth="1"/>
    <col min="1280" max="1280" width="28.77734375" style="15" customWidth="1"/>
    <col min="1281" max="1281" width="6.44140625" style="15" customWidth="1"/>
    <col min="1282" max="1282" width="8.44140625" style="15" customWidth="1"/>
    <col min="1283" max="1283" width="8.6640625" style="15" customWidth="1"/>
    <col min="1284" max="1284" width="8.77734375" style="15" customWidth="1"/>
    <col min="1285" max="1285" width="9.33203125" style="15" customWidth="1"/>
    <col min="1286" max="1286" width="8.77734375" style="15" customWidth="1"/>
    <col min="1287" max="1288" width="9" style="15" customWidth="1"/>
    <col min="1289" max="1289" width="9.6640625" style="15" customWidth="1"/>
    <col min="1290" max="1290" width="9.5546875" style="15" customWidth="1"/>
    <col min="1291" max="1291" width="11.44140625" style="15" customWidth="1"/>
    <col min="1292" max="1292" width="12.109375" style="15" customWidth="1"/>
    <col min="1293" max="1293" width="8.88671875" style="15"/>
    <col min="1294" max="1294" width="10.77734375" style="15" customWidth="1"/>
    <col min="1295" max="1295" width="10.88671875" style="15" customWidth="1"/>
    <col min="1296" max="1534" width="8.88671875" style="15"/>
    <col min="1535" max="1535" width="4.33203125" style="15" customWidth="1"/>
    <col min="1536" max="1536" width="28.77734375" style="15" customWidth="1"/>
    <col min="1537" max="1537" width="6.44140625" style="15" customWidth="1"/>
    <col min="1538" max="1538" width="8.44140625" style="15" customWidth="1"/>
    <col min="1539" max="1539" width="8.6640625" style="15" customWidth="1"/>
    <col min="1540" max="1540" width="8.77734375" style="15" customWidth="1"/>
    <col min="1541" max="1541" width="9.33203125" style="15" customWidth="1"/>
    <col min="1542" max="1542" width="8.77734375" style="15" customWidth="1"/>
    <col min="1543" max="1544" width="9" style="15" customWidth="1"/>
    <col min="1545" max="1545" width="9.6640625" style="15" customWidth="1"/>
    <col min="1546" max="1546" width="9.5546875" style="15" customWidth="1"/>
    <col min="1547" max="1547" width="11.44140625" style="15" customWidth="1"/>
    <col min="1548" max="1548" width="12.109375" style="15" customWidth="1"/>
    <col min="1549" max="1549" width="8.88671875" style="15"/>
    <col min="1550" max="1550" width="10.77734375" style="15" customWidth="1"/>
    <col min="1551" max="1551" width="10.88671875" style="15" customWidth="1"/>
    <col min="1552" max="1790" width="8.88671875" style="15"/>
    <col min="1791" max="1791" width="4.33203125" style="15" customWidth="1"/>
    <col min="1792" max="1792" width="28.77734375" style="15" customWidth="1"/>
    <col min="1793" max="1793" width="6.44140625" style="15" customWidth="1"/>
    <col min="1794" max="1794" width="8.44140625" style="15" customWidth="1"/>
    <col min="1795" max="1795" width="8.6640625" style="15" customWidth="1"/>
    <col min="1796" max="1796" width="8.77734375" style="15" customWidth="1"/>
    <col min="1797" max="1797" width="9.33203125" style="15" customWidth="1"/>
    <col min="1798" max="1798" width="8.77734375" style="15" customWidth="1"/>
    <col min="1799" max="1800" width="9" style="15" customWidth="1"/>
    <col min="1801" max="1801" width="9.6640625" style="15" customWidth="1"/>
    <col min="1802" max="1802" width="9.5546875" style="15" customWidth="1"/>
    <col min="1803" max="1803" width="11.44140625" style="15" customWidth="1"/>
    <col min="1804" max="1804" width="12.109375" style="15" customWidth="1"/>
    <col min="1805" max="1805" width="8.88671875" style="15"/>
    <col min="1806" max="1806" width="10.77734375" style="15" customWidth="1"/>
    <col min="1807" max="1807" width="10.88671875" style="15" customWidth="1"/>
    <col min="1808" max="2046" width="8.88671875" style="15"/>
    <col min="2047" max="2047" width="4.33203125" style="15" customWidth="1"/>
    <col min="2048" max="2048" width="28.77734375" style="15" customWidth="1"/>
    <col min="2049" max="2049" width="6.44140625" style="15" customWidth="1"/>
    <col min="2050" max="2050" width="8.44140625" style="15" customWidth="1"/>
    <col min="2051" max="2051" width="8.6640625" style="15" customWidth="1"/>
    <col min="2052" max="2052" width="8.77734375" style="15" customWidth="1"/>
    <col min="2053" max="2053" width="9.33203125" style="15" customWidth="1"/>
    <col min="2054" max="2054" width="8.77734375" style="15" customWidth="1"/>
    <col min="2055" max="2056" width="9" style="15" customWidth="1"/>
    <col min="2057" max="2057" width="9.6640625" style="15" customWidth="1"/>
    <col min="2058" max="2058" width="9.5546875" style="15" customWidth="1"/>
    <col min="2059" max="2059" width="11.44140625" style="15" customWidth="1"/>
    <col min="2060" max="2060" width="12.109375" style="15" customWidth="1"/>
    <col min="2061" max="2061" width="8.88671875" style="15"/>
    <col min="2062" max="2062" width="10.77734375" style="15" customWidth="1"/>
    <col min="2063" max="2063" width="10.88671875" style="15" customWidth="1"/>
    <col min="2064" max="2302" width="8.88671875" style="15"/>
    <col min="2303" max="2303" width="4.33203125" style="15" customWidth="1"/>
    <col min="2304" max="2304" width="28.77734375" style="15" customWidth="1"/>
    <col min="2305" max="2305" width="6.44140625" style="15" customWidth="1"/>
    <col min="2306" max="2306" width="8.44140625" style="15" customWidth="1"/>
    <col min="2307" max="2307" width="8.6640625" style="15" customWidth="1"/>
    <col min="2308" max="2308" width="8.77734375" style="15" customWidth="1"/>
    <col min="2309" max="2309" width="9.33203125" style="15" customWidth="1"/>
    <col min="2310" max="2310" width="8.77734375" style="15" customWidth="1"/>
    <col min="2311" max="2312" width="9" style="15" customWidth="1"/>
    <col min="2313" max="2313" width="9.6640625" style="15" customWidth="1"/>
    <col min="2314" max="2314" width="9.5546875" style="15" customWidth="1"/>
    <col min="2315" max="2315" width="11.44140625" style="15" customWidth="1"/>
    <col min="2316" max="2316" width="12.109375" style="15" customWidth="1"/>
    <col min="2317" max="2317" width="8.88671875" style="15"/>
    <col min="2318" max="2318" width="10.77734375" style="15" customWidth="1"/>
    <col min="2319" max="2319" width="10.88671875" style="15" customWidth="1"/>
    <col min="2320" max="2558" width="8.88671875" style="15"/>
    <col min="2559" max="2559" width="4.33203125" style="15" customWidth="1"/>
    <col min="2560" max="2560" width="28.77734375" style="15" customWidth="1"/>
    <col min="2561" max="2561" width="6.44140625" style="15" customWidth="1"/>
    <col min="2562" max="2562" width="8.44140625" style="15" customWidth="1"/>
    <col min="2563" max="2563" width="8.6640625" style="15" customWidth="1"/>
    <col min="2564" max="2564" width="8.77734375" style="15" customWidth="1"/>
    <col min="2565" max="2565" width="9.33203125" style="15" customWidth="1"/>
    <col min="2566" max="2566" width="8.77734375" style="15" customWidth="1"/>
    <col min="2567" max="2568" width="9" style="15" customWidth="1"/>
    <col min="2569" max="2569" width="9.6640625" style="15" customWidth="1"/>
    <col min="2570" max="2570" width="9.5546875" style="15" customWidth="1"/>
    <col min="2571" max="2571" width="11.44140625" style="15" customWidth="1"/>
    <col min="2572" max="2572" width="12.109375" style="15" customWidth="1"/>
    <col min="2573" max="2573" width="8.88671875" style="15"/>
    <col min="2574" max="2574" width="10.77734375" style="15" customWidth="1"/>
    <col min="2575" max="2575" width="10.88671875" style="15" customWidth="1"/>
    <col min="2576" max="2814" width="8.88671875" style="15"/>
    <col min="2815" max="2815" width="4.33203125" style="15" customWidth="1"/>
    <col min="2816" max="2816" width="28.77734375" style="15" customWidth="1"/>
    <col min="2817" max="2817" width="6.44140625" style="15" customWidth="1"/>
    <col min="2818" max="2818" width="8.44140625" style="15" customWidth="1"/>
    <col min="2819" max="2819" width="8.6640625" style="15" customWidth="1"/>
    <col min="2820" max="2820" width="8.77734375" style="15" customWidth="1"/>
    <col min="2821" max="2821" width="9.33203125" style="15" customWidth="1"/>
    <col min="2822" max="2822" width="8.77734375" style="15" customWidth="1"/>
    <col min="2823" max="2824" width="9" style="15" customWidth="1"/>
    <col min="2825" max="2825" width="9.6640625" style="15" customWidth="1"/>
    <col min="2826" max="2826" width="9.5546875" style="15" customWidth="1"/>
    <col min="2827" max="2827" width="11.44140625" style="15" customWidth="1"/>
    <col min="2828" max="2828" width="12.109375" style="15" customWidth="1"/>
    <col min="2829" max="2829" width="8.88671875" style="15"/>
    <col min="2830" max="2830" width="10.77734375" style="15" customWidth="1"/>
    <col min="2831" max="2831" width="10.88671875" style="15" customWidth="1"/>
    <col min="2832" max="3070" width="8.88671875" style="15"/>
    <col min="3071" max="3071" width="4.33203125" style="15" customWidth="1"/>
    <col min="3072" max="3072" width="28.77734375" style="15" customWidth="1"/>
    <col min="3073" max="3073" width="6.44140625" style="15" customWidth="1"/>
    <col min="3074" max="3074" width="8.44140625" style="15" customWidth="1"/>
    <col min="3075" max="3075" width="8.6640625" style="15" customWidth="1"/>
    <col min="3076" max="3076" width="8.77734375" style="15" customWidth="1"/>
    <col min="3077" max="3077" width="9.33203125" style="15" customWidth="1"/>
    <col min="3078" max="3078" width="8.77734375" style="15" customWidth="1"/>
    <col min="3079" max="3080" width="9" style="15" customWidth="1"/>
    <col min="3081" max="3081" width="9.6640625" style="15" customWidth="1"/>
    <col min="3082" max="3082" width="9.5546875" style="15" customWidth="1"/>
    <col min="3083" max="3083" width="11.44140625" style="15" customWidth="1"/>
    <col min="3084" max="3084" width="12.109375" style="15" customWidth="1"/>
    <col min="3085" max="3085" width="8.88671875" style="15"/>
    <col min="3086" max="3086" width="10.77734375" style="15" customWidth="1"/>
    <col min="3087" max="3087" width="10.88671875" style="15" customWidth="1"/>
    <col min="3088" max="3326" width="8.88671875" style="15"/>
    <col min="3327" max="3327" width="4.33203125" style="15" customWidth="1"/>
    <col min="3328" max="3328" width="28.77734375" style="15" customWidth="1"/>
    <col min="3329" max="3329" width="6.44140625" style="15" customWidth="1"/>
    <col min="3330" max="3330" width="8.44140625" style="15" customWidth="1"/>
    <col min="3331" max="3331" width="8.6640625" style="15" customWidth="1"/>
    <col min="3332" max="3332" width="8.77734375" style="15" customWidth="1"/>
    <col min="3333" max="3333" width="9.33203125" style="15" customWidth="1"/>
    <col min="3334" max="3334" width="8.77734375" style="15" customWidth="1"/>
    <col min="3335" max="3336" width="9" style="15" customWidth="1"/>
    <col min="3337" max="3337" width="9.6640625" style="15" customWidth="1"/>
    <col min="3338" max="3338" width="9.5546875" style="15" customWidth="1"/>
    <col min="3339" max="3339" width="11.44140625" style="15" customWidth="1"/>
    <col min="3340" max="3340" width="12.109375" style="15" customWidth="1"/>
    <col min="3341" max="3341" width="8.88671875" style="15"/>
    <col min="3342" max="3342" width="10.77734375" style="15" customWidth="1"/>
    <col min="3343" max="3343" width="10.88671875" style="15" customWidth="1"/>
    <col min="3344" max="3582" width="8.88671875" style="15"/>
    <col min="3583" max="3583" width="4.33203125" style="15" customWidth="1"/>
    <col min="3584" max="3584" width="28.77734375" style="15" customWidth="1"/>
    <col min="3585" max="3585" width="6.44140625" style="15" customWidth="1"/>
    <col min="3586" max="3586" width="8.44140625" style="15" customWidth="1"/>
    <col min="3587" max="3587" width="8.6640625" style="15" customWidth="1"/>
    <col min="3588" max="3588" width="8.77734375" style="15" customWidth="1"/>
    <col min="3589" max="3589" width="9.33203125" style="15" customWidth="1"/>
    <col min="3590" max="3590" width="8.77734375" style="15" customWidth="1"/>
    <col min="3591" max="3592" width="9" style="15" customWidth="1"/>
    <col min="3593" max="3593" width="9.6640625" style="15" customWidth="1"/>
    <col min="3594" max="3594" width="9.5546875" style="15" customWidth="1"/>
    <col min="3595" max="3595" width="11.44140625" style="15" customWidth="1"/>
    <col min="3596" max="3596" width="12.109375" style="15" customWidth="1"/>
    <col min="3597" max="3597" width="8.88671875" style="15"/>
    <col min="3598" max="3598" width="10.77734375" style="15" customWidth="1"/>
    <col min="3599" max="3599" width="10.88671875" style="15" customWidth="1"/>
    <col min="3600" max="3838" width="8.88671875" style="15"/>
    <col min="3839" max="3839" width="4.33203125" style="15" customWidth="1"/>
    <col min="3840" max="3840" width="28.77734375" style="15" customWidth="1"/>
    <col min="3841" max="3841" width="6.44140625" style="15" customWidth="1"/>
    <col min="3842" max="3842" width="8.44140625" style="15" customWidth="1"/>
    <col min="3843" max="3843" width="8.6640625" style="15" customWidth="1"/>
    <col min="3844" max="3844" width="8.77734375" style="15" customWidth="1"/>
    <col min="3845" max="3845" width="9.33203125" style="15" customWidth="1"/>
    <col min="3846" max="3846" width="8.77734375" style="15" customWidth="1"/>
    <col min="3847" max="3848" width="9" style="15" customWidth="1"/>
    <col min="3849" max="3849" width="9.6640625" style="15" customWidth="1"/>
    <col min="3850" max="3850" width="9.5546875" style="15" customWidth="1"/>
    <col min="3851" max="3851" width="11.44140625" style="15" customWidth="1"/>
    <col min="3852" max="3852" width="12.109375" style="15" customWidth="1"/>
    <col min="3853" max="3853" width="8.88671875" style="15"/>
    <col min="3854" max="3854" width="10.77734375" style="15" customWidth="1"/>
    <col min="3855" max="3855" width="10.88671875" style="15" customWidth="1"/>
    <col min="3856" max="4094" width="8.88671875" style="15"/>
    <col min="4095" max="4095" width="4.33203125" style="15" customWidth="1"/>
    <col min="4096" max="4096" width="28.77734375" style="15" customWidth="1"/>
    <col min="4097" max="4097" width="6.44140625" style="15" customWidth="1"/>
    <col min="4098" max="4098" width="8.44140625" style="15" customWidth="1"/>
    <col min="4099" max="4099" width="8.6640625" style="15" customWidth="1"/>
    <col min="4100" max="4100" width="8.77734375" style="15" customWidth="1"/>
    <col min="4101" max="4101" width="9.33203125" style="15" customWidth="1"/>
    <col min="4102" max="4102" width="8.77734375" style="15" customWidth="1"/>
    <col min="4103" max="4104" width="9" style="15" customWidth="1"/>
    <col min="4105" max="4105" width="9.6640625" style="15" customWidth="1"/>
    <col min="4106" max="4106" width="9.5546875" style="15" customWidth="1"/>
    <col min="4107" max="4107" width="11.44140625" style="15" customWidth="1"/>
    <col min="4108" max="4108" width="12.109375" style="15" customWidth="1"/>
    <col min="4109" max="4109" width="8.88671875" style="15"/>
    <col min="4110" max="4110" width="10.77734375" style="15" customWidth="1"/>
    <col min="4111" max="4111" width="10.88671875" style="15" customWidth="1"/>
    <col min="4112" max="4350" width="8.88671875" style="15"/>
    <col min="4351" max="4351" width="4.33203125" style="15" customWidth="1"/>
    <col min="4352" max="4352" width="28.77734375" style="15" customWidth="1"/>
    <col min="4353" max="4353" width="6.44140625" style="15" customWidth="1"/>
    <col min="4354" max="4354" width="8.44140625" style="15" customWidth="1"/>
    <col min="4355" max="4355" width="8.6640625" style="15" customWidth="1"/>
    <col min="4356" max="4356" width="8.77734375" style="15" customWidth="1"/>
    <col min="4357" max="4357" width="9.33203125" style="15" customWidth="1"/>
    <col min="4358" max="4358" width="8.77734375" style="15" customWidth="1"/>
    <col min="4359" max="4360" width="9" style="15" customWidth="1"/>
    <col min="4361" max="4361" width="9.6640625" style="15" customWidth="1"/>
    <col min="4362" max="4362" width="9.5546875" style="15" customWidth="1"/>
    <col min="4363" max="4363" width="11.44140625" style="15" customWidth="1"/>
    <col min="4364" max="4364" width="12.109375" style="15" customWidth="1"/>
    <col min="4365" max="4365" width="8.88671875" style="15"/>
    <col min="4366" max="4366" width="10.77734375" style="15" customWidth="1"/>
    <col min="4367" max="4367" width="10.88671875" style="15" customWidth="1"/>
    <col min="4368" max="4606" width="8.88671875" style="15"/>
    <col min="4607" max="4607" width="4.33203125" style="15" customWidth="1"/>
    <col min="4608" max="4608" width="28.77734375" style="15" customWidth="1"/>
    <col min="4609" max="4609" width="6.44140625" style="15" customWidth="1"/>
    <col min="4610" max="4610" width="8.44140625" style="15" customWidth="1"/>
    <col min="4611" max="4611" width="8.6640625" style="15" customWidth="1"/>
    <col min="4612" max="4612" width="8.77734375" style="15" customWidth="1"/>
    <col min="4613" max="4613" width="9.33203125" style="15" customWidth="1"/>
    <col min="4614" max="4614" width="8.77734375" style="15" customWidth="1"/>
    <col min="4615" max="4616" width="9" style="15" customWidth="1"/>
    <col min="4617" max="4617" width="9.6640625" style="15" customWidth="1"/>
    <col min="4618" max="4618" width="9.5546875" style="15" customWidth="1"/>
    <col min="4619" max="4619" width="11.44140625" style="15" customWidth="1"/>
    <col min="4620" max="4620" width="12.109375" style="15" customWidth="1"/>
    <col min="4621" max="4621" width="8.88671875" style="15"/>
    <col min="4622" max="4622" width="10.77734375" style="15" customWidth="1"/>
    <col min="4623" max="4623" width="10.88671875" style="15" customWidth="1"/>
    <col min="4624" max="4862" width="8.88671875" style="15"/>
    <col min="4863" max="4863" width="4.33203125" style="15" customWidth="1"/>
    <col min="4864" max="4864" width="28.77734375" style="15" customWidth="1"/>
    <col min="4865" max="4865" width="6.44140625" style="15" customWidth="1"/>
    <col min="4866" max="4866" width="8.44140625" style="15" customWidth="1"/>
    <col min="4867" max="4867" width="8.6640625" style="15" customWidth="1"/>
    <col min="4868" max="4868" width="8.77734375" style="15" customWidth="1"/>
    <col min="4869" max="4869" width="9.33203125" style="15" customWidth="1"/>
    <col min="4870" max="4870" width="8.77734375" style="15" customWidth="1"/>
    <col min="4871" max="4872" width="9" style="15" customWidth="1"/>
    <col min="4873" max="4873" width="9.6640625" style="15" customWidth="1"/>
    <col min="4874" max="4874" width="9.5546875" style="15" customWidth="1"/>
    <col min="4875" max="4875" width="11.44140625" style="15" customWidth="1"/>
    <col min="4876" max="4876" width="12.109375" style="15" customWidth="1"/>
    <col min="4877" max="4877" width="8.88671875" style="15"/>
    <col min="4878" max="4878" width="10.77734375" style="15" customWidth="1"/>
    <col min="4879" max="4879" width="10.88671875" style="15" customWidth="1"/>
    <col min="4880" max="5118" width="8.88671875" style="15"/>
    <col min="5119" max="5119" width="4.33203125" style="15" customWidth="1"/>
    <col min="5120" max="5120" width="28.77734375" style="15" customWidth="1"/>
    <col min="5121" max="5121" width="6.44140625" style="15" customWidth="1"/>
    <col min="5122" max="5122" width="8.44140625" style="15" customWidth="1"/>
    <col min="5123" max="5123" width="8.6640625" style="15" customWidth="1"/>
    <col min="5124" max="5124" width="8.77734375" style="15" customWidth="1"/>
    <col min="5125" max="5125" width="9.33203125" style="15" customWidth="1"/>
    <col min="5126" max="5126" width="8.77734375" style="15" customWidth="1"/>
    <col min="5127" max="5128" width="9" style="15" customWidth="1"/>
    <col min="5129" max="5129" width="9.6640625" style="15" customWidth="1"/>
    <col min="5130" max="5130" width="9.5546875" style="15" customWidth="1"/>
    <col min="5131" max="5131" width="11.44140625" style="15" customWidth="1"/>
    <col min="5132" max="5132" width="12.109375" style="15" customWidth="1"/>
    <col min="5133" max="5133" width="8.88671875" style="15"/>
    <col min="5134" max="5134" width="10.77734375" style="15" customWidth="1"/>
    <col min="5135" max="5135" width="10.88671875" style="15" customWidth="1"/>
    <col min="5136" max="5374" width="8.88671875" style="15"/>
    <col min="5375" max="5375" width="4.33203125" style="15" customWidth="1"/>
    <col min="5376" max="5376" width="28.77734375" style="15" customWidth="1"/>
    <col min="5377" max="5377" width="6.44140625" style="15" customWidth="1"/>
    <col min="5378" max="5378" width="8.44140625" style="15" customWidth="1"/>
    <col min="5379" max="5379" width="8.6640625" style="15" customWidth="1"/>
    <col min="5380" max="5380" width="8.77734375" style="15" customWidth="1"/>
    <col min="5381" max="5381" width="9.33203125" style="15" customWidth="1"/>
    <col min="5382" max="5382" width="8.77734375" style="15" customWidth="1"/>
    <col min="5383" max="5384" width="9" style="15" customWidth="1"/>
    <col min="5385" max="5385" width="9.6640625" style="15" customWidth="1"/>
    <col min="5386" max="5386" width="9.5546875" style="15" customWidth="1"/>
    <col min="5387" max="5387" width="11.44140625" style="15" customWidth="1"/>
    <col min="5388" max="5388" width="12.109375" style="15" customWidth="1"/>
    <col min="5389" max="5389" width="8.88671875" style="15"/>
    <col min="5390" max="5390" width="10.77734375" style="15" customWidth="1"/>
    <col min="5391" max="5391" width="10.88671875" style="15" customWidth="1"/>
    <col min="5392" max="5630" width="8.88671875" style="15"/>
    <col min="5631" max="5631" width="4.33203125" style="15" customWidth="1"/>
    <col min="5632" max="5632" width="28.77734375" style="15" customWidth="1"/>
    <col min="5633" max="5633" width="6.44140625" style="15" customWidth="1"/>
    <col min="5634" max="5634" width="8.44140625" style="15" customWidth="1"/>
    <col min="5635" max="5635" width="8.6640625" style="15" customWidth="1"/>
    <col min="5636" max="5636" width="8.77734375" style="15" customWidth="1"/>
    <col min="5637" max="5637" width="9.33203125" style="15" customWidth="1"/>
    <col min="5638" max="5638" width="8.77734375" style="15" customWidth="1"/>
    <col min="5639" max="5640" width="9" style="15" customWidth="1"/>
    <col min="5641" max="5641" width="9.6640625" style="15" customWidth="1"/>
    <col min="5642" max="5642" width="9.5546875" style="15" customWidth="1"/>
    <col min="5643" max="5643" width="11.44140625" style="15" customWidth="1"/>
    <col min="5644" max="5644" width="12.109375" style="15" customWidth="1"/>
    <col min="5645" max="5645" width="8.88671875" style="15"/>
    <col min="5646" max="5646" width="10.77734375" style="15" customWidth="1"/>
    <col min="5647" max="5647" width="10.88671875" style="15" customWidth="1"/>
    <col min="5648" max="5886" width="8.88671875" style="15"/>
    <col min="5887" max="5887" width="4.33203125" style="15" customWidth="1"/>
    <col min="5888" max="5888" width="28.77734375" style="15" customWidth="1"/>
    <col min="5889" max="5889" width="6.44140625" style="15" customWidth="1"/>
    <col min="5890" max="5890" width="8.44140625" style="15" customWidth="1"/>
    <col min="5891" max="5891" width="8.6640625" style="15" customWidth="1"/>
    <col min="5892" max="5892" width="8.77734375" style="15" customWidth="1"/>
    <col min="5893" max="5893" width="9.33203125" style="15" customWidth="1"/>
    <col min="5894" max="5894" width="8.77734375" style="15" customWidth="1"/>
    <col min="5895" max="5896" width="9" style="15" customWidth="1"/>
    <col min="5897" max="5897" width="9.6640625" style="15" customWidth="1"/>
    <col min="5898" max="5898" width="9.5546875" style="15" customWidth="1"/>
    <col min="5899" max="5899" width="11.44140625" style="15" customWidth="1"/>
    <col min="5900" max="5900" width="12.109375" style="15" customWidth="1"/>
    <col min="5901" max="5901" width="8.88671875" style="15"/>
    <col min="5902" max="5902" width="10.77734375" style="15" customWidth="1"/>
    <col min="5903" max="5903" width="10.88671875" style="15" customWidth="1"/>
    <col min="5904" max="6142" width="8.88671875" style="15"/>
    <col min="6143" max="6143" width="4.33203125" style="15" customWidth="1"/>
    <col min="6144" max="6144" width="28.77734375" style="15" customWidth="1"/>
    <col min="6145" max="6145" width="6.44140625" style="15" customWidth="1"/>
    <col min="6146" max="6146" width="8.44140625" style="15" customWidth="1"/>
    <col min="6147" max="6147" width="8.6640625" style="15" customWidth="1"/>
    <col min="6148" max="6148" width="8.77734375" style="15" customWidth="1"/>
    <col min="6149" max="6149" width="9.33203125" style="15" customWidth="1"/>
    <col min="6150" max="6150" width="8.77734375" style="15" customWidth="1"/>
    <col min="6151" max="6152" width="9" style="15" customWidth="1"/>
    <col min="6153" max="6153" width="9.6640625" style="15" customWidth="1"/>
    <col min="6154" max="6154" width="9.5546875" style="15" customWidth="1"/>
    <col min="6155" max="6155" width="11.44140625" style="15" customWidth="1"/>
    <col min="6156" max="6156" width="12.109375" style="15" customWidth="1"/>
    <col min="6157" max="6157" width="8.88671875" style="15"/>
    <col min="6158" max="6158" width="10.77734375" style="15" customWidth="1"/>
    <col min="6159" max="6159" width="10.88671875" style="15" customWidth="1"/>
    <col min="6160" max="6398" width="8.88671875" style="15"/>
    <col min="6399" max="6399" width="4.33203125" style="15" customWidth="1"/>
    <col min="6400" max="6400" width="28.77734375" style="15" customWidth="1"/>
    <col min="6401" max="6401" width="6.44140625" style="15" customWidth="1"/>
    <col min="6402" max="6402" width="8.44140625" style="15" customWidth="1"/>
    <col min="6403" max="6403" width="8.6640625" style="15" customWidth="1"/>
    <col min="6404" max="6404" width="8.77734375" style="15" customWidth="1"/>
    <col min="6405" max="6405" width="9.33203125" style="15" customWidth="1"/>
    <col min="6406" max="6406" width="8.77734375" style="15" customWidth="1"/>
    <col min="6407" max="6408" width="9" style="15" customWidth="1"/>
    <col min="6409" max="6409" width="9.6640625" style="15" customWidth="1"/>
    <col min="6410" max="6410" width="9.5546875" style="15" customWidth="1"/>
    <col min="6411" max="6411" width="11.44140625" style="15" customWidth="1"/>
    <col min="6412" max="6412" width="12.109375" style="15" customWidth="1"/>
    <col min="6413" max="6413" width="8.88671875" style="15"/>
    <col min="6414" max="6414" width="10.77734375" style="15" customWidth="1"/>
    <col min="6415" max="6415" width="10.88671875" style="15" customWidth="1"/>
    <col min="6416" max="6654" width="8.88671875" style="15"/>
    <col min="6655" max="6655" width="4.33203125" style="15" customWidth="1"/>
    <col min="6656" max="6656" width="28.77734375" style="15" customWidth="1"/>
    <col min="6657" max="6657" width="6.44140625" style="15" customWidth="1"/>
    <col min="6658" max="6658" width="8.44140625" style="15" customWidth="1"/>
    <col min="6659" max="6659" width="8.6640625" style="15" customWidth="1"/>
    <col min="6660" max="6660" width="8.77734375" style="15" customWidth="1"/>
    <col min="6661" max="6661" width="9.33203125" style="15" customWidth="1"/>
    <col min="6662" max="6662" width="8.77734375" style="15" customWidth="1"/>
    <col min="6663" max="6664" width="9" style="15" customWidth="1"/>
    <col min="6665" max="6665" width="9.6640625" style="15" customWidth="1"/>
    <col min="6666" max="6666" width="9.5546875" style="15" customWidth="1"/>
    <col min="6667" max="6667" width="11.44140625" style="15" customWidth="1"/>
    <col min="6668" max="6668" width="12.109375" style="15" customWidth="1"/>
    <col min="6669" max="6669" width="8.88671875" style="15"/>
    <col min="6670" max="6670" width="10.77734375" style="15" customWidth="1"/>
    <col min="6671" max="6671" width="10.88671875" style="15" customWidth="1"/>
    <col min="6672" max="6910" width="8.88671875" style="15"/>
    <col min="6911" max="6911" width="4.33203125" style="15" customWidth="1"/>
    <col min="6912" max="6912" width="28.77734375" style="15" customWidth="1"/>
    <col min="6913" max="6913" width="6.44140625" style="15" customWidth="1"/>
    <col min="6914" max="6914" width="8.44140625" style="15" customWidth="1"/>
    <col min="6915" max="6915" width="8.6640625" style="15" customWidth="1"/>
    <col min="6916" max="6916" width="8.77734375" style="15" customWidth="1"/>
    <col min="6917" max="6917" width="9.33203125" style="15" customWidth="1"/>
    <col min="6918" max="6918" width="8.77734375" style="15" customWidth="1"/>
    <col min="6919" max="6920" width="9" style="15" customWidth="1"/>
    <col min="6921" max="6921" width="9.6640625" style="15" customWidth="1"/>
    <col min="6922" max="6922" width="9.5546875" style="15" customWidth="1"/>
    <col min="6923" max="6923" width="11.44140625" style="15" customWidth="1"/>
    <col min="6924" max="6924" width="12.109375" style="15" customWidth="1"/>
    <col min="6925" max="6925" width="8.88671875" style="15"/>
    <col min="6926" max="6926" width="10.77734375" style="15" customWidth="1"/>
    <col min="6927" max="6927" width="10.88671875" style="15" customWidth="1"/>
    <col min="6928" max="7166" width="8.88671875" style="15"/>
    <col min="7167" max="7167" width="4.33203125" style="15" customWidth="1"/>
    <col min="7168" max="7168" width="28.77734375" style="15" customWidth="1"/>
    <col min="7169" max="7169" width="6.44140625" style="15" customWidth="1"/>
    <col min="7170" max="7170" width="8.44140625" style="15" customWidth="1"/>
    <col min="7171" max="7171" width="8.6640625" style="15" customWidth="1"/>
    <col min="7172" max="7172" width="8.77734375" style="15" customWidth="1"/>
    <col min="7173" max="7173" width="9.33203125" style="15" customWidth="1"/>
    <col min="7174" max="7174" width="8.77734375" style="15" customWidth="1"/>
    <col min="7175" max="7176" width="9" style="15" customWidth="1"/>
    <col min="7177" max="7177" width="9.6640625" style="15" customWidth="1"/>
    <col min="7178" max="7178" width="9.5546875" style="15" customWidth="1"/>
    <col min="7179" max="7179" width="11.44140625" style="15" customWidth="1"/>
    <col min="7180" max="7180" width="12.109375" style="15" customWidth="1"/>
    <col min="7181" max="7181" width="8.88671875" style="15"/>
    <col min="7182" max="7182" width="10.77734375" style="15" customWidth="1"/>
    <col min="7183" max="7183" width="10.88671875" style="15" customWidth="1"/>
    <col min="7184" max="7422" width="8.88671875" style="15"/>
    <col min="7423" max="7423" width="4.33203125" style="15" customWidth="1"/>
    <col min="7424" max="7424" width="28.77734375" style="15" customWidth="1"/>
    <col min="7425" max="7425" width="6.44140625" style="15" customWidth="1"/>
    <col min="7426" max="7426" width="8.44140625" style="15" customWidth="1"/>
    <col min="7427" max="7427" width="8.6640625" style="15" customWidth="1"/>
    <col min="7428" max="7428" width="8.77734375" style="15" customWidth="1"/>
    <col min="7429" max="7429" width="9.33203125" style="15" customWidth="1"/>
    <col min="7430" max="7430" width="8.77734375" style="15" customWidth="1"/>
    <col min="7431" max="7432" width="9" style="15" customWidth="1"/>
    <col min="7433" max="7433" width="9.6640625" style="15" customWidth="1"/>
    <col min="7434" max="7434" width="9.5546875" style="15" customWidth="1"/>
    <col min="7435" max="7435" width="11.44140625" style="15" customWidth="1"/>
    <col min="7436" max="7436" width="12.109375" style="15" customWidth="1"/>
    <col min="7437" max="7437" width="8.88671875" style="15"/>
    <col min="7438" max="7438" width="10.77734375" style="15" customWidth="1"/>
    <col min="7439" max="7439" width="10.88671875" style="15" customWidth="1"/>
    <col min="7440" max="7678" width="8.88671875" style="15"/>
    <col min="7679" max="7679" width="4.33203125" style="15" customWidth="1"/>
    <col min="7680" max="7680" width="28.77734375" style="15" customWidth="1"/>
    <col min="7681" max="7681" width="6.44140625" style="15" customWidth="1"/>
    <col min="7682" max="7682" width="8.44140625" style="15" customWidth="1"/>
    <col min="7683" max="7683" width="8.6640625" style="15" customWidth="1"/>
    <col min="7684" max="7684" width="8.77734375" style="15" customWidth="1"/>
    <col min="7685" max="7685" width="9.33203125" style="15" customWidth="1"/>
    <col min="7686" max="7686" width="8.77734375" style="15" customWidth="1"/>
    <col min="7687" max="7688" width="9" style="15" customWidth="1"/>
    <col min="7689" max="7689" width="9.6640625" style="15" customWidth="1"/>
    <col min="7690" max="7690" width="9.5546875" style="15" customWidth="1"/>
    <col min="7691" max="7691" width="11.44140625" style="15" customWidth="1"/>
    <col min="7692" max="7692" width="12.109375" style="15" customWidth="1"/>
    <col min="7693" max="7693" width="8.88671875" style="15"/>
    <col min="7694" max="7694" width="10.77734375" style="15" customWidth="1"/>
    <col min="7695" max="7695" width="10.88671875" style="15" customWidth="1"/>
    <col min="7696" max="7934" width="8.88671875" style="15"/>
    <col min="7935" max="7935" width="4.33203125" style="15" customWidth="1"/>
    <col min="7936" max="7936" width="28.77734375" style="15" customWidth="1"/>
    <col min="7937" max="7937" width="6.44140625" style="15" customWidth="1"/>
    <col min="7938" max="7938" width="8.44140625" style="15" customWidth="1"/>
    <col min="7939" max="7939" width="8.6640625" style="15" customWidth="1"/>
    <col min="7940" max="7940" width="8.77734375" style="15" customWidth="1"/>
    <col min="7941" max="7941" width="9.33203125" style="15" customWidth="1"/>
    <col min="7942" max="7942" width="8.77734375" style="15" customWidth="1"/>
    <col min="7943" max="7944" width="9" style="15" customWidth="1"/>
    <col min="7945" max="7945" width="9.6640625" style="15" customWidth="1"/>
    <col min="7946" max="7946" width="9.5546875" style="15" customWidth="1"/>
    <col min="7947" max="7947" width="11.44140625" style="15" customWidth="1"/>
    <col min="7948" max="7948" width="12.109375" style="15" customWidth="1"/>
    <col min="7949" max="7949" width="8.88671875" style="15"/>
    <col min="7950" max="7950" width="10.77734375" style="15" customWidth="1"/>
    <col min="7951" max="7951" width="10.88671875" style="15" customWidth="1"/>
    <col min="7952" max="8190" width="8.88671875" style="15"/>
    <col min="8191" max="8191" width="4.33203125" style="15" customWidth="1"/>
    <col min="8192" max="8192" width="28.77734375" style="15" customWidth="1"/>
    <col min="8193" max="8193" width="6.44140625" style="15" customWidth="1"/>
    <col min="8194" max="8194" width="8.44140625" style="15" customWidth="1"/>
    <col min="8195" max="8195" width="8.6640625" style="15" customWidth="1"/>
    <col min="8196" max="8196" width="8.77734375" style="15" customWidth="1"/>
    <col min="8197" max="8197" width="9.33203125" style="15" customWidth="1"/>
    <col min="8198" max="8198" width="8.77734375" style="15" customWidth="1"/>
    <col min="8199" max="8200" width="9" style="15" customWidth="1"/>
    <col min="8201" max="8201" width="9.6640625" style="15" customWidth="1"/>
    <col min="8202" max="8202" width="9.5546875" style="15" customWidth="1"/>
    <col min="8203" max="8203" width="11.44140625" style="15" customWidth="1"/>
    <col min="8204" max="8204" width="12.109375" style="15" customWidth="1"/>
    <col min="8205" max="8205" width="8.88671875" style="15"/>
    <col min="8206" max="8206" width="10.77734375" style="15" customWidth="1"/>
    <col min="8207" max="8207" width="10.88671875" style="15" customWidth="1"/>
    <col min="8208" max="8446" width="8.88671875" style="15"/>
    <col min="8447" max="8447" width="4.33203125" style="15" customWidth="1"/>
    <col min="8448" max="8448" width="28.77734375" style="15" customWidth="1"/>
    <col min="8449" max="8449" width="6.44140625" style="15" customWidth="1"/>
    <col min="8450" max="8450" width="8.44140625" style="15" customWidth="1"/>
    <col min="8451" max="8451" width="8.6640625" style="15" customWidth="1"/>
    <col min="8452" max="8452" width="8.77734375" style="15" customWidth="1"/>
    <col min="8453" max="8453" width="9.33203125" style="15" customWidth="1"/>
    <col min="8454" max="8454" width="8.77734375" style="15" customWidth="1"/>
    <col min="8455" max="8456" width="9" style="15" customWidth="1"/>
    <col min="8457" max="8457" width="9.6640625" style="15" customWidth="1"/>
    <col min="8458" max="8458" width="9.5546875" style="15" customWidth="1"/>
    <col min="8459" max="8459" width="11.44140625" style="15" customWidth="1"/>
    <col min="8460" max="8460" width="12.109375" style="15" customWidth="1"/>
    <col min="8461" max="8461" width="8.88671875" style="15"/>
    <col min="8462" max="8462" width="10.77734375" style="15" customWidth="1"/>
    <col min="8463" max="8463" width="10.88671875" style="15" customWidth="1"/>
    <col min="8464" max="8702" width="8.88671875" style="15"/>
    <col min="8703" max="8703" width="4.33203125" style="15" customWidth="1"/>
    <col min="8704" max="8704" width="28.77734375" style="15" customWidth="1"/>
    <col min="8705" max="8705" width="6.44140625" style="15" customWidth="1"/>
    <col min="8706" max="8706" width="8.44140625" style="15" customWidth="1"/>
    <col min="8707" max="8707" width="8.6640625" style="15" customWidth="1"/>
    <col min="8708" max="8708" width="8.77734375" style="15" customWidth="1"/>
    <col min="8709" max="8709" width="9.33203125" style="15" customWidth="1"/>
    <col min="8710" max="8710" width="8.77734375" style="15" customWidth="1"/>
    <col min="8711" max="8712" width="9" style="15" customWidth="1"/>
    <col min="8713" max="8713" width="9.6640625" style="15" customWidth="1"/>
    <col min="8714" max="8714" width="9.5546875" style="15" customWidth="1"/>
    <col min="8715" max="8715" width="11.44140625" style="15" customWidth="1"/>
    <col min="8716" max="8716" width="12.109375" style="15" customWidth="1"/>
    <col min="8717" max="8717" width="8.88671875" style="15"/>
    <col min="8718" max="8718" width="10.77734375" style="15" customWidth="1"/>
    <col min="8719" max="8719" width="10.88671875" style="15" customWidth="1"/>
    <col min="8720" max="8958" width="8.88671875" style="15"/>
    <col min="8959" max="8959" width="4.33203125" style="15" customWidth="1"/>
    <col min="8960" max="8960" width="28.77734375" style="15" customWidth="1"/>
    <col min="8961" max="8961" width="6.44140625" style="15" customWidth="1"/>
    <col min="8962" max="8962" width="8.44140625" style="15" customWidth="1"/>
    <col min="8963" max="8963" width="8.6640625" style="15" customWidth="1"/>
    <col min="8964" max="8964" width="8.77734375" style="15" customWidth="1"/>
    <col min="8965" max="8965" width="9.33203125" style="15" customWidth="1"/>
    <col min="8966" max="8966" width="8.77734375" style="15" customWidth="1"/>
    <col min="8967" max="8968" width="9" style="15" customWidth="1"/>
    <col min="8969" max="8969" width="9.6640625" style="15" customWidth="1"/>
    <col min="8970" max="8970" width="9.5546875" style="15" customWidth="1"/>
    <col min="8971" max="8971" width="11.44140625" style="15" customWidth="1"/>
    <col min="8972" max="8972" width="12.109375" style="15" customWidth="1"/>
    <col min="8973" max="8973" width="8.88671875" style="15"/>
    <col min="8974" max="8974" width="10.77734375" style="15" customWidth="1"/>
    <col min="8975" max="8975" width="10.88671875" style="15" customWidth="1"/>
    <col min="8976" max="9214" width="8.88671875" style="15"/>
    <col min="9215" max="9215" width="4.33203125" style="15" customWidth="1"/>
    <col min="9216" max="9216" width="28.77734375" style="15" customWidth="1"/>
    <col min="9217" max="9217" width="6.44140625" style="15" customWidth="1"/>
    <col min="9218" max="9218" width="8.44140625" style="15" customWidth="1"/>
    <col min="9219" max="9219" width="8.6640625" style="15" customWidth="1"/>
    <col min="9220" max="9220" width="8.77734375" style="15" customWidth="1"/>
    <col min="9221" max="9221" width="9.33203125" style="15" customWidth="1"/>
    <col min="9222" max="9222" width="8.77734375" style="15" customWidth="1"/>
    <col min="9223" max="9224" width="9" style="15" customWidth="1"/>
    <col min="9225" max="9225" width="9.6640625" style="15" customWidth="1"/>
    <col min="9226" max="9226" width="9.5546875" style="15" customWidth="1"/>
    <col min="9227" max="9227" width="11.44140625" style="15" customWidth="1"/>
    <col min="9228" max="9228" width="12.109375" style="15" customWidth="1"/>
    <col min="9229" max="9229" width="8.88671875" style="15"/>
    <col min="9230" max="9230" width="10.77734375" style="15" customWidth="1"/>
    <col min="9231" max="9231" width="10.88671875" style="15" customWidth="1"/>
    <col min="9232" max="9470" width="8.88671875" style="15"/>
    <col min="9471" max="9471" width="4.33203125" style="15" customWidth="1"/>
    <col min="9472" max="9472" width="28.77734375" style="15" customWidth="1"/>
    <col min="9473" max="9473" width="6.44140625" style="15" customWidth="1"/>
    <col min="9474" max="9474" width="8.44140625" style="15" customWidth="1"/>
    <col min="9475" max="9475" width="8.6640625" style="15" customWidth="1"/>
    <col min="9476" max="9476" width="8.77734375" style="15" customWidth="1"/>
    <col min="9477" max="9477" width="9.33203125" style="15" customWidth="1"/>
    <col min="9478" max="9478" width="8.77734375" style="15" customWidth="1"/>
    <col min="9479" max="9480" width="9" style="15" customWidth="1"/>
    <col min="9481" max="9481" width="9.6640625" style="15" customWidth="1"/>
    <col min="9482" max="9482" width="9.5546875" style="15" customWidth="1"/>
    <col min="9483" max="9483" width="11.44140625" style="15" customWidth="1"/>
    <col min="9484" max="9484" width="12.109375" style="15" customWidth="1"/>
    <col min="9485" max="9485" width="8.88671875" style="15"/>
    <col min="9486" max="9486" width="10.77734375" style="15" customWidth="1"/>
    <col min="9487" max="9487" width="10.88671875" style="15" customWidth="1"/>
    <col min="9488" max="9726" width="8.88671875" style="15"/>
    <col min="9727" max="9727" width="4.33203125" style="15" customWidth="1"/>
    <col min="9728" max="9728" width="28.77734375" style="15" customWidth="1"/>
    <col min="9729" max="9729" width="6.44140625" style="15" customWidth="1"/>
    <col min="9730" max="9730" width="8.44140625" style="15" customWidth="1"/>
    <col min="9731" max="9731" width="8.6640625" style="15" customWidth="1"/>
    <col min="9732" max="9732" width="8.77734375" style="15" customWidth="1"/>
    <col min="9733" max="9733" width="9.33203125" style="15" customWidth="1"/>
    <col min="9734" max="9734" width="8.77734375" style="15" customWidth="1"/>
    <col min="9735" max="9736" width="9" style="15" customWidth="1"/>
    <col min="9737" max="9737" width="9.6640625" style="15" customWidth="1"/>
    <col min="9738" max="9738" width="9.5546875" style="15" customWidth="1"/>
    <col min="9739" max="9739" width="11.44140625" style="15" customWidth="1"/>
    <col min="9740" max="9740" width="12.109375" style="15" customWidth="1"/>
    <col min="9741" max="9741" width="8.88671875" style="15"/>
    <col min="9742" max="9742" width="10.77734375" style="15" customWidth="1"/>
    <col min="9743" max="9743" width="10.88671875" style="15" customWidth="1"/>
    <col min="9744" max="9982" width="8.88671875" style="15"/>
    <col min="9983" max="9983" width="4.33203125" style="15" customWidth="1"/>
    <col min="9984" max="9984" width="28.77734375" style="15" customWidth="1"/>
    <col min="9985" max="9985" width="6.44140625" style="15" customWidth="1"/>
    <col min="9986" max="9986" width="8.44140625" style="15" customWidth="1"/>
    <col min="9987" max="9987" width="8.6640625" style="15" customWidth="1"/>
    <col min="9988" max="9988" width="8.77734375" style="15" customWidth="1"/>
    <col min="9989" max="9989" width="9.33203125" style="15" customWidth="1"/>
    <col min="9990" max="9990" width="8.77734375" style="15" customWidth="1"/>
    <col min="9991" max="9992" width="9" style="15" customWidth="1"/>
    <col min="9993" max="9993" width="9.6640625" style="15" customWidth="1"/>
    <col min="9994" max="9994" width="9.5546875" style="15" customWidth="1"/>
    <col min="9995" max="9995" width="11.44140625" style="15" customWidth="1"/>
    <col min="9996" max="9996" width="12.109375" style="15" customWidth="1"/>
    <col min="9997" max="9997" width="8.88671875" style="15"/>
    <col min="9998" max="9998" width="10.77734375" style="15" customWidth="1"/>
    <col min="9999" max="9999" width="10.88671875" style="15" customWidth="1"/>
    <col min="10000" max="10238" width="8.88671875" style="15"/>
    <col min="10239" max="10239" width="4.33203125" style="15" customWidth="1"/>
    <col min="10240" max="10240" width="28.77734375" style="15" customWidth="1"/>
    <col min="10241" max="10241" width="6.44140625" style="15" customWidth="1"/>
    <col min="10242" max="10242" width="8.44140625" style="15" customWidth="1"/>
    <col min="10243" max="10243" width="8.6640625" style="15" customWidth="1"/>
    <col min="10244" max="10244" width="8.77734375" style="15" customWidth="1"/>
    <col min="10245" max="10245" width="9.33203125" style="15" customWidth="1"/>
    <col min="10246" max="10246" width="8.77734375" style="15" customWidth="1"/>
    <col min="10247" max="10248" width="9" style="15" customWidth="1"/>
    <col min="10249" max="10249" width="9.6640625" style="15" customWidth="1"/>
    <col min="10250" max="10250" width="9.5546875" style="15" customWidth="1"/>
    <col min="10251" max="10251" width="11.44140625" style="15" customWidth="1"/>
    <col min="10252" max="10252" width="12.109375" style="15" customWidth="1"/>
    <col min="10253" max="10253" width="8.88671875" style="15"/>
    <col min="10254" max="10254" width="10.77734375" style="15" customWidth="1"/>
    <col min="10255" max="10255" width="10.88671875" style="15" customWidth="1"/>
    <col min="10256" max="10494" width="8.88671875" style="15"/>
    <col min="10495" max="10495" width="4.33203125" style="15" customWidth="1"/>
    <col min="10496" max="10496" width="28.77734375" style="15" customWidth="1"/>
    <col min="10497" max="10497" width="6.44140625" style="15" customWidth="1"/>
    <col min="10498" max="10498" width="8.44140625" style="15" customWidth="1"/>
    <col min="10499" max="10499" width="8.6640625" style="15" customWidth="1"/>
    <col min="10500" max="10500" width="8.77734375" style="15" customWidth="1"/>
    <col min="10501" max="10501" width="9.33203125" style="15" customWidth="1"/>
    <col min="10502" max="10502" width="8.77734375" style="15" customWidth="1"/>
    <col min="10503" max="10504" width="9" style="15" customWidth="1"/>
    <col min="10505" max="10505" width="9.6640625" style="15" customWidth="1"/>
    <col min="10506" max="10506" width="9.5546875" style="15" customWidth="1"/>
    <col min="10507" max="10507" width="11.44140625" style="15" customWidth="1"/>
    <col min="10508" max="10508" width="12.109375" style="15" customWidth="1"/>
    <col min="10509" max="10509" width="8.88671875" style="15"/>
    <col min="10510" max="10510" width="10.77734375" style="15" customWidth="1"/>
    <col min="10511" max="10511" width="10.88671875" style="15" customWidth="1"/>
    <col min="10512" max="10750" width="8.88671875" style="15"/>
    <col min="10751" max="10751" width="4.33203125" style="15" customWidth="1"/>
    <col min="10752" max="10752" width="28.77734375" style="15" customWidth="1"/>
    <col min="10753" max="10753" width="6.44140625" style="15" customWidth="1"/>
    <col min="10754" max="10754" width="8.44140625" style="15" customWidth="1"/>
    <col min="10755" max="10755" width="8.6640625" style="15" customWidth="1"/>
    <col min="10756" max="10756" width="8.77734375" style="15" customWidth="1"/>
    <col min="10757" max="10757" width="9.33203125" style="15" customWidth="1"/>
    <col min="10758" max="10758" width="8.77734375" style="15" customWidth="1"/>
    <col min="10759" max="10760" width="9" style="15" customWidth="1"/>
    <col min="10761" max="10761" width="9.6640625" style="15" customWidth="1"/>
    <col min="10762" max="10762" width="9.5546875" style="15" customWidth="1"/>
    <col min="10763" max="10763" width="11.44140625" style="15" customWidth="1"/>
    <col min="10764" max="10764" width="12.109375" style="15" customWidth="1"/>
    <col min="10765" max="10765" width="8.88671875" style="15"/>
    <col min="10766" max="10766" width="10.77734375" style="15" customWidth="1"/>
    <col min="10767" max="10767" width="10.88671875" style="15" customWidth="1"/>
    <col min="10768" max="11006" width="8.88671875" style="15"/>
    <col min="11007" max="11007" width="4.33203125" style="15" customWidth="1"/>
    <col min="11008" max="11008" width="28.77734375" style="15" customWidth="1"/>
    <col min="11009" max="11009" width="6.44140625" style="15" customWidth="1"/>
    <col min="11010" max="11010" width="8.44140625" style="15" customWidth="1"/>
    <col min="11011" max="11011" width="8.6640625" style="15" customWidth="1"/>
    <col min="11012" max="11012" width="8.77734375" style="15" customWidth="1"/>
    <col min="11013" max="11013" width="9.33203125" style="15" customWidth="1"/>
    <col min="11014" max="11014" width="8.77734375" style="15" customWidth="1"/>
    <col min="11015" max="11016" width="9" style="15" customWidth="1"/>
    <col min="11017" max="11017" width="9.6640625" style="15" customWidth="1"/>
    <col min="11018" max="11018" width="9.5546875" style="15" customWidth="1"/>
    <col min="11019" max="11019" width="11.44140625" style="15" customWidth="1"/>
    <col min="11020" max="11020" width="12.109375" style="15" customWidth="1"/>
    <col min="11021" max="11021" width="8.88671875" style="15"/>
    <col min="11022" max="11022" width="10.77734375" style="15" customWidth="1"/>
    <col min="11023" max="11023" width="10.88671875" style="15" customWidth="1"/>
    <col min="11024" max="11262" width="8.88671875" style="15"/>
    <col min="11263" max="11263" width="4.33203125" style="15" customWidth="1"/>
    <col min="11264" max="11264" width="28.77734375" style="15" customWidth="1"/>
    <col min="11265" max="11265" width="6.44140625" style="15" customWidth="1"/>
    <col min="11266" max="11266" width="8.44140625" style="15" customWidth="1"/>
    <col min="11267" max="11267" width="8.6640625" style="15" customWidth="1"/>
    <col min="11268" max="11268" width="8.77734375" style="15" customWidth="1"/>
    <col min="11269" max="11269" width="9.33203125" style="15" customWidth="1"/>
    <col min="11270" max="11270" width="8.77734375" style="15" customWidth="1"/>
    <col min="11271" max="11272" width="9" style="15" customWidth="1"/>
    <col min="11273" max="11273" width="9.6640625" style="15" customWidth="1"/>
    <col min="11274" max="11274" width="9.5546875" style="15" customWidth="1"/>
    <col min="11275" max="11275" width="11.44140625" style="15" customWidth="1"/>
    <col min="11276" max="11276" width="12.109375" style="15" customWidth="1"/>
    <col min="11277" max="11277" width="8.88671875" style="15"/>
    <col min="11278" max="11278" width="10.77734375" style="15" customWidth="1"/>
    <col min="11279" max="11279" width="10.88671875" style="15" customWidth="1"/>
    <col min="11280" max="11518" width="8.88671875" style="15"/>
    <col min="11519" max="11519" width="4.33203125" style="15" customWidth="1"/>
    <col min="11520" max="11520" width="28.77734375" style="15" customWidth="1"/>
    <col min="11521" max="11521" width="6.44140625" style="15" customWidth="1"/>
    <col min="11522" max="11522" width="8.44140625" style="15" customWidth="1"/>
    <col min="11523" max="11523" width="8.6640625" style="15" customWidth="1"/>
    <col min="11524" max="11524" width="8.77734375" style="15" customWidth="1"/>
    <col min="11525" max="11525" width="9.33203125" style="15" customWidth="1"/>
    <col min="11526" max="11526" width="8.77734375" style="15" customWidth="1"/>
    <col min="11527" max="11528" width="9" style="15" customWidth="1"/>
    <col min="11529" max="11529" width="9.6640625" style="15" customWidth="1"/>
    <col min="11530" max="11530" width="9.5546875" style="15" customWidth="1"/>
    <col min="11531" max="11531" width="11.44140625" style="15" customWidth="1"/>
    <col min="11532" max="11532" width="12.109375" style="15" customWidth="1"/>
    <col min="11533" max="11533" width="8.88671875" style="15"/>
    <col min="11534" max="11534" width="10.77734375" style="15" customWidth="1"/>
    <col min="11535" max="11535" width="10.88671875" style="15" customWidth="1"/>
    <col min="11536" max="11774" width="8.88671875" style="15"/>
    <col min="11775" max="11775" width="4.33203125" style="15" customWidth="1"/>
    <col min="11776" max="11776" width="28.77734375" style="15" customWidth="1"/>
    <col min="11777" max="11777" width="6.44140625" style="15" customWidth="1"/>
    <col min="11778" max="11778" width="8.44140625" style="15" customWidth="1"/>
    <col min="11779" max="11779" width="8.6640625" style="15" customWidth="1"/>
    <col min="11780" max="11780" width="8.77734375" style="15" customWidth="1"/>
    <col min="11781" max="11781" width="9.33203125" style="15" customWidth="1"/>
    <col min="11782" max="11782" width="8.77734375" style="15" customWidth="1"/>
    <col min="11783" max="11784" width="9" style="15" customWidth="1"/>
    <col min="11785" max="11785" width="9.6640625" style="15" customWidth="1"/>
    <col min="11786" max="11786" width="9.5546875" style="15" customWidth="1"/>
    <col min="11787" max="11787" width="11.44140625" style="15" customWidth="1"/>
    <col min="11788" max="11788" width="12.109375" style="15" customWidth="1"/>
    <col min="11789" max="11789" width="8.88671875" style="15"/>
    <col min="11790" max="11790" width="10.77734375" style="15" customWidth="1"/>
    <col min="11791" max="11791" width="10.88671875" style="15" customWidth="1"/>
    <col min="11792" max="12030" width="8.88671875" style="15"/>
    <col min="12031" max="12031" width="4.33203125" style="15" customWidth="1"/>
    <col min="12032" max="12032" width="28.77734375" style="15" customWidth="1"/>
    <col min="12033" max="12033" width="6.44140625" style="15" customWidth="1"/>
    <col min="12034" max="12034" width="8.44140625" style="15" customWidth="1"/>
    <col min="12035" max="12035" width="8.6640625" style="15" customWidth="1"/>
    <col min="12036" max="12036" width="8.77734375" style="15" customWidth="1"/>
    <col min="12037" max="12037" width="9.33203125" style="15" customWidth="1"/>
    <col min="12038" max="12038" width="8.77734375" style="15" customWidth="1"/>
    <col min="12039" max="12040" width="9" style="15" customWidth="1"/>
    <col min="12041" max="12041" width="9.6640625" style="15" customWidth="1"/>
    <col min="12042" max="12042" width="9.5546875" style="15" customWidth="1"/>
    <col min="12043" max="12043" width="11.44140625" style="15" customWidth="1"/>
    <col min="12044" max="12044" width="12.109375" style="15" customWidth="1"/>
    <col min="12045" max="12045" width="8.88671875" style="15"/>
    <col min="12046" max="12046" width="10.77734375" style="15" customWidth="1"/>
    <col min="12047" max="12047" width="10.88671875" style="15" customWidth="1"/>
    <col min="12048" max="12286" width="8.88671875" style="15"/>
    <col min="12287" max="12287" width="4.33203125" style="15" customWidth="1"/>
    <col min="12288" max="12288" width="28.77734375" style="15" customWidth="1"/>
    <col min="12289" max="12289" width="6.44140625" style="15" customWidth="1"/>
    <col min="12290" max="12290" width="8.44140625" style="15" customWidth="1"/>
    <col min="12291" max="12291" width="8.6640625" style="15" customWidth="1"/>
    <col min="12292" max="12292" width="8.77734375" style="15" customWidth="1"/>
    <col min="12293" max="12293" width="9.33203125" style="15" customWidth="1"/>
    <col min="12294" max="12294" width="8.77734375" style="15" customWidth="1"/>
    <col min="12295" max="12296" width="9" style="15" customWidth="1"/>
    <col min="12297" max="12297" width="9.6640625" style="15" customWidth="1"/>
    <col min="12298" max="12298" width="9.5546875" style="15" customWidth="1"/>
    <col min="12299" max="12299" width="11.44140625" style="15" customWidth="1"/>
    <col min="12300" max="12300" width="12.109375" style="15" customWidth="1"/>
    <col min="12301" max="12301" width="8.88671875" style="15"/>
    <col min="12302" max="12302" width="10.77734375" style="15" customWidth="1"/>
    <col min="12303" max="12303" width="10.88671875" style="15" customWidth="1"/>
    <col min="12304" max="12542" width="8.88671875" style="15"/>
    <col min="12543" max="12543" width="4.33203125" style="15" customWidth="1"/>
    <col min="12544" max="12544" width="28.77734375" style="15" customWidth="1"/>
    <col min="12545" max="12545" width="6.44140625" style="15" customWidth="1"/>
    <col min="12546" max="12546" width="8.44140625" style="15" customWidth="1"/>
    <col min="12547" max="12547" width="8.6640625" style="15" customWidth="1"/>
    <col min="12548" max="12548" width="8.77734375" style="15" customWidth="1"/>
    <col min="12549" max="12549" width="9.33203125" style="15" customWidth="1"/>
    <col min="12550" max="12550" width="8.77734375" style="15" customWidth="1"/>
    <col min="12551" max="12552" width="9" style="15" customWidth="1"/>
    <col min="12553" max="12553" width="9.6640625" style="15" customWidth="1"/>
    <col min="12554" max="12554" width="9.5546875" style="15" customWidth="1"/>
    <col min="12555" max="12555" width="11.44140625" style="15" customWidth="1"/>
    <col min="12556" max="12556" width="12.109375" style="15" customWidth="1"/>
    <col min="12557" max="12557" width="8.88671875" style="15"/>
    <col min="12558" max="12558" width="10.77734375" style="15" customWidth="1"/>
    <col min="12559" max="12559" width="10.88671875" style="15" customWidth="1"/>
    <col min="12560" max="12798" width="8.88671875" style="15"/>
    <col min="12799" max="12799" width="4.33203125" style="15" customWidth="1"/>
    <col min="12800" max="12800" width="28.77734375" style="15" customWidth="1"/>
    <col min="12801" max="12801" width="6.44140625" style="15" customWidth="1"/>
    <col min="12802" max="12802" width="8.44140625" style="15" customWidth="1"/>
    <col min="12803" max="12803" width="8.6640625" style="15" customWidth="1"/>
    <col min="12804" max="12804" width="8.77734375" style="15" customWidth="1"/>
    <col min="12805" max="12805" width="9.33203125" style="15" customWidth="1"/>
    <col min="12806" max="12806" width="8.77734375" style="15" customWidth="1"/>
    <col min="12807" max="12808" width="9" style="15" customWidth="1"/>
    <col min="12809" max="12809" width="9.6640625" style="15" customWidth="1"/>
    <col min="12810" max="12810" width="9.5546875" style="15" customWidth="1"/>
    <col min="12811" max="12811" width="11.44140625" style="15" customWidth="1"/>
    <col min="12812" max="12812" width="12.109375" style="15" customWidth="1"/>
    <col min="12813" max="12813" width="8.88671875" style="15"/>
    <col min="12814" max="12814" width="10.77734375" style="15" customWidth="1"/>
    <col min="12815" max="12815" width="10.88671875" style="15" customWidth="1"/>
    <col min="12816" max="13054" width="8.88671875" style="15"/>
    <col min="13055" max="13055" width="4.33203125" style="15" customWidth="1"/>
    <col min="13056" max="13056" width="28.77734375" style="15" customWidth="1"/>
    <col min="13057" max="13057" width="6.44140625" style="15" customWidth="1"/>
    <col min="13058" max="13058" width="8.44140625" style="15" customWidth="1"/>
    <col min="13059" max="13059" width="8.6640625" style="15" customWidth="1"/>
    <col min="13060" max="13060" width="8.77734375" style="15" customWidth="1"/>
    <col min="13061" max="13061" width="9.33203125" style="15" customWidth="1"/>
    <col min="13062" max="13062" width="8.77734375" style="15" customWidth="1"/>
    <col min="13063" max="13064" width="9" style="15" customWidth="1"/>
    <col min="13065" max="13065" width="9.6640625" style="15" customWidth="1"/>
    <col min="13066" max="13066" width="9.5546875" style="15" customWidth="1"/>
    <col min="13067" max="13067" width="11.44140625" style="15" customWidth="1"/>
    <col min="13068" max="13068" width="12.109375" style="15" customWidth="1"/>
    <col min="13069" max="13069" width="8.88671875" style="15"/>
    <col min="13070" max="13070" width="10.77734375" style="15" customWidth="1"/>
    <col min="13071" max="13071" width="10.88671875" style="15" customWidth="1"/>
    <col min="13072" max="13310" width="8.88671875" style="15"/>
    <col min="13311" max="13311" width="4.33203125" style="15" customWidth="1"/>
    <col min="13312" max="13312" width="28.77734375" style="15" customWidth="1"/>
    <col min="13313" max="13313" width="6.44140625" style="15" customWidth="1"/>
    <col min="13314" max="13314" width="8.44140625" style="15" customWidth="1"/>
    <col min="13315" max="13315" width="8.6640625" style="15" customWidth="1"/>
    <col min="13316" max="13316" width="8.77734375" style="15" customWidth="1"/>
    <col min="13317" max="13317" width="9.33203125" style="15" customWidth="1"/>
    <col min="13318" max="13318" width="8.77734375" style="15" customWidth="1"/>
    <col min="13319" max="13320" width="9" style="15" customWidth="1"/>
    <col min="13321" max="13321" width="9.6640625" style="15" customWidth="1"/>
    <col min="13322" max="13322" width="9.5546875" style="15" customWidth="1"/>
    <col min="13323" max="13323" width="11.44140625" style="15" customWidth="1"/>
    <col min="13324" max="13324" width="12.109375" style="15" customWidth="1"/>
    <col min="13325" max="13325" width="8.88671875" style="15"/>
    <col min="13326" max="13326" width="10.77734375" style="15" customWidth="1"/>
    <col min="13327" max="13327" width="10.88671875" style="15" customWidth="1"/>
    <col min="13328" max="13566" width="8.88671875" style="15"/>
    <col min="13567" max="13567" width="4.33203125" style="15" customWidth="1"/>
    <col min="13568" max="13568" width="28.77734375" style="15" customWidth="1"/>
    <col min="13569" max="13569" width="6.44140625" style="15" customWidth="1"/>
    <col min="13570" max="13570" width="8.44140625" style="15" customWidth="1"/>
    <col min="13571" max="13571" width="8.6640625" style="15" customWidth="1"/>
    <col min="13572" max="13572" width="8.77734375" style="15" customWidth="1"/>
    <col min="13573" max="13573" width="9.33203125" style="15" customWidth="1"/>
    <col min="13574" max="13574" width="8.77734375" style="15" customWidth="1"/>
    <col min="13575" max="13576" width="9" style="15" customWidth="1"/>
    <col min="13577" max="13577" width="9.6640625" style="15" customWidth="1"/>
    <col min="13578" max="13578" width="9.5546875" style="15" customWidth="1"/>
    <col min="13579" max="13579" width="11.44140625" style="15" customWidth="1"/>
    <col min="13580" max="13580" width="12.109375" style="15" customWidth="1"/>
    <col min="13581" max="13581" width="8.88671875" style="15"/>
    <col min="13582" max="13582" width="10.77734375" style="15" customWidth="1"/>
    <col min="13583" max="13583" width="10.88671875" style="15" customWidth="1"/>
    <col min="13584" max="13822" width="8.88671875" style="15"/>
    <col min="13823" max="13823" width="4.33203125" style="15" customWidth="1"/>
    <col min="13824" max="13824" width="28.77734375" style="15" customWidth="1"/>
    <col min="13825" max="13825" width="6.44140625" style="15" customWidth="1"/>
    <col min="13826" max="13826" width="8.44140625" style="15" customWidth="1"/>
    <col min="13827" max="13827" width="8.6640625" style="15" customWidth="1"/>
    <col min="13828" max="13828" width="8.77734375" style="15" customWidth="1"/>
    <col min="13829" max="13829" width="9.33203125" style="15" customWidth="1"/>
    <col min="13830" max="13830" width="8.77734375" style="15" customWidth="1"/>
    <col min="13831" max="13832" width="9" style="15" customWidth="1"/>
    <col min="13833" max="13833" width="9.6640625" style="15" customWidth="1"/>
    <col min="13834" max="13834" width="9.5546875" style="15" customWidth="1"/>
    <col min="13835" max="13835" width="11.44140625" style="15" customWidth="1"/>
    <col min="13836" max="13836" width="12.109375" style="15" customWidth="1"/>
    <col min="13837" max="13837" width="8.88671875" style="15"/>
    <col min="13838" max="13838" width="10.77734375" style="15" customWidth="1"/>
    <col min="13839" max="13839" width="10.88671875" style="15" customWidth="1"/>
    <col min="13840" max="14078" width="8.88671875" style="15"/>
    <col min="14079" max="14079" width="4.33203125" style="15" customWidth="1"/>
    <col min="14080" max="14080" width="28.77734375" style="15" customWidth="1"/>
    <col min="14081" max="14081" width="6.44140625" style="15" customWidth="1"/>
    <col min="14082" max="14082" width="8.44140625" style="15" customWidth="1"/>
    <col min="14083" max="14083" width="8.6640625" style="15" customWidth="1"/>
    <col min="14084" max="14084" width="8.77734375" style="15" customWidth="1"/>
    <col min="14085" max="14085" width="9.33203125" style="15" customWidth="1"/>
    <col min="14086" max="14086" width="8.77734375" style="15" customWidth="1"/>
    <col min="14087" max="14088" width="9" style="15" customWidth="1"/>
    <col min="14089" max="14089" width="9.6640625" style="15" customWidth="1"/>
    <col min="14090" max="14090" width="9.5546875" style="15" customWidth="1"/>
    <col min="14091" max="14091" width="11.44140625" style="15" customWidth="1"/>
    <col min="14092" max="14092" width="12.109375" style="15" customWidth="1"/>
    <col min="14093" max="14093" width="8.88671875" style="15"/>
    <col min="14094" max="14094" width="10.77734375" style="15" customWidth="1"/>
    <col min="14095" max="14095" width="10.88671875" style="15" customWidth="1"/>
    <col min="14096" max="14334" width="8.88671875" style="15"/>
    <col min="14335" max="14335" width="4.33203125" style="15" customWidth="1"/>
    <col min="14336" max="14336" width="28.77734375" style="15" customWidth="1"/>
    <col min="14337" max="14337" width="6.44140625" style="15" customWidth="1"/>
    <col min="14338" max="14338" width="8.44140625" style="15" customWidth="1"/>
    <col min="14339" max="14339" width="8.6640625" style="15" customWidth="1"/>
    <col min="14340" max="14340" width="8.77734375" style="15" customWidth="1"/>
    <col min="14341" max="14341" width="9.33203125" style="15" customWidth="1"/>
    <col min="14342" max="14342" width="8.77734375" style="15" customWidth="1"/>
    <col min="14343" max="14344" width="9" style="15" customWidth="1"/>
    <col min="14345" max="14345" width="9.6640625" style="15" customWidth="1"/>
    <col min="14346" max="14346" width="9.5546875" style="15" customWidth="1"/>
    <col min="14347" max="14347" width="11.44140625" style="15" customWidth="1"/>
    <col min="14348" max="14348" width="12.109375" style="15" customWidth="1"/>
    <col min="14349" max="14349" width="8.88671875" style="15"/>
    <col min="14350" max="14350" width="10.77734375" style="15" customWidth="1"/>
    <col min="14351" max="14351" width="10.88671875" style="15" customWidth="1"/>
    <col min="14352" max="14590" width="8.88671875" style="15"/>
    <col min="14591" max="14591" width="4.33203125" style="15" customWidth="1"/>
    <col min="14592" max="14592" width="28.77734375" style="15" customWidth="1"/>
    <col min="14593" max="14593" width="6.44140625" style="15" customWidth="1"/>
    <col min="14594" max="14594" width="8.44140625" style="15" customWidth="1"/>
    <col min="14595" max="14595" width="8.6640625" style="15" customWidth="1"/>
    <col min="14596" max="14596" width="8.77734375" style="15" customWidth="1"/>
    <col min="14597" max="14597" width="9.33203125" style="15" customWidth="1"/>
    <col min="14598" max="14598" width="8.77734375" style="15" customWidth="1"/>
    <col min="14599" max="14600" width="9" style="15" customWidth="1"/>
    <col min="14601" max="14601" width="9.6640625" style="15" customWidth="1"/>
    <col min="14602" max="14602" width="9.5546875" style="15" customWidth="1"/>
    <col min="14603" max="14603" width="11.44140625" style="15" customWidth="1"/>
    <col min="14604" max="14604" width="12.109375" style="15" customWidth="1"/>
    <col min="14605" max="14605" width="8.88671875" style="15"/>
    <col min="14606" max="14606" width="10.77734375" style="15" customWidth="1"/>
    <col min="14607" max="14607" width="10.88671875" style="15" customWidth="1"/>
    <col min="14608" max="14846" width="8.88671875" style="15"/>
    <col min="14847" max="14847" width="4.33203125" style="15" customWidth="1"/>
    <col min="14848" max="14848" width="28.77734375" style="15" customWidth="1"/>
    <col min="14849" max="14849" width="6.44140625" style="15" customWidth="1"/>
    <col min="14850" max="14850" width="8.44140625" style="15" customWidth="1"/>
    <col min="14851" max="14851" width="8.6640625" style="15" customWidth="1"/>
    <col min="14852" max="14852" width="8.77734375" style="15" customWidth="1"/>
    <col min="14853" max="14853" width="9.33203125" style="15" customWidth="1"/>
    <col min="14854" max="14854" width="8.77734375" style="15" customWidth="1"/>
    <col min="14855" max="14856" width="9" style="15" customWidth="1"/>
    <col min="14857" max="14857" width="9.6640625" style="15" customWidth="1"/>
    <col min="14858" max="14858" width="9.5546875" style="15" customWidth="1"/>
    <col min="14859" max="14859" width="11.44140625" style="15" customWidth="1"/>
    <col min="14860" max="14860" width="12.109375" style="15" customWidth="1"/>
    <col min="14861" max="14861" width="8.88671875" style="15"/>
    <col min="14862" max="14862" width="10.77734375" style="15" customWidth="1"/>
    <col min="14863" max="14863" width="10.88671875" style="15" customWidth="1"/>
    <col min="14864" max="15102" width="8.88671875" style="15"/>
    <col min="15103" max="15103" width="4.33203125" style="15" customWidth="1"/>
    <col min="15104" max="15104" width="28.77734375" style="15" customWidth="1"/>
    <col min="15105" max="15105" width="6.44140625" style="15" customWidth="1"/>
    <col min="15106" max="15106" width="8.44140625" style="15" customWidth="1"/>
    <col min="15107" max="15107" width="8.6640625" style="15" customWidth="1"/>
    <col min="15108" max="15108" width="8.77734375" style="15" customWidth="1"/>
    <col min="15109" max="15109" width="9.33203125" style="15" customWidth="1"/>
    <col min="15110" max="15110" width="8.77734375" style="15" customWidth="1"/>
    <col min="15111" max="15112" width="9" style="15" customWidth="1"/>
    <col min="15113" max="15113" width="9.6640625" style="15" customWidth="1"/>
    <col min="15114" max="15114" width="9.5546875" style="15" customWidth="1"/>
    <col min="15115" max="15115" width="11.44140625" style="15" customWidth="1"/>
    <col min="15116" max="15116" width="12.109375" style="15" customWidth="1"/>
    <col min="15117" max="15117" width="8.88671875" style="15"/>
    <col min="15118" max="15118" width="10.77734375" style="15" customWidth="1"/>
    <col min="15119" max="15119" width="10.88671875" style="15" customWidth="1"/>
    <col min="15120" max="15358" width="8.88671875" style="15"/>
    <col min="15359" max="15359" width="4.33203125" style="15" customWidth="1"/>
    <col min="15360" max="15360" width="28.77734375" style="15" customWidth="1"/>
    <col min="15361" max="15361" width="6.44140625" style="15" customWidth="1"/>
    <col min="15362" max="15362" width="8.44140625" style="15" customWidth="1"/>
    <col min="15363" max="15363" width="8.6640625" style="15" customWidth="1"/>
    <col min="15364" max="15364" width="8.77734375" style="15" customWidth="1"/>
    <col min="15365" max="15365" width="9.33203125" style="15" customWidth="1"/>
    <col min="15366" max="15366" width="8.77734375" style="15" customWidth="1"/>
    <col min="15367" max="15368" width="9" style="15" customWidth="1"/>
    <col min="15369" max="15369" width="9.6640625" style="15" customWidth="1"/>
    <col min="15370" max="15370" width="9.5546875" style="15" customWidth="1"/>
    <col min="15371" max="15371" width="11.44140625" style="15" customWidth="1"/>
    <col min="15372" max="15372" width="12.109375" style="15" customWidth="1"/>
    <col min="15373" max="15373" width="8.88671875" style="15"/>
    <col min="15374" max="15374" width="10.77734375" style="15" customWidth="1"/>
    <col min="15375" max="15375" width="10.88671875" style="15" customWidth="1"/>
    <col min="15376" max="15614" width="8.88671875" style="15"/>
    <col min="15615" max="15615" width="4.33203125" style="15" customWidth="1"/>
    <col min="15616" max="15616" width="28.77734375" style="15" customWidth="1"/>
    <col min="15617" max="15617" width="6.44140625" style="15" customWidth="1"/>
    <col min="15618" max="15618" width="8.44140625" style="15" customWidth="1"/>
    <col min="15619" max="15619" width="8.6640625" style="15" customWidth="1"/>
    <col min="15620" max="15620" width="8.77734375" style="15" customWidth="1"/>
    <col min="15621" max="15621" width="9.33203125" style="15" customWidth="1"/>
    <col min="15622" max="15622" width="8.77734375" style="15" customWidth="1"/>
    <col min="15623" max="15624" width="9" style="15" customWidth="1"/>
    <col min="15625" max="15625" width="9.6640625" style="15" customWidth="1"/>
    <col min="15626" max="15626" width="9.5546875" style="15" customWidth="1"/>
    <col min="15627" max="15627" width="11.44140625" style="15" customWidth="1"/>
    <col min="15628" max="15628" width="12.109375" style="15" customWidth="1"/>
    <col min="15629" max="15629" width="8.88671875" style="15"/>
    <col min="15630" max="15630" width="10.77734375" style="15" customWidth="1"/>
    <col min="15631" max="15631" width="10.88671875" style="15" customWidth="1"/>
    <col min="15632" max="15870" width="8.88671875" style="15"/>
    <col min="15871" max="15871" width="4.33203125" style="15" customWidth="1"/>
    <col min="15872" max="15872" width="28.77734375" style="15" customWidth="1"/>
    <col min="15873" max="15873" width="6.44140625" style="15" customWidth="1"/>
    <col min="15874" max="15874" width="8.44140625" style="15" customWidth="1"/>
    <col min="15875" max="15875" width="8.6640625" style="15" customWidth="1"/>
    <col min="15876" max="15876" width="8.77734375" style="15" customWidth="1"/>
    <col min="15877" max="15877" width="9.33203125" style="15" customWidth="1"/>
    <col min="15878" max="15878" width="8.77734375" style="15" customWidth="1"/>
    <col min="15879" max="15880" width="9" style="15" customWidth="1"/>
    <col min="15881" max="15881" width="9.6640625" style="15" customWidth="1"/>
    <col min="15882" max="15882" width="9.5546875" style="15" customWidth="1"/>
    <col min="15883" max="15883" width="11.44140625" style="15" customWidth="1"/>
    <col min="15884" max="15884" width="12.109375" style="15" customWidth="1"/>
    <col min="15885" max="15885" width="8.88671875" style="15"/>
    <col min="15886" max="15886" width="10.77734375" style="15" customWidth="1"/>
    <col min="15887" max="15887" width="10.88671875" style="15" customWidth="1"/>
    <col min="15888" max="16126" width="8.88671875" style="15"/>
    <col min="16127" max="16127" width="4.33203125" style="15" customWidth="1"/>
    <col min="16128" max="16128" width="28.77734375" style="15" customWidth="1"/>
    <col min="16129" max="16129" width="6.44140625" style="15" customWidth="1"/>
    <col min="16130" max="16130" width="8.44140625" style="15" customWidth="1"/>
    <col min="16131" max="16131" width="8.6640625" style="15" customWidth="1"/>
    <col min="16132" max="16132" width="8.77734375" style="15" customWidth="1"/>
    <col min="16133" max="16133" width="9.33203125" style="15" customWidth="1"/>
    <col min="16134" max="16134" width="8.77734375" style="15" customWidth="1"/>
    <col min="16135" max="16136" width="9" style="15" customWidth="1"/>
    <col min="16137" max="16137" width="9.6640625" style="15" customWidth="1"/>
    <col min="16138" max="16138" width="9.5546875" style="15" customWidth="1"/>
    <col min="16139" max="16139" width="11.44140625" style="15" customWidth="1"/>
    <col min="16140" max="16140" width="12.109375" style="15" customWidth="1"/>
    <col min="16141" max="16141" width="8.88671875" style="15"/>
    <col min="16142" max="16142" width="10.77734375" style="15" customWidth="1"/>
    <col min="16143" max="16143" width="10.88671875" style="15" customWidth="1"/>
    <col min="16144" max="16384" width="8.88671875" style="15"/>
  </cols>
  <sheetData>
    <row r="1" spans="1:254" x14ac:dyDescent="0.25">
      <c r="A1" s="226" t="s">
        <v>535</v>
      </c>
      <c r="B1" s="226"/>
      <c r="C1" s="226"/>
      <c r="D1" s="226"/>
      <c r="E1" s="226"/>
      <c r="F1" s="226"/>
      <c r="G1" s="226"/>
      <c r="H1" s="226"/>
      <c r="I1" s="226"/>
      <c r="J1" s="226"/>
      <c r="K1" s="226"/>
    </row>
    <row r="2" spans="1:254" ht="16.5" x14ac:dyDescent="0.25">
      <c r="A2" s="227" t="str">
        <f>'KP thuc hien NQ 05-3'!A2:N2</f>
        <v>(Kèm theo Báo cáo số                -BC/BCS ngày       tháng        năm 2021 của Ban Cán sự Đảng UBND tỉnh)</v>
      </c>
      <c r="B2" s="228"/>
      <c r="C2" s="228"/>
      <c r="D2" s="228"/>
      <c r="E2" s="228"/>
      <c r="F2" s="228"/>
      <c r="G2" s="228"/>
      <c r="H2" s="228"/>
      <c r="I2" s="228"/>
      <c r="J2" s="228"/>
      <c r="K2" s="228"/>
    </row>
    <row r="3" spans="1:254" ht="82.5" customHeight="1" x14ac:dyDescent="0.25">
      <c r="A3" s="17" t="s">
        <v>0</v>
      </c>
      <c r="B3" s="17" t="s">
        <v>1</v>
      </c>
      <c r="C3" s="17" t="s">
        <v>2</v>
      </c>
      <c r="D3" s="17" t="s">
        <v>30</v>
      </c>
      <c r="E3" s="17" t="s">
        <v>16</v>
      </c>
      <c r="F3" s="17" t="s">
        <v>17</v>
      </c>
      <c r="G3" s="17" t="s">
        <v>114</v>
      </c>
      <c r="H3" s="17" t="s">
        <v>115</v>
      </c>
      <c r="I3" s="17" t="s">
        <v>116</v>
      </c>
      <c r="J3" s="17" t="s">
        <v>117</v>
      </c>
      <c r="K3" s="17" t="s">
        <v>118</v>
      </c>
      <c r="M3" s="18"/>
      <c r="N3" s="18"/>
      <c r="O3" s="18"/>
    </row>
    <row r="4" spans="1:254" ht="36" customHeight="1" x14ac:dyDescent="0.25">
      <c r="A4" s="19">
        <v>1</v>
      </c>
      <c r="B4" s="20" t="s">
        <v>24</v>
      </c>
      <c r="C4" s="21" t="s">
        <v>21</v>
      </c>
      <c r="D4" s="21">
        <v>3.67</v>
      </c>
      <c r="E4" s="66">
        <v>0.78</v>
      </c>
      <c r="F4" s="66">
        <v>3.72</v>
      </c>
      <c r="G4" s="66">
        <v>0.68</v>
      </c>
      <c r="H4" s="66">
        <v>2.76</v>
      </c>
      <c r="I4" s="66">
        <v>1.69</v>
      </c>
      <c r="J4" s="67">
        <f>(((E4+100)*(F4+100)*(G4+100)*(H4+100)*(I4+100))^(1/5))-100</f>
        <v>1.9193117796859269</v>
      </c>
      <c r="K4" s="22">
        <f>J4*100/D4</f>
        <v>52.297323697164224</v>
      </c>
      <c r="N4" s="23"/>
    </row>
    <row r="5" spans="1:254" ht="33" customHeight="1" x14ac:dyDescent="0.25">
      <c r="A5" s="24">
        <v>2</v>
      </c>
      <c r="B5" s="25" t="s">
        <v>29</v>
      </c>
      <c r="C5" s="26" t="s">
        <v>9</v>
      </c>
      <c r="D5" s="26">
        <v>22.53</v>
      </c>
      <c r="E5" s="65">
        <v>20.38</v>
      </c>
      <c r="F5" s="65">
        <v>18.78</v>
      </c>
      <c r="G5" s="65">
        <v>17.88</v>
      </c>
      <c r="H5" s="65">
        <v>17.239999999999998</v>
      </c>
      <c r="I5" s="65">
        <v>18.760000000000002</v>
      </c>
      <c r="J5" s="26"/>
      <c r="K5" s="26" t="s">
        <v>119</v>
      </c>
      <c r="N5" s="23"/>
    </row>
    <row r="6" spans="1:254" x14ac:dyDescent="0.25">
      <c r="A6" s="24">
        <v>3</v>
      </c>
      <c r="B6" s="25" t="s">
        <v>3</v>
      </c>
      <c r="C6" s="24"/>
      <c r="D6" s="24"/>
      <c r="E6" s="24"/>
      <c r="F6" s="27"/>
      <c r="G6" s="27"/>
      <c r="H6" s="27"/>
      <c r="I6" s="27"/>
      <c r="J6" s="27"/>
      <c r="K6" s="28"/>
      <c r="L6" s="29"/>
      <c r="N6" s="30"/>
      <c r="O6" s="31"/>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row>
    <row r="7" spans="1:254" x14ac:dyDescent="0.25">
      <c r="A7" s="26" t="s">
        <v>25</v>
      </c>
      <c r="B7" s="32" t="s">
        <v>23</v>
      </c>
      <c r="C7" s="26" t="s">
        <v>4</v>
      </c>
      <c r="D7" s="33">
        <v>79922</v>
      </c>
      <c r="E7" s="34">
        <v>80075.7</v>
      </c>
      <c r="F7" s="34">
        <v>80757.3</v>
      </c>
      <c r="G7" s="34">
        <v>81068.800000000003</v>
      </c>
      <c r="H7" s="63">
        <v>80476</v>
      </c>
      <c r="I7" s="63">
        <v>80245</v>
      </c>
      <c r="J7" s="27"/>
      <c r="K7" s="35">
        <f>I7*100/D7</f>
        <v>100.40414404043943</v>
      </c>
      <c r="N7" s="36"/>
      <c r="O7" s="36"/>
    </row>
    <row r="8" spans="1:254" x14ac:dyDescent="0.25">
      <c r="A8" s="26" t="s">
        <v>25</v>
      </c>
      <c r="B8" s="37" t="s">
        <v>5</v>
      </c>
      <c r="C8" s="26" t="s">
        <v>6</v>
      </c>
      <c r="D8" s="33">
        <v>260000</v>
      </c>
      <c r="E8" s="34">
        <v>253934.2</v>
      </c>
      <c r="F8" s="34">
        <v>258206.1</v>
      </c>
      <c r="G8" s="34">
        <v>264600.40000000002</v>
      </c>
      <c r="H8" s="34">
        <v>267490.2</v>
      </c>
      <c r="I8" s="63">
        <v>268102</v>
      </c>
      <c r="J8" s="27"/>
      <c r="K8" s="35">
        <f>I8*100/D8</f>
        <v>103.11615384615385</v>
      </c>
      <c r="N8" s="36"/>
      <c r="O8" s="36"/>
    </row>
    <row r="9" spans="1:254" x14ac:dyDescent="0.25">
      <c r="A9" s="24">
        <v>4</v>
      </c>
      <c r="B9" s="25" t="s">
        <v>7</v>
      </c>
      <c r="C9" s="24"/>
      <c r="D9" s="38"/>
      <c r="E9" s="24"/>
      <c r="F9" s="27"/>
      <c r="G9" s="27"/>
      <c r="H9" s="27"/>
      <c r="I9" s="27"/>
      <c r="J9" s="27"/>
      <c r="K9" s="39"/>
      <c r="L9" s="29"/>
      <c r="M9" s="40"/>
      <c r="N9" s="30"/>
      <c r="O9" s="31"/>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row>
    <row r="10" spans="1:254" x14ac:dyDescent="0.25">
      <c r="A10" s="26" t="s">
        <v>26</v>
      </c>
      <c r="B10" s="37" t="s">
        <v>120</v>
      </c>
      <c r="C10" s="26" t="s">
        <v>4</v>
      </c>
      <c r="D10" s="34">
        <v>605</v>
      </c>
      <c r="E10" s="26">
        <v>606.29999999999995</v>
      </c>
      <c r="F10" s="34">
        <v>608.79999999999995</v>
      </c>
      <c r="G10" s="34">
        <v>610.1</v>
      </c>
      <c r="H10" s="34">
        <v>610.1</v>
      </c>
      <c r="I10" s="63">
        <v>611</v>
      </c>
      <c r="J10" s="27"/>
      <c r="K10" s="35">
        <f>I10*100/D10</f>
        <v>100.99173553719008</v>
      </c>
      <c r="N10" s="30"/>
      <c r="O10" s="30"/>
    </row>
    <row r="11" spans="1:254" x14ac:dyDescent="0.25">
      <c r="A11" s="26"/>
      <c r="B11" s="37" t="s">
        <v>19</v>
      </c>
      <c r="C11" s="26" t="s">
        <v>6</v>
      </c>
      <c r="D11" s="34">
        <v>150</v>
      </c>
      <c r="E11" s="26">
        <v>85</v>
      </c>
      <c r="F11" s="34">
        <v>74.099999999999994</v>
      </c>
      <c r="G11" s="34">
        <v>75.010000000000005</v>
      </c>
      <c r="H11" s="34">
        <v>73</v>
      </c>
      <c r="I11" s="63">
        <v>68</v>
      </c>
      <c r="J11" s="27"/>
      <c r="K11" s="35">
        <f>I11*100/D11</f>
        <v>45.333333333333336</v>
      </c>
      <c r="N11" s="30"/>
      <c r="O11" s="30"/>
    </row>
    <row r="12" spans="1:254" x14ac:dyDescent="0.25">
      <c r="A12" s="26" t="s">
        <v>27</v>
      </c>
      <c r="B12" s="37" t="s">
        <v>121</v>
      </c>
      <c r="C12" s="26" t="s">
        <v>4</v>
      </c>
      <c r="D12" s="34">
        <v>4900</v>
      </c>
      <c r="E12" s="34">
        <v>4051.8</v>
      </c>
      <c r="F12" s="34">
        <v>3939.7</v>
      </c>
      <c r="G12" s="34">
        <v>3994.8</v>
      </c>
      <c r="H12" s="63">
        <v>3330</v>
      </c>
      <c r="I12" s="63">
        <v>3330</v>
      </c>
      <c r="J12" s="27"/>
      <c r="K12" s="35">
        <f>I12*100/D12</f>
        <v>67.959183673469383</v>
      </c>
      <c r="L12" s="115">
        <f>G12-H12</f>
        <v>664.80000000000018</v>
      </c>
      <c r="N12" s="41"/>
      <c r="O12" s="41"/>
    </row>
    <row r="13" spans="1:254" x14ac:dyDescent="0.25">
      <c r="A13" s="26"/>
      <c r="B13" s="37" t="s">
        <v>20</v>
      </c>
      <c r="C13" s="26" t="s">
        <v>6</v>
      </c>
      <c r="D13" s="34">
        <v>10708</v>
      </c>
      <c r="E13" s="33">
        <v>3760.1</v>
      </c>
      <c r="F13" s="34">
        <v>7964.6</v>
      </c>
      <c r="G13" s="34">
        <v>3272.9</v>
      </c>
      <c r="H13" s="63">
        <v>4547</v>
      </c>
      <c r="I13" s="63">
        <v>2804</v>
      </c>
      <c r="J13" s="27"/>
      <c r="K13" s="35">
        <f>I13*100/D13</f>
        <v>26.186029137093762</v>
      </c>
      <c r="N13" s="41"/>
      <c r="O13" s="41"/>
    </row>
    <row r="14" spans="1:254" x14ac:dyDescent="0.25">
      <c r="A14" s="26" t="s">
        <v>28</v>
      </c>
      <c r="B14" s="32" t="s">
        <v>13</v>
      </c>
      <c r="C14" s="26" t="s">
        <v>4</v>
      </c>
      <c r="D14" s="34">
        <v>5172.62</v>
      </c>
      <c r="E14" s="34">
        <v>5172.62</v>
      </c>
      <c r="F14" s="34">
        <v>5172.62</v>
      </c>
      <c r="G14" s="34">
        <v>5126.62</v>
      </c>
      <c r="H14" s="34">
        <v>5131.41</v>
      </c>
      <c r="I14" s="63">
        <v>5105</v>
      </c>
      <c r="J14" s="27"/>
      <c r="K14" s="35">
        <f>I14*100/D14</f>
        <v>98.692732116412955</v>
      </c>
      <c r="N14" s="41"/>
      <c r="O14" s="41"/>
    </row>
    <row r="15" spans="1:254" x14ac:dyDescent="0.25">
      <c r="A15" s="24">
        <v>5</v>
      </c>
      <c r="B15" s="25" t="s">
        <v>8</v>
      </c>
      <c r="C15" s="24"/>
      <c r="D15" s="38"/>
      <c r="E15" s="24"/>
      <c r="F15" s="27"/>
      <c r="G15" s="27"/>
      <c r="H15" s="27"/>
      <c r="I15" s="27"/>
      <c r="J15" s="27"/>
      <c r="K15" s="39"/>
      <c r="L15" s="29"/>
      <c r="M15" s="40"/>
      <c r="N15" s="30"/>
      <c r="O15" s="31"/>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row>
    <row r="16" spans="1:254" x14ac:dyDescent="0.25">
      <c r="A16" s="26" t="s">
        <v>25</v>
      </c>
      <c r="B16" s="32" t="s">
        <v>18</v>
      </c>
      <c r="C16" s="26" t="s">
        <v>10</v>
      </c>
      <c r="D16" s="33">
        <f t="shared" ref="D16:I16" si="0">SUM(D17:D19)</f>
        <v>696000</v>
      </c>
      <c r="E16" s="33">
        <f t="shared" si="0"/>
        <v>550599</v>
      </c>
      <c r="F16" s="33">
        <f t="shared" si="0"/>
        <v>570739</v>
      </c>
      <c r="G16" s="33">
        <f t="shared" si="0"/>
        <v>602386</v>
      </c>
      <c r="H16" s="33">
        <f t="shared" si="0"/>
        <v>515539</v>
      </c>
      <c r="I16" s="33">
        <f t="shared" si="0"/>
        <v>531482</v>
      </c>
      <c r="J16" s="42"/>
      <c r="K16" s="43">
        <f>I16*100/D16</f>
        <v>76.362356321839087</v>
      </c>
      <c r="L16" s="15">
        <f>I16*100/H16</f>
        <v>103.09249154768116</v>
      </c>
      <c r="M16" s="16">
        <f>135611+76618+342797</f>
        <v>555026</v>
      </c>
      <c r="N16" s="36"/>
      <c r="O16" s="36"/>
    </row>
    <row r="17" spans="1:254" x14ac:dyDescent="0.25">
      <c r="A17" s="26" t="s">
        <v>122</v>
      </c>
      <c r="B17" s="32" t="s">
        <v>123</v>
      </c>
      <c r="C17" s="26" t="s">
        <v>10</v>
      </c>
      <c r="D17" s="33">
        <v>158600</v>
      </c>
      <c r="E17" s="33">
        <v>128226</v>
      </c>
      <c r="F17" s="33">
        <v>125350</v>
      </c>
      <c r="G17" s="33">
        <v>130146</v>
      </c>
      <c r="H17" s="33">
        <v>134304</v>
      </c>
      <c r="I17" s="64">
        <v>136438</v>
      </c>
      <c r="J17" s="42"/>
      <c r="K17" s="43"/>
      <c r="M17" s="116">
        <f>I16*100/M16</f>
        <v>95.758036560449426</v>
      </c>
      <c r="N17" s="36"/>
      <c r="O17" s="36"/>
    </row>
    <row r="18" spans="1:254" x14ac:dyDescent="0.25">
      <c r="A18" s="26" t="s">
        <v>122</v>
      </c>
      <c r="B18" s="32" t="s">
        <v>124</v>
      </c>
      <c r="C18" s="26" t="s">
        <v>10</v>
      </c>
      <c r="D18" s="33">
        <v>67439</v>
      </c>
      <c r="E18" s="33">
        <v>52844</v>
      </c>
      <c r="F18" s="33">
        <v>61877</v>
      </c>
      <c r="G18" s="33">
        <v>69234</v>
      </c>
      <c r="H18" s="33">
        <v>76804</v>
      </c>
      <c r="I18" s="64">
        <v>81240</v>
      </c>
      <c r="J18" s="42"/>
      <c r="K18" s="43"/>
      <c r="N18" s="36"/>
      <c r="O18" s="36"/>
    </row>
    <row r="19" spans="1:254" x14ac:dyDescent="0.25">
      <c r="A19" s="26" t="s">
        <v>122</v>
      </c>
      <c r="B19" s="32" t="s">
        <v>125</v>
      </c>
      <c r="C19" s="26" t="s">
        <v>10</v>
      </c>
      <c r="D19" s="33">
        <v>469961</v>
      </c>
      <c r="E19" s="33">
        <v>369529</v>
      </c>
      <c r="F19" s="33">
        <v>383512</v>
      </c>
      <c r="G19" s="33">
        <v>403006</v>
      </c>
      <c r="H19" s="33">
        <v>304431</v>
      </c>
      <c r="I19" s="64">
        <v>313804</v>
      </c>
      <c r="J19" s="42"/>
      <c r="K19" s="43"/>
      <c r="N19" s="36"/>
      <c r="O19" s="36"/>
    </row>
    <row r="20" spans="1:254" x14ac:dyDescent="0.25">
      <c r="A20" s="26" t="s">
        <v>25</v>
      </c>
      <c r="B20" s="32" t="s">
        <v>22</v>
      </c>
      <c r="C20" s="26" t="s">
        <v>21</v>
      </c>
      <c r="D20" s="42">
        <v>4.8499999999999996</v>
      </c>
      <c r="E20" s="26">
        <v>4.5</v>
      </c>
      <c r="F20" s="27">
        <f>(F16*100/E16)-100</f>
        <v>3.657834467552604</v>
      </c>
      <c r="G20" s="27">
        <f>(G16*100/F16)-100</f>
        <v>5.5449163277785516</v>
      </c>
      <c r="H20" s="44">
        <f>(H16*100/G16)-100</f>
        <v>-14.417167729661713</v>
      </c>
      <c r="I20" s="27">
        <f>(I16*100/H16)-100</f>
        <v>3.0924915476811634</v>
      </c>
      <c r="J20" s="42">
        <f>(((E20+100)*(F20+100)*(G20+100)*(H20+100)*(I20+100))^(1/5))-100</f>
        <v>0.17373954662726021</v>
      </c>
      <c r="K20" s="43">
        <f>J20*100/D20</f>
        <v>3.5822586933455716</v>
      </c>
      <c r="N20" s="23"/>
      <c r="O20" s="45"/>
    </row>
    <row r="21" spans="1:254" x14ac:dyDescent="0.25">
      <c r="A21" s="24">
        <v>6</v>
      </c>
      <c r="B21" s="25" t="s">
        <v>11</v>
      </c>
      <c r="C21" s="24"/>
      <c r="D21" s="38"/>
      <c r="E21" s="26"/>
      <c r="F21" s="27"/>
      <c r="G21" s="27"/>
      <c r="H21" s="27"/>
      <c r="I21" s="27"/>
      <c r="J21" s="46"/>
      <c r="K21" s="47"/>
      <c r="L21" s="29"/>
      <c r="M21" s="40"/>
      <c r="N21" s="30"/>
      <c r="O21" s="31"/>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row>
    <row r="22" spans="1:254" x14ac:dyDescent="0.25">
      <c r="A22" s="26" t="s">
        <v>25</v>
      </c>
      <c r="B22" s="32" t="s">
        <v>14</v>
      </c>
      <c r="C22" s="26" t="s">
        <v>4</v>
      </c>
      <c r="D22" s="33">
        <v>2075</v>
      </c>
      <c r="E22" s="34">
        <v>2170.3000000000002</v>
      </c>
      <c r="F22" s="34">
        <v>2225</v>
      </c>
      <c r="G22" s="63">
        <v>2270</v>
      </c>
      <c r="H22" s="63">
        <v>2571</v>
      </c>
      <c r="I22" s="63">
        <v>2630</v>
      </c>
      <c r="J22" s="42"/>
      <c r="K22" s="35">
        <f>I22*100/D22</f>
        <v>126.74698795180723</v>
      </c>
      <c r="N22" s="41"/>
      <c r="O22" s="41"/>
    </row>
    <row r="23" spans="1:254" x14ac:dyDescent="0.25">
      <c r="A23" s="26" t="s">
        <v>25</v>
      </c>
      <c r="B23" s="32" t="s">
        <v>15</v>
      </c>
      <c r="C23" s="26" t="s">
        <v>6</v>
      </c>
      <c r="D23" s="33">
        <v>2998</v>
      </c>
      <c r="E23" s="34">
        <v>2534.4</v>
      </c>
      <c r="F23" s="34">
        <v>2808</v>
      </c>
      <c r="G23" s="63">
        <v>3072</v>
      </c>
      <c r="H23" s="63">
        <v>3444</v>
      </c>
      <c r="I23" s="63">
        <v>3880</v>
      </c>
      <c r="J23" s="42"/>
      <c r="K23" s="35">
        <f>I23*100/D23</f>
        <v>129.41961307538358</v>
      </c>
      <c r="N23" s="41"/>
      <c r="O23" s="41"/>
    </row>
    <row r="24" spans="1:254" x14ac:dyDescent="0.25">
      <c r="A24" s="24">
        <v>7</v>
      </c>
      <c r="B24" s="25" t="s">
        <v>12</v>
      </c>
      <c r="C24" s="24"/>
      <c r="D24" s="38"/>
      <c r="E24" s="24"/>
      <c r="F24" s="27"/>
      <c r="G24" s="27"/>
      <c r="H24" s="27"/>
      <c r="I24" s="27"/>
      <c r="J24" s="27"/>
      <c r="K24" s="39"/>
      <c r="L24" s="29"/>
      <c r="M24" s="40"/>
      <c r="N24" s="30"/>
      <c r="O24" s="31"/>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row>
    <row r="25" spans="1:254" s="60" customFormat="1" x14ac:dyDescent="0.25">
      <c r="A25" s="55" t="s">
        <v>25</v>
      </c>
      <c r="B25" s="56" t="s">
        <v>126</v>
      </c>
      <c r="C25" s="55" t="s">
        <v>9</v>
      </c>
      <c r="D25" s="57">
        <v>42</v>
      </c>
      <c r="E25" s="55">
        <v>38.5</v>
      </c>
      <c r="F25" s="58">
        <v>39.01</v>
      </c>
      <c r="G25" s="58">
        <v>39.75</v>
      </c>
      <c r="H25" s="58">
        <v>42.25</v>
      </c>
      <c r="I25" s="58">
        <v>42.66</v>
      </c>
      <c r="J25" s="58"/>
      <c r="K25" s="59">
        <f>I25*100/D25</f>
        <v>101.57142857142857</v>
      </c>
      <c r="M25" s="61"/>
      <c r="N25" s="62"/>
      <c r="O25" s="62"/>
    </row>
    <row r="26" spans="1:254" x14ac:dyDescent="0.25">
      <c r="N26" s="30"/>
      <c r="O26" s="49"/>
    </row>
    <row r="27" spans="1:254" x14ac:dyDescent="0.25">
      <c r="F27" s="50"/>
      <c r="J27" s="50"/>
      <c r="K27" s="51"/>
      <c r="N27" s="30"/>
    </row>
    <row r="28" spans="1:254" x14ac:dyDescent="0.25">
      <c r="E28" s="52"/>
      <c r="H28" s="52"/>
      <c r="K28" s="53"/>
    </row>
    <row r="29" spans="1:254" x14ac:dyDescent="0.25">
      <c r="F29" s="54"/>
      <c r="G29" s="54"/>
      <c r="H29" s="54"/>
      <c r="I29" s="54"/>
      <c r="J29" s="54"/>
      <c r="K29" s="51"/>
    </row>
    <row r="35" spans="7:7" x14ac:dyDescent="0.25">
      <c r="G35" s="52"/>
    </row>
  </sheetData>
  <mergeCells count="2">
    <mergeCell ref="A1:K1"/>
    <mergeCell ref="A2:K2"/>
  </mergeCells>
  <pageMargins left="0.45" right="0.46" top="0.57999999999999996" bottom="0.45" header="0.3" footer="0.3"/>
  <pageSetup paperSize="9" scale="9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workbookViewId="0">
      <selection activeCell="J7" sqref="J7"/>
    </sheetView>
  </sheetViews>
  <sheetFormatPr defaultRowHeight="15.75" x14ac:dyDescent="0.25"/>
  <cols>
    <col min="1" max="1" width="4.33203125" style="68" customWidth="1"/>
    <col min="2" max="2" width="45.21875" style="68" customWidth="1"/>
    <col min="3" max="3" width="9.33203125" style="68" customWidth="1"/>
    <col min="4" max="4" width="8.33203125" style="68" customWidth="1"/>
    <col min="5" max="5" width="8.21875" style="68" customWidth="1"/>
    <col min="6" max="6" width="9.21875" style="68" customWidth="1"/>
    <col min="7" max="7" width="8.6640625" style="68" customWidth="1"/>
    <col min="8" max="8" width="8.5546875" style="68" customWidth="1"/>
    <col min="9" max="9" width="9.6640625" style="68" customWidth="1"/>
    <col min="10" max="10" width="8.33203125" style="68" customWidth="1"/>
    <col min="11" max="11" width="8.88671875" style="68" customWidth="1"/>
    <col min="12" max="12" width="9" style="68" customWidth="1"/>
    <col min="13" max="13" width="9.6640625" style="68" customWidth="1"/>
    <col min="14" max="14" width="8.88671875" style="68" customWidth="1"/>
    <col min="15" max="16384" width="8.88671875" style="68"/>
  </cols>
  <sheetData>
    <row r="1" spans="1:14" ht="15.75" customHeight="1" x14ac:dyDescent="0.25">
      <c r="A1" s="230" t="s">
        <v>232</v>
      </c>
      <c r="B1" s="230"/>
      <c r="C1" s="230"/>
      <c r="D1" s="230"/>
      <c r="E1" s="230"/>
      <c r="F1" s="230"/>
      <c r="G1" s="230"/>
      <c r="H1" s="230"/>
      <c r="I1" s="230"/>
      <c r="J1" s="230"/>
      <c r="K1" s="230"/>
      <c r="L1" s="230"/>
      <c r="M1" s="230"/>
      <c r="N1" s="230"/>
    </row>
    <row r="2" spans="1:14" x14ac:dyDescent="0.25">
      <c r="A2" s="231" t="s">
        <v>233</v>
      </c>
      <c r="B2" s="231"/>
      <c r="C2" s="231"/>
      <c r="D2" s="231"/>
      <c r="E2" s="231"/>
      <c r="F2" s="231"/>
      <c r="G2" s="231"/>
      <c r="H2" s="231"/>
      <c r="I2" s="231"/>
      <c r="J2" s="231"/>
      <c r="K2" s="231"/>
      <c r="L2" s="231"/>
      <c r="M2" s="231"/>
      <c r="N2" s="231"/>
    </row>
    <row r="3" spans="1:14" x14ac:dyDescent="0.25">
      <c r="A3" s="15"/>
      <c r="B3" s="15"/>
      <c r="C3" s="100"/>
      <c r="D3" s="101"/>
      <c r="E3" s="15"/>
      <c r="F3" s="15"/>
      <c r="G3" s="15"/>
      <c r="H3" s="15"/>
      <c r="I3" s="102"/>
      <c r="J3" s="15"/>
      <c r="K3" s="15"/>
      <c r="L3" s="15"/>
      <c r="M3" s="232" t="s">
        <v>31</v>
      </c>
      <c r="N3" s="232"/>
    </row>
    <row r="4" spans="1:14" s="69" customFormat="1" ht="15.75" customHeight="1" x14ac:dyDescent="0.25">
      <c r="A4" s="229" t="s">
        <v>32</v>
      </c>
      <c r="B4" s="229" t="s">
        <v>33</v>
      </c>
      <c r="C4" s="229" t="s">
        <v>127</v>
      </c>
      <c r="D4" s="229"/>
      <c r="E4" s="229"/>
      <c r="F4" s="229"/>
      <c r="G4" s="229"/>
      <c r="H4" s="229"/>
      <c r="I4" s="229" t="s">
        <v>128</v>
      </c>
      <c r="J4" s="229"/>
      <c r="K4" s="229"/>
      <c r="L4" s="229"/>
      <c r="M4" s="229"/>
      <c r="N4" s="229"/>
    </row>
    <row r="5" spans="1:14" s="69" customFormat="1" ht="47.25" x14ac:dyDescent="0.25">
      <c r="A5" s="229"/>
      <c r="B5" s="229"/>
      <c r="C5" s="17" t="s">
        <v>34</v>
      </c>
      <c r="D5" s="17" t="s">
        <v>35</v>
      </c>
      <c r="E5" s="17" t="s">
        <v>36</v>
      </c>
      <c r="F5" s="17" t="s">
        <v>37</v>
      </c>
      <c r="G5" s="17" t="s">
        <v>129</v>
      </c>
      <c r="H5" s="17" t="s">
        <v>130</v>
      </c>
      <c r="I5" s="17" t="s">
        <v>34</v>
      </c>
      <c r="J5" s="17" t="s">
        <v>38</v>
      </c>
      <c r="K5" s="17" t="s">
        <v>131</v>
      </c>
      <c r="L5" s="17" t="s">
        <v>132</v>
      </c>
      <c r="M5" s="17" t="s">
        <v>133</v>
      </c>
      <c r="N5" s="17" t="s">
        <v>134</v>
      </c>
    </row>
    <row r="6" spans="1:14" s="70" customFormat="1" ht="12.75" x14ac:dyDescent="0.3">
      <c r="A6" s="103" t="s">
        <v>39</v>
      </c>
      <c r="B6" s="103" t="s">
        <v>40</v>
      </c>
      <c r="C6" s="103" t="s">
        <v>135</v>
      </c>
      <c r="D6" s="103">
        <v>2</v>
      </c>
      <c r="E6" s="103">
        <v>3</v>
      </c>
      <c r="F6" s="103">
        <v>4</v>
      </c>
      <c r="G6" s="103">
        <v>5</v>
      </c>
      <c r="H6" s="103">
        <v>6</v>
      </c>
      <c r="I6" s="103" t="s">
        <v>135</v>
      </c>
      <c r="J6" s="103">
        <v>2</v>
      </c>
      <c r="K6" s="103">
        <v>3</v>
      </c>
      <c r="L6" s="103">
        <v>4</v>
      </c>
      <c r="M6" s="103">
        <v>5</v>
      </c>
      <c r="N6" s="103">
        <v>6</v>
      </c>
    </row>
    <row r="7" spans="1:14" x14ac:dyDescent="0.25">
      <c r="A7" s="104"/>
      <c r="B7" s="105" t="s">
        <v>137</v>
      </c>
      <c r="C7" s="106">
        <f t="shared" ref="C7:K7" si="0">C8+C39+C47</f>
        <v>7928513.5098820003</v>
      </c>
      <c r="D7" s="106">
        <f t="shared" si="0"/>
        <v>666933.16299999994</v>
      </c>
      <c r="E7" s="106">
        <f t="shared" si="0"/>
        <v>1198346.4401819999</v>
      </c>
      <c r="F7" s="106">
        <f t="shared" si="0"/>
        <v>1466839.3887999998</v>
      </c>
      <c r="G7" s="106">
        <f t="shared" si="0"/>
        <v>1307513.7157999999</v>
      </c>
      <c r="H7" s="106">
        <f t="shared" si="0"/>
        <v>2291411</v>
      </c>
      <c r="I7" s="106">
        <f t="shared" si="0"/>
        <v>7672574.1757169999</v>
      </c>
      <c r="J7" s="106">
        <f t="shared" si="0"/>
        <v>778112.92610200006</v>
      </c>
      <c r="K7" s="106">
        <f t="shared" si="0"/>
        <v>998629.58516699995</v>
      </c>
      <c r="L7" s="106">
        <f>L8+L39</f>
        <v>1225617.792599</v>
      </c>
      <c r="M7" s="106">
        <f>M8+M39</f>
        <v>1472314.5049000001</v>
      </c>
      <c r="N7" s="106">
        <f>N8+N39</f>
        <v>1674336</v>
      </c>
    </row>
    <row r="8" spans="1:14" s="72" customFormat="1" ht="31.5" x14ac:dyDescent="0.25">
      <c r="A8" s="107" t="s">
        <v>39</v>
      </c>
      <c r="B8" s="25" t="s">
        <v>138</v>
      </c>
      <c r="C8" s="98">
        <f>C9+C21+C24+C46+C47</f>
        <v>3715442</v>
      </c>
      <c r="D8" s="98">
        <f>D9+D21+D24+D46+D47</f>
        <v>375195.6</v>
      </c>
      <c r="E8" s="98">
        <f>E9+E21+E24+E46+E47</f>
        <v>628162.4</v>
      </c>
      <c r="F8" s="98">
        <f>F9+F21+F24+F46+F47</f>
        <v>696950.44</v>
      </c>
      <c r="G8" s="98">
        <f>G9+G40+G48</f>
        <v>186535.7579</v>
      </c>
      <c r="H8" s="98">
        <f>H9+H21+H24+H46+H47</f>
        <v>985986</v>
      </c>
      <c r="I8" s="98">
        <f>I9+I21+I24+I46+I47</f>
        <v>3542307.4034509999</v>
      </c>
      <c r="J8" s="98">
        <f>J9+J40+J48</f>
        <v>178811.26305100002</v>
      </c>
      <c r="K8" s="98">
        <f>K9+K21+K24+J46+K47</f>
        <v>503370.47199999995</v>
      </c>
      <c r="L8" s="98">
        <f>L9+L21+L24+K46+L47</f>
        <v>731479.19645099994</v>
      </c>
      <c r="M8" s="98">
        <f>M9+M21+M24+L46+M47</f>
        <v>968089.10499999998</v>
      </c>
      <c r="N8" s="98">
        <f>N9+N21+N24+N46+N47</f>
        <v>968941</v>
      </c>
    </row>
    <row r="9" spans="1:14" x14ac:dyDescent="0.25">
      <c r="A9" s="108" t="s">
        <v>41</v>
      </c>
      <c r="B9" s="109" t="s">
        <v>42</v>
      </c>
      <c r="C9" s="110">
        <f>C10+C11+C14+C15+C16+C17+C18+C19+C20</f>
        <v>665067.80000000005</v>
      </c>
      <c r="D9" s="110">
        <f t="shared" ref="D9:N9" si="1">D10+D11+D14+D15+D16+D17+D18+D19+D20</f>
        <v>133469.6</v>
      </c>
      <c r="E9" s="110">
        <f t="shared" si="1"/>
        <v>144841.4</v>
      </c>
      <c r="F9" s="110">
        <f t="shared" si="1"/>
        <v>138803</v>
      </c>
      <c r="G9" s="110">
        <f t="shared" si="1"/>
        <v>137426.79999999999</v>
      </c>
      <c r="H9" s="110">
        <f t="shared" si="1"/>
        <v>110527</v>
      </c>
      <c r="I9" s="110">
        <f t="shared" si="1"/>
        <v>639843.56499999994</v>
      </c>
      <c r="J9" s="110">
        <f t="shared" si="1"/>
        <v>137525.6</v>
      </c>
      <c r="K9" s="110">
        <f t="shared" si="1"/>
        <v>132527.4</v>
      </c>
      <c r="L9" s="110">
        <f t="shared" si="1"/>
        <v>132845</v>
      </c>
      <c r="M9" s="110">
        <f t="shared" si="1"/>
        <v>126418.565</v>
      </c>
      <c r="N9" s="110">
        <f t="shared" si="1"/>
        <v>110527</v>
      </c>
    </row>
    <row r="10" spans="1:14" ht="31.5" x14ac:dyDescent="0.25">
      <c r="A10" s="89">
        <v>1</v>
      </c>
      <c r="B10" s="111" t="s">
        <v>139</v>
      </c>
      <c r="C10" s="90">
        <f>SUM(D10:H10)</f>
        <v>100000</v>
      </c>
      <c r="D10" s="90">
        <v>20000</v>
      </c>
      <c r="E10" s="90">
        <v>20000</v>
      </c>
      <c r="F10" s="90">
        <v>20000</v>
      </c>
      <c r="G10" s="90">
        <v>20000</v>
      </c>
      <c r="H10" s="90">
        <v>20000</v>
      </c>
      <c r="I10" s="90">
        <f>SUM(J10:N10)</f>
        <v>100521.53</v>
      </c>
      <c r="J10" s="90">
        <v>20552</v>
      </c>
      <c r="K10" s="90">
        <v>19042</v>
      </c>
      <c r="L10" s="90">
        <v>18980</v>
      </c>
      <c r="M10" s="92">
        <v>21947.53</v>
      </c>
      <c r="N10" s="92">
        <v>20000</v>
      </c>
    </row>
    <row r="11" spans="1:14" x14ac:dyDescent="0.25">
      <c r="A11" s="89">
        <v>2</v>
      </c>
      <c r="B11" s="111" t="s">
        <v>140</v>
      </c>
      <c r="C11" s="90">
        <f t="shared" ref="C11:C38" si="2">SUM(D11:H11)</f>
        <v>23793.8</v>
      </c>
      <c r="D11" s="91">
        <f>D12+D13</f>
        <v>3716.6</v>
      </c>
      <c r="E11" s="91">
        <f>E12+E13</f>
        <v>4753.3999999999996</v>
      </c>
      <c r="F11" s="91">
        <f>F12+F13</f>
        <v>5113</v>
      </c>
      <c r="G11" s="91">
        <f>G12+G13</f>
        <v>5607.8</v>
      </c>
      <c r="H11" s="91">
        <f>H12+H13</f>
        <v>4603</v>
      </c>
      <c r="I11" s="90">
        <f t="shared" ref="I11:I23" si="3">SUM(J11:N11)</f>
        <v>22863.8</v>
      </c>
      <c r="J11" s="91">
        <f>J12+J13</f>
        <v>3437.6</v>
      </c>
      <c r="K11" s="91">
        <f>K12+K13</f>
        <v>4497.3999999999996</v>
      </c>
      <c r="L11" s="91">
        <f>L12+L13</f>
        <v>4848</v>
      </c>
      <c r="M11" s="91">
        <f>M12+M13</f>
        <v>5477.8</v>
      </c>
      <c r="N11" s="91">
        <f>N12+N13</f>
        <v>4603</v>
      </c>
    </row>
    <row r="12" spans="1:14" x14ac:dyDescent="0.25">
      <c r="A12" s="89" t="s">
        <v>25</v>
      </c>
      <c r="B12" s="111" t="s">
        <v>141</v>
      </c>
      <c r="C12" s="90">
        <f t="shared" si="2"/>
        <v>19000</v>
      </c>
      <c r="D12" s="91">
        <v>3000</v>
      </c>
      <c r="E12" s="91">
        <v>4000</v>
      </c>
      <c r="F12" s="91">
        <v>4000</v>
      </c>
      <c r="G12" s="91">
        <v>4000</v>
      </c>
      <c r="H12" s="91">
        <v>4000</v>
      </c>
      <c r="I12" s="90">
        <f t="shared" si="3"/>
        <v>18070</v>
      </c>
      <c r="J12" s="91">
        <v>2721</v>
      </c>
      <c r="K12" s="91">
        <v>3744</v>
      </c>
      <c r="L12" s="90">
        <v>3735</v>
      </c>
      <c r="M12" s="92">
        <v>3870</v>
      </c>
      <c r="N12" s="92">
        <v>4000</v>
      </c>
    </row>
    <row r="13" spans="1:14" s="71" customFormat="1" x14ac:dyDescent="0.25">
      <c r="A13" s="89" t="s">
        <v>25</v>
      </c>
      <c r="B13" s="111" t="s">
        <v>142</v>
      </c>
      <c r="C13" s="90">
        <f t="shared" si="2"/>
        <v>4793.8</v>
      </c>
      <c r="D13" s="91">
        <v>716.6</v>
      </c>
      <c r="E13" s="91">
        <v>753.4</v>
      </c>
      <c r="F13" s="91">
        <v>1113</v>
      </c>
      <c r="G13" s="91">
        <v>1607.8</v>
      </c>
      <c r="H13" s="91">
        <v>603</v>
      </c>
      <c r="I13" s="90">
        <f t="shared" si="3"/>
        <v>4793.8</v>
      </c>
      <c r="J13" s="91">
        <v>716.6</v>
      </c>
      <c r="K13" s="91">
        <f>E13</f>
        <v>753.4</v>
      </c>
      <c r="L13" s="91">
        <f t="shared" ref="L13:N13" si="4">F13</f>
        <v>1113</v>
      </c>
      <c r="M13" s="91">
        <f t="shared" si="4"/>
        <v>1607.8</v>
      </c>
      <c r="N13" s="91">
        <f t="shared" si="4"/>
        <v>603</v>
      </c>
    </row>
    <row r="14" spans="1:14" x14ac:dyDescent="0.25">
      <c r="A14" s="89">
        <v>3</v>
      </c>
      <c r="B14" s="111" t="s">
        <v>43</v>
      </c>
      <c r="C14" s="90">
        <f t="shared" si="2"/>
        <v>2350</v>
      </c>
      <c r="D14" s="91">
        <v>350</v>
      </c>
      <c r="E14" s="91">
        <v>500</v>
      </c>
      <c r="F14" s="91">
        <v>500</v>
      </c>
      <c r="G14" s="91">
        <v>500</v>
      </c>
      <c r="H14" s="91">
        <v>500</v>
      </c>
      <c r="I14" s="90">
        <f t="shared" si="3"/>
        <v>1692</v>
      </c>
      <c r="J14" s="91">
        <v>350</v>
      </c>
      <c r="K14" s="91">
        <v>117</v>
      </c>
      <c r="L14" s="91">
        <v>272</v>
      </c>
      <c r="M14" s="92">
        <v>453</v>
      </c>
      <c r="N14" s="92">
        <v>500</v>
      </c>
    </row>
    <row r="15" spans="1:14" x14ac:dyDescent="0.25">
      <c r="A15" s="89">
        <v>4</v>
      </c>
      <c r="B15" s="2" t="s">
        <v>44</v>
      </c>
      <c r="C15" s="90">
        <f t="shared" si="2"/>
        <v>6185</v>
      </c>
      <c r="D15" s="91">
        <v>3730</v>
      </c>
      <c r="E15" s="91">
        <v>1156</v>
      </c>
      <c r="F15" s="91">
        <v>1299</v>
      </c>
      <c r="G15" s="91"/>
      <c r="H15" s="91"/>
      <c r="I15" s="90">
        <f t="shared" si="3"/>
        <v>6562</v>
      </c>
      <c r="J15" s="91">
        <v>3395</v>
      </c>
      <c r="K15" s="91">
        <v>544</v>
      </c>
      <c r="L15" s="90">
        <v>2039</v>
      </c>
      <c r="M15" s="92">
        <v>584</v>
      </c>
      <c r="N15" s="92"/>
    </row>
    <row r="16" spans="1:14" x14ac:dyDescent="0.25">
      <c r="A16" s="89">
        <v>5</v>
      </c>
      <c r="B16" s="2" t="s">
        <v>45</v>
      </c>
      <c r="C16" s="90">
        <f t="shared" si="2"/>
        <v>174795</v>
      </c>
      <c r="D16" s="91">
        <v>36755</v>
      </c>
      <c r="E16" s="91">
        <v>34255</v>
      </c>
      <c r="F16" s="91">
        <v>34255</v>
      </c>
      <c r="G16" s="91">
        <v>35275</v>
      </c>
      <c r="H16" s="91">
        <v>34255</v>
      </c>
      <c r="I16" s="90">
        <f t="shared" si="3"/>
        <v>155467.97999999998</v>
      </c>
      <c r="J16" s="91">
        <v>36936</v>
      </c>
      <c r="K16" s="90">
        <v>29283</v>
      </c>
      <c r="L16" s="90">
        <v>27709</v>
      </c>
      <c r="M16" s="92">
        <v>27284.98</v>
      </c>
      <c r="N16" s="92">
        <v>34255</v>
      </c>
    </row>
    <row r="17" spans="1:14" x14ac:dyDescent="0.25">
      <c r="A17" s="89">
        <v>6</v>
      </c>
      <c r="B17" s="2" t="s">
        <v>46</v>
      </c>
      <c r="C17" s="90">
        <f t="shared" si="2"/>
        <v>256877</v>
      </c>
      <c r="D17" s="91">
        <v>27700</v>
      </c>
      <c r="E17" s="91">
        <v>51169</v>
      </c>
      <c r="F17" s="91">
        <v>52232</v>
      </c>
      <c r="G17" s="91">
        <v>74607</v>
      </c>
      <c r="H17" s="91">
        <v>51169</v>
      </c>
      <c r="I17" s="90">
        <f t="shared" si="3"/>
        <v>257424.255</v>
      </c>
      <c r="J17" s="91">
        <v>34871</v>
      </c>
      <c r="K17" s="91">
        <v>50548</v>
      </c>
      <c r="L17" s="90">
        <v>53292</v>
      </c>
      <c r="M17" s="92">
        <v>67544.255000000005</v>
      </c>
      <c r="N17" s="92">
        <v>51169</v>
      </c>
    </row>
    <row r="18" spans="1:14" s="72" customFormat="1" ht="31.5" x14ac:dyDescent="0.25">
      <c r="A18" s="89">
        <v>7</v>
      </c>
      <c r="B18" s="2" t="s">
        <v>47</v>
      </c>
      <c r="C18" s="90">
        <f t="shared" si="2"/>
        <v>10032</v>
      </c>
      <c r="D18" s="91">
        <f>8032+2000</f>
        <v>10032</v>
      </c>
      <c r="E18" s="91"/>
      <c r="F18" s="91"/>
      <c r="G18" s="91"/>
      <c r="H18" s="91"/>
      <c r="I18" s="90">
        <f t="shared" si="3"/>
        <v>12174</v>
      </c>
      <c r="J18" s="91">
        <v>9557</v>
      </c>
      <c r="K18" s="91">
        <v>1247</v>
      </c>
      <c r="L18" s="90">
        <v>1021</v>
      </c>
      <c r="M18" s="92">
        <v>349</v>
      </c>
      <c r="N18" s="92"/>
    </row>
    <row r="19" spans="1:14" x14ac:dyDescent="0.25">
      <c r="A19" s="89">
        <v>8</v>
      </c>
      <c r="B19" s="2" t="s">
        <v>48</v>
      </c>
      <c r="C19" s="90">
        <f t="shared" si="2"/>
        <v>78355</v>
      </c>
      <c r="D19" s="91">
        <v>25684</v>
      </c>
      <c r="E19" s="91">
        <v>28046</v>
      </c>
      <c r="F19" s="91">
        <v>24625</v>
      </c>
      <c r="G19" s="91"/>
      <c r="H19" s="91"/>
      <c r="I19" s="90">
        <f t="shared" si="3"/>
        <v>72707</v>
      </c>
      <c r="J19" s="91">
        <v>24800</v>
      </c>
      <c r="K19" s="91">
        <v>22063</v>
      </c>
      <c r="L19" s="90">
        <v>23804</v>
      </c>
      <c r="M19" s="92">
        <v>2040</v>
      </c>
      <c r="N19" s="92"/>
    </row>
    <row r="20" spans="1:14" x14ac:dyDescent="0.25">
      <c r="A20" s="89">
        <v>9</v>
      </c>
      <c r="B20" s="2" t="s">
        <v>143</v>
      </c>
      <c r="C20" s="90">
        <f t="shared" si="2"/>
        <v>12680</v>
      </c>
      <c r="D20" s="91">
        <v>5502</v>
      </c>
      <c r="E20" s="91">
        <v>4962</v>
      </c>
      <c r="F20" s="91">
        <v>779</v>
      </c>
      <c r="G20" s="91">
        <v>1437</v>
      </c>
      <c r="H20" s="91"/>
      <c r="I20" s="90">
        <f t="shared" si="3"/>
        <v>10431</v>
      </c>
      <c r="J20" s="91">
        <v>3627</v>
      </c>
      <c r="K20" s="91">
        <v>5186</v>
      </c>
      <c r="L20" s="90">
        <v>880</v>
      </c>
      <c r="M20" s="92">
        <v>738</v>
      </c>
      <c r="N20" s="92"/>
    </row>
    <row r="21" spans="1:14" x14ac:dyDescent="0.25">
      <c r="A21" s="108" t="s">
        <v>49</v>
      </c>
      <c r="B21" s="1" t="s">
        <v>144</v>
      </c>
      <c r="C21" s="112">
        <f>C22+C23</f>
        <v>599381</v>
      </c>
      <c r="D21" s="112">
        <f t="shared" ref="D21:N21" si="5">D22+D23</f>
        <v>81475</v>
      </c>
      <c r="E21" s="112">
        <f t="shared" si="5"/>
        <v>101965</v>
      </c>
      <c r="F21" s="112">
        <f t="shared" si="5"/>
        <v>138130</v>
      </c>
      <c r="G21" s="112">
        <f t="shared" si="5"/>
        <v>137085</v>
      </c>
      <c r="H21" s="112">
        <f t="shared" si="5"/>
        <v>140726</v>
      </c>
      <c r="I21" s="112">
        <f t="shared" si="5"/>
        <v>531731.4</v>
      </c>
      <c r="J21" s="112">
        <f t="shared" si="5"/>
        <v>77055.649999999994</v>
      </c>
      <c r="K21" s="112">
        <f t="shared" si="5"/>
        <v>89699.08</v>
      </c>
      <c r="L21" s="112">
        <f t="shared" si="5"/>
        <v>127822.32</v>
      </c>
      <c r="M21" s="112">
        <f t="shared" si="5"/>
        <v>116464.35</v>
      </c>
      <c r="N21" s="112">
        <f t="shared" si="5"/>
        <v>120690</v>
      </c>
    </row>
    <row r="22" spans="1:14" x14ac:dyDescent="0.25">
      <c r="A22" s="89">
        <v>1</v>
      </c>
      <c r="B22" s="2" t="s">
        <v>145</v>
      </c>
      <c r="C22" s="90">
        <f t="shared" si="2"/>
        <v>396041</v>
      </c>
      <c r="D22" s="91">
        <v>68625</v>
      </c>
      <c r="E22" s="91">
        <f>70826+1785</f>
        <v>72611</v>
      </c>
      <c r="F22" s="91">
        <v>83446</v>
      </c>
      <c r="G22" s="91">
        <v>84471</v>
      </c>
      <c r="H22" s="91">
        <v>86888</v>
      </c>
      <c r="I22" s="90">
        <f t="shared" si="3"/>
        <v>328436.40000000002</v>
      </c>
      <c r="J22" s="91">
        <v>64250.65</v>
      </c>
      <c r="K22" s="91">
        <v>60345.08</v>
      </c>
      <c r="L22" s="91">
        <v>73138.320000000007</v>
      </c>
      <c r="M22" s="91">
        <v>63850.35</v>
      </c>
      <c r="N22" s="92">
        <v>66852</v>
      </c>
    </row>
    <row r="23" spans="1:14" x14ac:dyDescent="0.25">
      <c r="A23" s="89">
        <v>2</v>
      </c>
      <c r="B23" s="2" t="s">
        <v>146</v>
      </c>
      <c r="C23" s="90">
        <f t="shared" si="2"/>
        <v>203340</v>
      </c>
      <c r="D23" s="91">
        <v>12850</v>
      </c>
      <c r="E23" s="91">
        <v>29354</v>
      </c>
      <c r="F23" s="91">
        <v>54684</v>
      </c>
      <c r="G23" s="91">
        <v>52614</v>
      </c>
      <c r="H23" s="91">
        <v>53838</v>
      </c>
      <c r="I23" s="90">
        <f t="shared" si="3"/>
        <v>203295</v>
      </c>
      <c r="J23" s="91">
        <v>12805</v>
      </c>
      <c r="K23" s="91">
        <v>29354</v>
      </c>
      <c r="L23" s="91">
        <v>54684</v>
      </c>
      <c r="M23" s="91">
        <v>52614</v>
      </c>
      <c r="N23" s="91">
        <v>53838</v>
      </c>
    </row>
    <row r="24" spans="1:14" x14ac:dyDescent="0.25">
      <c r="A24" s="108" t="s">
        <v>53</v>
      </c>
      <c r="B24" s="1" t="s">
        <v>147</v>
      </c>
      <c r="C24" s="112">
        <f t="shared" ref="C24:N24" si="6">C25+C28</f>
        <v>332337.2</v>
      </c>
      <c r="D24" s="112">
        <f t="shared" si="6"/>
        <v>70181</v>
      </c>
      <c r="E24" s="112">
        <f t="shared" si="6"/>
        <v>90416</v>
      </c>
      <c r="F24" s="112">
        <f t="shared" si="6"/>
        <v>49991.44</v>
      </c>
      <c r="G24" s="112">
        <f t="shared" si="6"/>
        <v>70825.759999999995</v>
      </c>
      <c r="H24" s="112">
        <f t="shared" si="6"/>
        <v>50923</v>
      </c>
      <c r="I24" s="112">
        <f t="shared" si="6"/>
        <v>276631.43845100002</v>
      </c>
      <c r="J24" s="112">
        <f t="shared" si="6"/>
        <v>53016.38</v>
      </c>
      <c r="K24" s="112">
        <f t="shared" si="6"/>
        <v>55190.991999999998</v>
      </c>
      <c r="L24" s="112">
        <f t="shared" si="6"/>
        <v>59329.876451000004</v>
      </c>
      <c r="M24" s="112">
        <f t="shared" si="6"/>
        <v>55180.19</v>
      </c>
      <c r="N24" s="112">
        <f t="shared" si="6"/>
        <v>53914</v>
      </c>
    </row>
    <row r="25" spans="1:14" s="73" customFormat="1" x14ac:dyDescent="0.25">
      <c r="A25" s="108">
        <v>1</v>
      </c>
      <c r="B25" s="1" t="s">
        <v>50</v>
      </c>
      <c r="C25" s="90">
        <f t="shared" ref="C25:N25" si="7">C26+C27</f>
        <v>62068.800000000003</v>
      </c>
      <c r="D25" s="90">
        <f t="shared" si="7"/>
        <v>25000</v>
      </c>
      <c r="E25" s="90">
        <f t="shared" si="7"/>
        <v>12000</v>
      </c>
      <c r="F25" s="90">
        <f t="shared" si="7"/>
        <v>3325.8</v>
      </c>
      <c r="G25" s="90">
        <f t="shared" si="7"/>
        <v>21743</v>
      </c>
      <c r="H25" s="90">
        <f t="shared" si="7"/>
        <v>0</v>
      </c>
      <c r="I25" s="90">
        <f t="shared" si="7"/>
        <v>49516.052450999996</v>
      </c>
      <c r="J25" s="90">
        <f t="shared" si="7"/>
        <v>10199</v>
      </c>
      <c r="K25" s="90">
        <f t="shared" si="7"/>
        <v>18476.804</v>
      </c>
      <c r="L25" s="90">
        <f t="shared" si="7"/>
        <v>2811.2484509999999</v>
      </c>
      <c r="M25" s="90">
        <f t="shared" si="7"/>
        <v>15038</v>
      </c>
      <c r="N25" s="90">
        <f t="shared" si="7"/>
        <v>2991</v>
      </c>
    </row>
    <row r="26" spans="1:14" s="74" customFormat="1" x14ac:dyDescent="0.25">
      <c r="A26" s="89" t="s">
        <v>25</v>
      </c>
      <c r="B26" s="2" t="s">
        <v>54</v>
      </c>
      <c r="C26" s="90">
        <f>SUM(D26:H26)</f>
        <v>43068.800000000003</v>
      </c>
      <c r="D26" s="90">
        <v>25000</v>
      </c>
      <c r="E26" s="90">
        <v>0</v>
      </c>
      <c r="F26" s="90">
        <v>3325.8</v>
      </c>
      <c r="G26" s="90">
        <v>14743</v>
      </c>
      <c r="H26" s="90">
        <v>0</v>
      </c>
      <c r="I26" s="90">
        <f>SUM(J26:N26)</f>
        <v>30794.248450999999</v>
      </c>
      <c r="J26" s="90">
        <v>10199</v>
      </c>
      <c r="K26" s="90">
        <v>6755</v>
      </c>
      <c r="L26" s="90">
        <v>2811.2484509999999</v>
      </c>
      <c r="M26" s="90">
        <v>8038</v>
      </c>
      <c r="N26" s="90">
        <f>547+2444</f>
        <v>2991</v>
      </c>
    </row>
    <row r="27" spans="1:14" ht="31.5" x14ac:dyDescent="0.25">
      <c r="A27" s="89" t="s">
        <v>25</v>
      </c>
      <c r="B27" s="111" t="s">
        <v>148</v>
      </c>
      <c r="C27" s="90">
        <v>19000</v>
      </c>
      <c r="D27" s="91">
        <v>0</v>
      </c>
      <c r="E27" s="91">
        <v>12000</v>
      </c>
      <c r="F27" s="91">
        <v>0</v>
      </c>
      <c r="G27" s="91">
        <v>7000</v>
      </c>
      <c r="H27" s="91">
        <v>0</v>
      </c>
      <c r="I27" s="90">
        <v>18721.804</v>
      </c>
      <c r="J27" s="91">
        <v>0</v>
      </c>
      <c r="K27" s="91">
        <v>11721.804</v>
      </c>
      <c r="L27" s="91">
        <v>0</v>
      </c>
      <c r="M27" s="91">
        <v>7000</v>
      </c>
      <c r="N27" s="91">
        <v>0</v>
      </c>
    </row>
    <row r="28" spans="1:14" x14ac:dyDescent="0.25">
      <c r="A28" s="108">
        <v>2</v>
      </c>
      <c r="B28" s="1" t="s">
        <v>52</v>
      </c>
      <c r="C28" s="112">
        <f>SUM(C29:C38)</f>
        <v>270268.40000000002</v>
      </c>
      <c r="D28" s="112">
        <f t="shared" ref="D28:N28" si="8">SUM(D29:D38)</f>
        <v>45181</v>
      </c>
      <c r="E28" s="112">
        <f t="shared" si="8"/>
        <v>78416</v>
      </c>
      <c r="F28" s="112">
        <f t="shared" si="8"/>
        <v>46665.64</v>
      </c>
      <c r="G28" s="112">
        <f t="shared" si="8"/>
        <v>49082.759999999995</v>
      </c>
      <c r="H28" s="112">
        <f t="shared" si="8"/>
        <v>50923</v>
      </c>
      <c r="I28" s="112">
        <f t="shared" si="8"/>
        <v>227115.386</v>
      </c>
      <c r="J28" s="112">
        <f t="shared" si="8"/>
        <v>42817.38</v>
      </c>
      <c r="K28" s="112">
        <f t="shared" si="8"/>
        <v>36714.188000000002</v>
      </c>
      <c r="L28" s="112">
        <f t="shared" si="8"/>
        <v>56518.628000000004</v>
      </c>
      <c r="M28" s="112">
        <f t="shared" si="8"/>
        <v>40142.19</v>
      </c>
      <c r="N28" s="112">
        <f t="shared" si="8"/>
        <v>50923</v>
      </c>
    </row>
    <row r="29" spans="1:14" x14ac:dyDescent="0.25">
      <c r="A29" s="89" t="s">
        <v>25</v>
      </c>
      <c r="B29" s="93" t="s">
        <v>54</v>
      </c>
      <c r="C29" s="90">
        <f t="shared" si="2"/>
        <v>127298</v>
      </c>
      <c r="D29" s="91">
        <v>10700</v>
      </c>
      <c r="E29" s="91">
        <v>37114</v>
      </c>
      <c r="F29" s="91">
        <v>24384</v>
      </c>
      <c r="G29" s="91">
        <v>24800</v>
      </c>
      <c r="H29" s="91">
        <v>30300</v>
      </c>
      <c r="I29" s="90">
        <f t="shared" ref="I29:I38" si="9">SUM(J29:N29)</f>
        <v>99246.43</v>
      </c>
      <c r="J29" s="91">
        <v>5571</v>
      </c>
      <c r="K29" s="91">
        <v>5016</v>
      </c>
      <c r="L29" s="91">
        <v>39445</v>
      </c>
      <c r="M29" s="92">
        <v>18914.43</v>
      </c>
      <c r="N29" s="92">
        <v>30300</v>
      </c>
    </row>
    <row r="30" spans="1:14" x14ac:dyDescent="0.25">
      <c r="A30" s="89" t="s">
        <v>25</v>
      </c>
      <c r="B30" s="93" t="s">
        <v>56</v>
      </c>
      <c r="C30" s="90">
        <f t="shared" si="2"/>
        <v>116.4</v>
      </c>
      <c r="D30" s="91"/>
      <c r="E30" s="91"/>
      <c r="F30" s="91">
        <v>55.64</v>
      </c>
      <c r="G30" s="91">
        <v>60.76</v>
      </c>
      <c r="H30" s="91"/>
      <c r="I30" s="90">
        <f t="shared" si="9"/>
        <v>116.01900000000001</v>
      </c>
      <c r="J30" s="91"/>
      <c r="K30" s="91"/>
      <c r="L30" s="91">
        <v>55.259</v>
      </c>
      <c r="M30" s="92">
        <v>60.76</v>
      </c>
      <c r="N30" s="92"/>
    </row>
    <row r="31" spans="1:14" ht="31.5" x14ac:dyDescent="0.25">
      <c r="A31" s="89" t="s">
        <v>25</v>
      </c>
      <c r="B31" s="93" t="s">
        <v>57</v>
      </c>
      <c r="C31" s="90">
        <f t="shared" si="2"/>
        <v>33568</v>
      </c>
      <c r="D31" s="91">
        <v>2184</v>
      </c>
      <c r="E31" s="91">
        <v>3644</v>
      </c>
      <c r="F31" s="91">
        <v>3580</v>
      </c>
      <c r="G31" s="91">
        <v>9760</v>
      </c>
      <c r="H31" s="91">
        <v>14400</v>
      </c>
      <c r="I31" s="90">
        <f t="shared" si="9"/>
        <v>34261</v>
      </c>
      <c r="J31" s="91">
        <v>58</v>
      </c>
      <c r="K31" s="91">
        <v>3182</v>
      </c>
      <c r="L31" s="91">
        <v>6861</v>
      </c>
      <c r="M31" s="92">
        <v>9760</v>
      </c>
      <c r="N31" s="92">
        <v>14400</v>
      </c>
    </row>
    <row r="32" spans="1:14" x14ac:dyDescent="0.25">
      <c r="A32" s="89" t="s">
        <v>25</v>
      </c>
      <c r="B32" s="93" t="s">
        <v>58</v>
      </c>
      <c r="C32" s="90">
        <f t="shared" si="2"/>
        <v>70</v>
      </c>
      <c r="D32" s="91">
        <v>70</v>
      </c>
      <c r="E32" s="91"/>
      <c r="F32" s="91"/>
      <c r="G32" s="91"/>
      <c r="H32" s="91"/>
      <c r="I32" s="90">
        <f t="shared" si="9"/>
        <v>218</v>
      </c>
      <c r="J32" s="91">
        <v>218</v>
      </c>
      <c r="K32" s="91"/>
      <c r="L32" s="91"/>
      <c r="M32" s="92"/>
      <c r="N32" s="92"/>
    </row>
    <row r="33" spans="1:14" ht="31.5" x14ac:dyDescent="0.25">
      <c r="A33" s="89" t="s">
        <v>25</v>
      </c>
      <c r="B33" s="93" t="s">
        <v>55</v>
      </c>
      <c r="C33" s="90">
        <f t="shared" si="2"/>
        <v>10500</v>
      </c>
      <c r="D33" s="90">
        <v>1000</v>
      </c>
      <c r="E33" s="90">
        <v>4000</v>
      </c>
      <c r="F33" s="90">
        <v>2000</v>
      </c>
      <c r="G33" s="90">
        <v>2000</v>
      </c>
      <c r="H33" s="90">
        <v>1500</v>
      </c>
      <c r="I33" s="90">
        <f t="shared" si="9"/>
        <v>9214</v>
      </c>
      <c r="J33" s="90">
        <v>2331</v>
      </c>
      <c r="K33" s="90">
        <v>1723</v>
      </c>
      <c r="L33" s="91">
        <v>2000</v>
      </c>
      <c r="M33" s="92">
        <v>1660</v>
      </c>
      <c r="N33" s="92">
        <v>1500</v>
      </c>
    </row>
    <row r="34" spans="1:14" x14ac:dyDescent="0.25">
      <c r="A34" s="89" t="s">
        <v>25</v>
      </c>
      <c r="B34" s="93" t="s">
        <v>59</v>
      </c>
      <c r="C34" s="90">
        <f t="shared" si="2"/>
        <v>4303</v>
      </c>
      <c r="D34" s="91">
        <v>25</v>
      </c>
      <c r="E34" s="91"/>
      <c r="F34" s="91">
        <v>538</v>
      </c>
      <c r="G34" s="91">
        <v>2418</v>
      </c>
      <c r="H34" s="91">
        <v>1322</v>
      </c>
      <c r="I34" s="90">
        <f t="shared" si="9"/>
        <v>4303</v>
      </c>
      <c r="J34" s="91">
        <v>25</v>
      </c>
      <c r="K34" s="91"/>
      <c r="L34" s="91">
        <v>538</v>
      </c>
      <c r="M34" s="91">
        <v>2418</v>
      </c>
      <c r="N34" s="91">
        <v>1322</v>
      </c>
    </row>
    <row r="35" spans="1:14" x14ac:dyDescent="0.25">
      <c r="A35" s="89" t="s">
        <v>25</v>
      </c>
      <c r="B35" s="93" t="s">
        <v>60</v>
      </c>
      <c r="C35" s="90">
        <f t="shared" si="2"/>
        <v>2319</v>
      </c>
      <c r="D35" s="91">
        <v>172</v>
      </c>
      <c r="E35" s="91">
        <v>664</v>
      </c>
      <c r="F35" s="91">
        <v>310</v>
      </c>
      <c r="G35" s="91">
        <v>632</v>
      </c>
      <c r="H35" s="91">
        <v>541</v>
      </c>
      <c r="I35" s="90">
        <f t="shared" si="9"/>
        <v>1534.9070000000002</v>
      </c>
      <c r="J35" s="91">
        <v>256</v>
      </c>
      <c r="K35" s="91">
        <v>324.51799999999997</v>
      </c>
      <c r="L35" s="91">
        <v>231.38900000000001</v>
      </c>
      <c r="M35" s="92">
        <v>182</v>
      </c>
      <c r="N35" s="92">
        <v>541</v>
      </c>
    </row>
    <row r="36" spans="1:14" s="72" customFormat="1" x14ac:dyDescent="0.25">
      <c r="A36" s="89" t="s">
        <v>25</v>
      </c>
      <c r="B36" s="93" t="s">
        <v>61</v>
      </c>
      <c r="C36" s="90">
        <f t="shared" si="2"/>
        <v>17930</v>
      </c>
      <c r="D36" s="91">
        <v>17930</v>
      </c>
      <c r="E36" s="91"/>
      <c r="F36" s="91"/>
      <c r="G36" s="91"/>
      <c r="H36" s="91"/>
      <c r="I36" s="90">
        <f t="shared" si="9"/>
        <v>21342</v>
      </c>
      <c r="J36" s="91">
        <v>21342</v>
      </c>
      <c r="K36" s="91"/>
      <c r="L36" s="91"/>
      <c r="M36" s="92"/>
      <c r="N36" s="92"/>
    </row>
    <row r="37" spans="1:14" s="72" customFormat="1" x14ac:dyDescent="0.25">
      <c r="A37" s="89" t="s">
        <v>25</v>
      </c>
      <c r="B37" s="93" t="s">
        <v>62</v>
      </c>
      <c r="C37" s="90">
        <f t="shared" si="2"/>
        <v>42400</v>
      </c>
      <c r="D37" s="91">
        <v>13100</v>
      </c>
      <c r="E37" s="91">
        <v>15000</v>
      </c>
      <c r="F37" s="91">
        <v>11800</v>
      </c>
      <c r="G37" s="91">
        <v>0</v>
      </c>
      <c r="H37" s="91">
        <v>2500</v>
      </c>
      <c r="I37" s="90">
        <f t="shared" si="9"/>
        <v>30003.03</v>
      </c>
      <c r="J37" s="91">
        <v>13016.38</v>
      </c>
      <c r="K37" s="91">
        <v>11096.67</v>
      </c>
      <c r="L37" s="91">
        <v>3389.98</v>
      </c>
      <c r="M37" s="92">
        <v>0</v>
      </c>
      <c r="N37" s="92">
        <v>2500</v>
      </c>
    </row>
    <row r="38" spans="1:14" s="75" customFormat="1" x14ac:dyDescent="0.25">
      <c r="A38" s="89" t="s">
        <v>25</v>
      </c>
      <c r="B38" s="93" t="s">
        <v>149</v>
      </c>
      <c r="C38" s="90">
        <f t="shared" si="2"/>
        <v>31764</v>
      </c>
      <c r="D38" s="91"/>
      <c r="E38" s="91">
        <f>5794+12200</f>
        <v>17994</v>
      </c>
      <c r="F38" s="91">
        <f>3000+960+38</f>
        <v>3998</v>
      </c>
      <c r="G38" s="91">
        <f>6473+2000+480+459</f>
        <v>9412</v>
      </c>
      <c r="H38" s="91">
        <v>360</v>
      </c>
      <c r="I38" s="90">
        <f t="shared" si="9"/>
        <v>26877</v>
      </c>
      <c r="J38" s="91"/>
      <c r="K38" s="91">
        <f>3272+12100</f>
        <v>15372</v>
      </c>
      <c r="L38" s="91">
        <f>3000+960+38</f>
        <v>3998</v>
      </c>
      <c r="M38" s="92">
        <f>4215+1993+480+459</f>
        <v>7147</v>
      </c>
      <c r="N38" s="92">
        <v>360</v>
      </c>
    </row>
    <row r="39" spans="1:14" s="72" customFormat="1" ht="31.5" x14ac:dyDescent="0.25">
      <c r="A39" s="94" t="s">
        <v>40</v>
      </c>
      <c r="B39" s="95" t="s">
        <v>150</v>
      </c>
      <c r="C39" s="97">
        <f t="shared" ref="C39:I39" si="10">C40+C41+C42+C45+C46</f>
        <v>2525691.5098820003</v>
      </c>
      <c r="D39" s="97">
        <f t="shared" si="10"/>
        <v>272717.56299999997</v>
      </c>
      <c r="E39" s="97">
        <f t="shared" si="10"/>
        <v>401824.04018200003</v>
      </c>
      <c r="F39" s="97">
        <f t="shared" si="10"/>
        <v>469888.94880000001</v>
      </c>
      <c r="G39" s="97">
        <f t="shared" si="10"/>
        <v>520977.95790000004</v>
      </c>
      <c r="H39" s="97">
        <f t="shared" si="10"/>
        <v>705425</v>
      </c>
      <c r="I39" s="97">
        <f t="shared" si="10"/>
        <v>2442886.772266</v>
      </c>
      <c r="J39" s="97">
        <f>J40+J41+J42+J45+I46</f>
        <v>580281.66305099998</v>
      </c>
      <c r="K39" s="97">
        <f>K40+K41+K42+K45+J46</f>
        <v>326899.113167</v>
      </c>
      <c r="L39" s="97">
        <f>L40+L41+L42+L45+K46</f>
        <v>494138.59614799998</v>
      </c>
      <c r="M39" s="97">
        <f>M40+M41+M42+M45+L46</f>
        <v>504225.39990000002</v>
      </c>
      <c r="N39" s="97">
        <f>N40+N41+N42+N45+N46</f>
        <v>705395</v>
      </c>
    </row>
    <row r="40" spans="1:14" x14ac:dyDescent="0.25">
      <c r="A40" s="94" t="s">
        <v>41</v>
      </c>
      <c r="B40" s="113" t="s">
        <v>151</v>
      </c>
      <c r="C40" s="97">
        <f>SUM(D40:H40)</f>
        <v>196976.50988200001</v>
      </c>
      <c r="D40" s="97">
        <v>41767.563000000002</v>
      </c>
      <c r="E40" s="97">
        <v>4094.0401820000002</v>
      </c>
      <c r="F40" s="97">
        <v>76476.948799999998</v>
      </c>
      <c r="G40" s="97">
        <v>49108.957900000009</v>
      </c>
      <c r="H40" s="97">
        <v>25529</v>
      </c>
      <c r="I40" s="97">
        <f t="shared" ref="I40:I44" si="11">SUM(J40:N40)</f>
        <v>187586.32408300001</v>
      </c>
      <c r="J40" s="97">
        <v>41285.663050999996</v>
      </c>
      <c r="K40" s="97">
        <v>3581.8839840000001</v>
      </c>
      <c r="L40" s="97">
        <v>71049.377148</v>
      </c>
      <c r="M40" s="97">
        <v>46140.399900000004</v>
      </c>
      <c r="N40" s="97">
        <v>25529</v>
      </c>
    </row>
    <row r="41" spans="1:14" s="14" customFormat="1" ht="31.5" x14ac:dyDescent="0.25">
      <c r="A41" s="94" t="s">
        <v>49</v>
      </c>
      <c r="B41" s="113" t="s">
        <v>152</v>
      </c>
      <c r="C41" s="98">
        <f t="shared" ref="C41:C44" si="12">SUM(D41:H41)</f>
        <v>142812</v>
      </c>
      <c r="D41" s="98">
        <v>0</v>
      </c>
      <c r="E41" s="98">
        <v>25000</v>
      </c>
      <c r="F41" s="98">
        <v>65800</v>
      </c>
      <c r="G41" s="98">
        <v>30000</v>
      </c>
      <c r="H41" s="98">
        <f>1567+20445</f>
        <v>22012</v>
      </c>
      <c r="I41" s="98">
        <f t="shared" si="11"/>
        <v>139628.448183</v>
      </c>
      <c r="J41" s="98">
        <v>0</v>
      </c>
      <c r="K41" s="98">
        <v>24504.229182999999</v>
      </c>
      <c r="L41" s="98">
        <v>63142.219000000005</v>
      </c>
      <c r="M41" s="98">
        <v>30000</v>
      </c>
      <c r="N41" s="98">
        <f>20445+1537</f>
        <v>21982</v>
      </c>
    </row>
    <row r="42" spans="1:14" x14ac:dyDescent="0.25">
      <c r="A42" s="94" t="s">
        <v>53</v>
      </c>
      <c r="B42" s="113" t="s">
        <v>153</v>
      </c>
      <c r="C42" s="114">
        <f t="shared" si="12"/>
        <v>1599769</v>
      </c>
      <c r="D42" s="114">
        <f>D43+D44</f>
        <v>159900</v>
      </c>
      <c r="E42" s="114">
        <f t="shared" ref="E42:N42" si="13">E43+E44</f>
        <v>250150</v>
      </c>
      <c r="F42" s="114">
        <f t="shared" si="13"/>
        <v>257586</v>
      </c>
      <c r="G42" s="114">
        <f t="shared" si="13"/>
        <v>358059</v>
      </c>
      <c r="H42" s="114">
        <f t="shared" si="13"/>
        <v>574074</v>
      </c>
      <c r="I42" s="114">
        <f t="shared" si="11"/>
        <v>1554093</v>
      </c>
      <c r="J42" s="114">
        <f t="shared" si="13"/>
        <v>132275</v>
      </c>
      <c r="K42" s="114">
        <f t="shared" si="13"/>
        <v>241220</v>
      </c>
      <c r="L42" s="114">
        <f t="shared" si="13"/>
        <v>248465</v>
      </c>
      <c r="M42" s="114">
        <f t="shared" si="13"/>
        <v>358059</v>
      </c>
      <c r="N42" s="114">
        <f t="shared" si="13"/>
        <v>574074</v>
      </c>
    </row>
    <row r="43" spans="1:14" x14ac:dyDescent="0.25">
      <c r="A43" s="94">
        <v>1</v>
      </c>
      <c r="B43" s="113" t="s">
        <v>51</v>
      </c>
      <c r="C43" s="98">
        <f t="shared" si="12"/>
        <v>570669</v>
      </c>
      <c r="D43" s="100">
        <v>120000</v>
      </c>
      <c r="E43" s="100">
        <v>102000</v>
      </c>
      <c r="F43" s="100">
        <v>116486</v>
      </c>
      <c r="G43" s="100">
        <v>118409</v>
      </c>
      <c r="H43" s="100">
        <v>113774</v>
      </c>
      <c r="I43" s="98">
        <f t="shared" si="11"/>
        <v>524993</v>
      </c>
      <c r="J43" s="100">
        <v>92375</v>
      </c>
      <c r="K43" s="100">
        <v>93070</v>
      </c>
      <c r="L43" s="100">
        <v>107365</v>
      </c>
      <c r="M43" s="100">
        <v>118409</v>
      </c>
      <c r="N43" s="100">
        <v>113774</v>
      </c>
    </row>
    <row r="44" spans="1:14" x14ac:dyDescent="0.25">
      <c r="A44" s="94">
        <v>2</v>
      </c>
      <c r="B44" s="113" t="s">
        <v>154</v>
      </c>
      <c r="C44" s="98">
        <f t="shared" si="12"/>
        <v>1029100</v>
      </c>
      <c r="D44" s="92">
        <v>39900</v>
      </c>
      <c r="E44" s="92">
        <v>148150</v>
      </c>
      <c r="F44" s="92">
        <v>141100</v>
      </c>
      <c r="G44" s="92">
        <v>239650</v>
      </c>
      <c r="H44" s="92">
        <v>460300</v>
      </c>
      <c r="I44" s="98">
        <f t="shared" si="11"/>
        <v>1029100</v>
      </c>
      <c r="J44" s="92">
        <f>D44</f>
        <v>39900</v>
      </c>
      <c r="K44" s="92">
        <f t="shared" ref="K44:N44" si="14">E44</f>
        <v>148150</v>
      </c>
      <c r="L44" s="92">
        <f t="shared" si="14"/>
        <v>141100</v>
      </c>
      <c r="M44" s="92">
        <f t="shared" si="14"/>
        <v>239650</v>
      </c>
      <c r="N44" s="92">
        <f t="shared" si="14"/>
        <v>460300</v>
      </c>
    </row>
    <row r="45" spans="1:14" s="14" customFormat="1" ht="47.25" x14ac:dyDescent="0.25">
      <c r="A45" s="94" t="s">
        <v>63</v>
      </c>
      <c r="B45" s="113" t="s">
        <v>155</v>
      </c>
      <c r="C45" s="98">
        <v>154858</v>
      </c>
      <c r="D45" s="98"/>
      <c r="E45" s="98"/>
      <c r="F45" s="98"/>
      <c r="G45" s="98"/>
      <c r="H45" s="98"/>
      <c r="I45" s="98">
        <v>154858</v>
      </c>
      <c r="J45" s="98"/>
      <c r="K45" s="98"/>
      <c r="L45" s="98"/>
      <c r="M45" s="98"/>
      <c r="N45" s="98"/>
    </row>
    <row r="46" spans="1:14" s="76" customFormat="1" x14ac:dyDescent="0.25">
      <c r="A46" s="94" t="s">
        <v>64</v>
      </c>
      <c r="B46" s="95" t="s">
        <v>65</v>
      </c>
      <c r="C46" s="96">
        <f>SUM(D46:H46)</f>
        <v>431276</v>
      </c>
      <c r="D46" s="97">
        <v>71050</v>
      </c>
      <c r="E46" s="97">
        <v>122580</v>
      </c>
      <c r="F46" s="97">
        <v>70026</v>
      </c>
      <c r="G46" s="97">
        <f>167620/2</f>
        <v>83810</v>
      </c>
      <c r="H46" s="97">
        <v>83810</v>
      </c>
      <c r="I46" s="96">
        <f>SUM(J46:N46)</f>
        <v>406721</v>
      </c>
      <c r="J46" s="97">
        <v>57593</v>
      </c>
      <c r="K46" s="97">
        <v>111482</v>
      </c>
      <c r="L46" s="98">
        <v>70026</v>
      </c>
      <c r="M46" s="99">
        <f>H46</f>
        <v>83810</v>
      </c>
      <c r="N46" s="98">
        <f>H46</f>
        <v>83810</v>
      </c>
    </row>
    <row r="47" spans="1:14" s="77" customFormat="1" x14ac:dyDescent="0.25">
      <c r="A47" s="94" t="s">
        <v>136</v>
      </c>
      <c r="B47" s="95" t="s">
        <v>156</v>
      </c>
      <c r="C47" s="96">
        <f>SUM(D47:H47)</f>
        <v>1687380</v>
      </c>
      <c r="D47" s="97">
        <v>19020</v>
      </c>
      <c r="E47" s="97">
        <v>168360</v>
      </c>
      <c r="F47" s="97">
        <v>300000</v>
      </c>
      <c r="G47" s="97">
        <v>600000</v>
      </c>
      <c r="H47" s="97">
        <v>600000</v>
      </c>
      <c r="I47" s="96">
        <f>SUM(J47:N47)</f>
        <v>1687380</v>
      </c>
      <c r="J47" s="97">
        <f>D47</f>
        <v>19020</v>
      </c>
      <c r="K47" s="97">
        <f t="shared" ref="K47:N47" si="15">E47</f>
        <v>168360</v>
      </c>
      <c r="L47" s="97">
        <f t="shared" si="15"/>
        <v>300000</v>
      </c>
      <c r="M47" s="97">
        <f t="shared" si="15"/>
        <v>600000</v>
      </c>
      <c r="N47" s="97">
        <f t="shared" si="15"/>
        <v>600000</v>
      </c>
    </row>
  </sheetData>
  <mergeCells count="7">
    <mergeCell ref="A4:A5"/>
    <mergeCell ref="B4:B5"/>
    <mergeCell ref="A1:N1"/>
    <mergeCell ref="A2:N2"/>
    <mergeCell ref="M3:N3"/>
    <mergeCell ref="C4:H4"/>
    <mergeCell ref="I4:N4"/>
  </mergeCells>
  <pageMargins left="0.45" right="0.45" top="0.75" bottom="0.75" header="0.3" footer="0.3"/>
  <pageSetup paperSize="9" scale="70" orientation="landscape"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H15" sqref="H15"/>
    </sheetView>
  </sheetViews>
  <sheetFormatPr defaultColWidth="8.109375" defaultRowHeight="15" x14ac:dyDescent="0.25"/>
  <cols>
    <col min="1" max="1" width="3.6640625" style="119" customWidth="1"/>
    <col min="2" max="2" width="8.88671875" style="119" customWidth="1"/>
    <col min="3" max="3" width="8.44140625" style="119" customWidth="1"/>
    <col min="4" max="4" width="13.5546875" style="119" customWidth="1"/>
    <col min="5" max="5" width="64.44140625" style="119" customWidth="1"/>
    <col min="6" max="255" width="8.109375" style="119"/>
    <col min="256" max="256" width="4.33203125" style="119" customWidth="1"/>
    <col min="257" max="257" width="8.88671875" style="119" customWidth="1"/>
    <col min="258" max="258" width="9.6640625" style="119" customWidth="1"/>
    <col min="259" max="259" width="14.33203125" style="119" customWidth="1"/>
    <col min="260" max="260" width="64.44140625" style="119" customWidth="1"/>
    <col min="261" max="261" width="11.5546875" style="119" customWidth="1"/>
    <col min="262" max="511" width="8.109375" style="119"/>
    <col min="512" max="512" width="4.33203125" style="119" customWidth="1"/>
    <col min="513" max="513" width="8.88671875" style="119" customWidth="1"/>
    <col min="514" max="514" width="9.6640625" style="119" customWidth="1"/>
    <col min="515" max="515" width="14.33203125" style="119" customWidth="1"/>
    <col min="516" max="516" width="64.44140625" style="119" customWidth="1"/>
    <col min="517" max="517" width="11.5546875" style="119" customWidth="1"/>
    <col min="518" max="767" width="8.109375" style="119"/>
    <col min="768" max="768" width="4.33203125" style="119" customWidth="1"/>
    <col min="769" max="769" width="8.88671875" style="119" customWidth="1"/>
    <col min="770" max="770" width="9.6640625" style="119" customWidth="1"/>
    <col min="771" max="771" width="14.33203125" style="119" customWidth="1"/>
    <col min="772" max="772" width="64.44140625" style="119" customWidth="1"/>
    <col min="773" max="773" width="11.5546875" style="119" customWidth="1"/>
    <col min="774" max="1023" width="8.109375" style="119"/>
    <col min="1024" max="1024" width="4.33203125" style="119" customWidth="1"/>
    <col min="1025" max="1025" width="8.88671875" style="119" customWidth="1"/>
    <col min="1026" max="1026" width="9.6640625" style="119" customWidth="1"/>
    <col min="1027" max="1027" width="14.33203125" style="119" customWidth="1"/>
    <col min="1028" max="1028" width="64.44140625" style="119" customWidth="1"/>
    <col min="1029" max="1029" width="11.5546875" style="119" customWidth="1"/>
    <col min="1030" max="1279" width="8.109375" style="119"/>
    <col min="1280" max="1280" width="4.33203125" style="119" customWidth="1"/>
    <col min="1281" max="1281" width="8.88671875" style="119" customWidth="1"/>
    <col min="1282" max="1282" width="9.6640625" style="119" customWidth="1"/>
    <col min="1283" max="1283" width="14.33203125" style="119" customWidth="1"/>
    <col min="1284" max="1284" width="64.44140625" style="119" customWidth="1"/>
    <col min="1285" max="1285" width="11.5546875" style="119" customWidth="1"/>
    <col min="1286" max="1535" width="8.109375" style="119"/>
    <col min="1536" max="1536" width="4.33203125" style="119" customWidth="1"/>
    <col min="1537" max="1537" width="8.88671875" style="119" customWidth="1"/>
    <col min="1538" max="1538" width="9.6640625" style="119" customWidth="1"/>
    <col min="1539" max="1539" width="14.33203125" style="119" customWidth="1"/>
    <col min="1540" max="1540" width="64.44140625" style="119" customWidth="1"/>
    <col min="1541" max="1541" width="11.5546875" style="119" customWidth="1"/>
    <col min="1542" max="1791" width="8.109375" style="119"/>
    <col min="1792" max="1792" width="4.33203125" style="119" customWidth="1"/>
    <col min="1793" max="1793" width="8.88671875" style="119" customWidth="1"/>
    <col min="1794" max="1794" width="9.6640625" style="119" customWidth="1"/>
    <col min="1795" max="1795" width="14.33203125" style="119" customWidth="1"/>
    <col min="1796" max="1796" width="64.44140625" style="119" customWidth="1"/>
    <col min="1797" max="1797" width="11.5546875" style="119" customWidth="1"/>
    <col min="1798" max="2047" width="8.109375" style="119"/>
    <col min="2048" max="2048" width="4.33203125" style="119" customWidth="1"/>
    <col min="2049" max="2049" width="8.88671875" style="119" customWidth="1"/>
    <col min="2050" max="2050" width="9.6640625" style="119" customWidth="1"/>
    <col min="2051" max="2051" width="14.33203125" style="119" customWidth="1"/>
    <col min="2052" max="2052" width="64.44140625" style="119" customWidth="1"/>
    <col min="2053" max="2053" width="11.5546875" style="119" customWidth="1"/>
    <col min="2054" max="2303" width="8.109375" style="119"/>
    <col min="2304" max="2304" width="4.33203125" style="119" customWidth="1"/>
    <col min="2305" max="2305" width="8.88671875" style="119" customWidth="1"/>
    <col min="2306" max="2306" width="9.6640625" style="119" customWidth="1"/>
    <col min="2307" max="2307" width="14.33203125" style="119" customWidth="1"/>
    <col min="2308" max="2308" width="64.44140625" style="119" customWidth="1"/>
    <col min="2309" max="2309" width="11.5546875" style="119" customWidth="1"/>
    <col min="2310" max="2559" width="8.109375" style="119"/>
    <col min="2560" max="2560" width="4.33203125" style="119" customWidth="1"/>
    <col min="2561" max="2561" width="8.88671875" style="119" customWidth="1"/>
    <col min="2562" max="2562" width="9.6640625" style="119" customWidth="1"/>
    <col min="2563" max="2563" width="14.33203125" style="119" customWidth="1"/>
    <col min="2564" max="2564" width="64.44140625" style="119" customWidth="1"/>
    <col min="2565" max="2565" width="11.5546875" style="119" customWidth="1"/>
    <col min="2566" max="2815" width="8.109375" style="119"/>
    <col min="2816" max="2816" width="4.33203125" style="119" customWidth="1"/>
    <col min="2817" max="2817" width="8.88671875" style="119" customWidth="1"/>
    <col min="2818" max="2818" width="9.6640625" style="119" customWidth="1"/>
    <col min="2819" max="2819" width="14.33203125" style="119" customWidth="1"/>
    <col min="2820" max="2820" width="64.44140625" style="119" customWidth="1"/>
    <col min="2821" max="2821" width="11.5546875" style="119" customWidth="1"/>
    <col min="2822" max="3071" width="8.109375" style="119"/>
    <col min="3072" max="3072" width="4.33203125" style="119" customWidth="1"/>
    <col min="3073" max="3073" width="8.88671875" style="119" customWidth="1"/>
    <col min="3074" max="3074" width="9.6640625" style="119" customWidth="1"/>
    <col min="3075" max="3075" width="14.33203125" style="119" customWidth="1"/>
    <col min="3076" max="3076" width="64.44140625" style="119" customWidth="1"/>
    <col min="3077" max="3077" width="11.5546875" style="119" customWidth="1"/>
    <col min="3078" max="3327" width="8.109375" style="119"/>
    <col min="3328" max="3328" width="4.33203125" style="119" customWidth="1"/>
    <col min="3329" max="3329" width="8.88671875" style="119" customWidth="1"/>
    <col min="3330" max="3330" width="9.6640625" style="119" customWidth="1"/>
    <col min="3331" max="3331" width="14.33203125" style="119" customWidth="1"/>
    <col min="3332" max="3332" width="64.44140625" style="119" customWidth="1"/>
    <col min="3333" max="3333" width="11.5546875" style="119" customWidth="1"/>
    <col min="3334" max="3583" width="8.109375" style="119"/>
    <col min="3584" max="3584" width="4.33203125" style="119" customWidth="1"/>
    <col min="3585" max="3585" width="8.88671875" style="119" customWidth="1"/>
    <col min="3586" max="3586" width="9.6640625" style="119" customWidth="1"/>
    <col min="3587" max="3587" width="14.33203125" style="119" customWidth="1"/>
    <col min="3588" max="3588" width="64.44140625" style="119" customWidth="1"/>
    <col min="3589" max="3589" width="11.5546875" style="119" customWidth="1"/>
    <col min="3590" max="3839" width="8.109375" style="119"/>
    <col min="3840" max="3840" width="4.33203125" style="119" customWidth="1"/>
    <col min="3841" max="3841" width="8.88671875" style="119" customWidth="1"/>
    <col min="3842" max="3842" width="9.6640625" style="119" customWidth="1"/>
    <col min="3843" max="3843" width="14.33203125" style="119" customWidth="1"/>
    <col min="3844" max="3844" width="64.44140625" style="119" customWidth="1"/>
    <col min="3845" max="3845" width="11.5546875" style="119" customWidth="1"/>
    <col min="3846" max="4095" width="8.109375" style="119"/>
    <col min="4096" max="4096" width="4.33203125" style="119" customWidth="1"/>
    <col min="4097" max="4097" width="8.88671875" style="119" customWidth="1"/>
    <col min="4098" max="4098" width="9.6640625" style="119" customWidth="1"/>
    <col min="4099" max="4099" width="14.33203125" style="119" customWidth="1"/>
    <col min="4100" max="4100" width="64.44140625" style="119" customWidth="1"/>
    <col min="4101" max="4101" width="11.5546875" style="119" customWidth="1"/>
    <col min="4102" max="4351" width="8.109375" style="119"/>
    <col min="4352" max="4352" width="4.33203125" style="119" customWidth="1"/>
    <col min="4353" max="4353" width="8.88671875" style="119" customWidth="1"/>
    <col min="4354" max="4354" width="9.6640625" style="119" customWidth="1"/>
    <col min="4355" max="4355" width="14.33203125" style="119" customWidth="1"/>
    <col min="4356" max="4356" width="64.44140625" style="119" customWidth="1"/>
    <col min="4357" max="4357" width="11.5546875" style="119" customWidth="1"/>
    <col min="4358" max="4607" width="8.109375" style="119"/>
    <col min="4608" max="4608" width="4.33203125" style="119" customWidth="1"/>
    <col min="4609" max="4609" width="8.88671875" style="119" customWidth="1"/>
    <col min="4610" max="4610" width="9.6640625" style="119" customWidth="1"/>
    <col min="4611" max="4611" width="14.33203125" style="119" customWidth="1"/>
    <col min="4612" max="4612" width="64.44140625" style="119" customWidth="1"/>
    <col min="4613" max="4613" width="11.5546875" style="119" customWidth="1"/>
    <col min="4614" max="4863" width="8.109375" style="119"/>
    <col min="4864" max="4864" width="4.33203125" style="119" customWidth="1"/>
    <col min="4865" max="4865" width="8.88671875" style="119" customWidth="1"/>
    <col min="4866" max="4866" width="9.6640625" style="119" customWidth="1"/>
    <col min="4867" max="4867" width="14.33203125" style="119" customWidth="1"/>
    <col min="4868" max="4868" width="64.44140625" style="119" customWidth="1"/>
    <col min="4869" max="4869" width="11.5546875" style="119" customWidth="1"/>
    <col min="4870" max="5119" width="8.109375" style="119"/>
    <col min="5120" max="5120" width="4.33203125" style="119" customWidth="1"/>
    <col min="5121" max="5121" width="8.88671875" style="119" customWidth="1"/>
    <col min="5122" max="5122" width="9.6640625" style="119" customWidth="1"/>
    <col min="5123" max="5123" width="14.33203125" style="119" customWidth="1"/>
    <col min="5124" max="5124" width="64.44140625" style="119" customWidth="1"/>
    <col min="5125" max="5125" width="11.5546875" style="119" customWidth="1"/>
    <col min="5126" max="5375" width="8.109375" style="119"/>
    <col min="5376" max="5376" width="4.33203125" style="119" customWidth="1"/>
    <col min="5377" max="5377" width="8.88671875" style="119" customWidth="1"/>
    <col min="5378" max="5378" width="9.6640625" style="119" customWidth="1"/>
    <col min="5379" max="5379" width="14.33203125" style="119" customWidth="1"/>
    <col min="5380" max="5380" width="64.44140625" style="119" customWidth="1"/>
    <col min="5381" max="5381" width="11.5546875" style="119" customWidth="1"/>
    <col min="5382" max="5631" width="8.109375" style="119"/>
    <col min="5632" max="5632" width="4.33203125" style="119" customWidth="1"/>
    <col min="5633" max="5633" width="8.88671875" style="119" customWidth="1"/>
    <col min="5634" max="5634" width="9.6640625" style="119" customWidth="1"/>
    <col min="5635" max="5635" width="14.33203125" style="119" customWidth="1"/>
    <col min="5636" max="5636" width="64.44140625" style="119" customWidth="1"/>
    <col min="5637" max="5637" width="11.5546875" style="119" customWidth="1"/>
    <col min="5638" max="5887" width="8.109375" style="119"/>
    <col min="5888" max="5888" width="4.33203125" style="119" customWidth="1"/>
    <col min="5889" max="5889" width="8.88671875" style="119" customWidth="1"/>
    <col min="5890" max="5890" width="9.6640625" style="119" customWidth="1"/>
    <col min="5891" max="5891" width="14.33203125" style="119" customWidth="1"/>
    <col min="5892" max="5892" width="64.44140625" style="119" customWidth="1"/>
    <col min="5893" max="5893" width="11.5546875" style="119" customWidth="1"/>
    <col min="5894" max="6143" width="8.109375" style="119"/>
    <col min="6144" max="6144" width="4.33203125" style="119" customWidth="1"/>
    <col min="6145" max="6145" width="8.88671875" style="119" customWidth="1"/>
    <col min="6146" max="6146" width="9.6640625" style="119" customWidth="1"/>
    <col min="6147" max="6147" width="14.33203125" style="119" customWidth="1"/>
    <col min="6148" max="6148" width="64.44140625" style="119" customWidth="1"/>
    <col min="6149" max="6149" width="11.5546875" style="119" customWidth="1"/>
    <col min="6150" max="6399" width="8.109375" style="119"/>
    <col min="6400" max="6400" width="4.33203125" style="119" customWidth="1"/>
    <col min="6401" max="6401" width="8.88671875" style="119" customWidth="1"/>
    <col min="6402" max="6402" width="9.6640625" style="119" customWidth="1"/>
    <col min="6403" max="6403" width="14.33203125" style="119" customWidth="1"/>
    <col min="6404" max="6404" width="64.44140625" style="119" customWidth="1"/>
    <col min="6405" max="6405" width="11.5546875" style="119" customWidth="1"/>
    <col min="6406" max="6655" width="8.109375" style="119"/>
    <col min="6656" max="6656" width="4.33203125" style="119" customWidth="1"/>
    <col min="6657" max="6657" width="8.88671875" style="119" customWidth="1"/>
    <col min="6658" max="6658" width="9.6640625" style="119" customWidth="1"/>
    <col min="6659" max="6659" width="14.33203125" style="119" customWidth="1"/>
    <col min="6660" max="6660" width="64.44140625" style="119" customWidth="1"/>
    <col min="6661" max="6661" width="11.5546875" style="119" customWidth="1"/>
    <col min="6662" max="6911" width="8.109375" style="119"/>
    <col min="6912" max="6912" width="4.33203125" style="119" customWidth="1"/>
    <col min="6913" max="6913" width="8.88671875" style="119" customWidth="1"/>
    <col min="6914" max="6914" width="9.6640625" style="119" customWidth="1"/>
    <col min="6915" max="6915" width="14.33203125" style="119" customWidth="1"/>
    <col min="6916" max="6916" width="64.44140625" style="119" customWidth="1"/>
    <col min="6917" max="6917" width="11.5546875" style="119" customWidth="1"/>
    <col min="6918" max="7167" width="8.109375" style="119"/>
    <col min="7168" max="7168" width="4.33203125" style="119" customWidth="1"/>
    <col min="7169" max="7169" width="8.88671875" style="119" customWidth="1"/>
    <col min="7170" max="7170" width="9.6640625" style="119" customWidth="1"/>
    <col min="7171" max="7171" width="14.33203125" style="119" customWidth="1"/>
    <col min="7172" max="7172" width="64.44140625" style="119" customWidth="1"/>
    <col min="7173" max="7173" width="11.5546875" style="119" customWidth="1"/>
    <col min="7174" max="7423" width="8.109375" style="119"/>
    <col min="7424" max="7424" width="4.33203125" style="119" customWidth="1"/>
    <col min="7425" max="7425" width="8.88671875" style="119" customWidth="1"/>
    <col min="7426" max="7426" width="9.6640625" style="119" customWidth="1"/>
    <col min="7427" max="7427" width="14.33203125" style="119" customWidth="1"/>
    <col min="7428" max="7428" width="64.44140625" style="119" customWidth="1"/>
    <col min="7429" max="7429" width="11.5546875" style="119" customWidth="1"/>
    <col min="7430" max="7679" width="8.109375" style="119"/>
    <col min="7680" max="7680" width="4.33203125" style="119" customWidth="1"/>
    <col min="7681" max="7681" width="8.88671875" style="119" customWidth="1"/>
    <col min="7682" max="7682" width="9.6640625" style="119" customWidth="1"/>
    <col min="7683" max="7683" width="14.33203125" style="119" customWidth="1"/>
    <col min="7684" max="7684" width="64.44140625" style="119" customWidth="1"/>
    <col min="7685" max="7685" width="11.5546875" style="119" customWidth="1"/>
    <col min="7686" max="7935" width="8.109375" style="119"/>
    <col min="7936" max="7936" width="4.33203125" style="119" customWidth="1"/>
    <col min="7937" max="7937" width="8.88671875" style="119" customWidth="1"/>
    <col min="7938" max="7938" width="9.6640625" style="119" customWidth="1"/>
    <col min="7939" max="7939" width="14.33203125" style="119" customWidth="1"/>
    <col min="7940" max="7940" width="64.44140625" style="119" customWidth="1"/>
    <col min="7941" max="7941" width="11.5546875" style="119" customWidth="1"/>
    <col min="7942" max="8191" width="8.109375" style="119"/>
    <col min="8192" max="8192" width="4.33203125" style="119" customWidth="1"/>
    <col min="8193" max="8193" width="8.88671875" style="119" customWidth="1"/>
    <col min="8194" max="8194" width="9.6640625" style="119" customWidth="1"/>
    <col min="8195" max="8195" width="14.33203125" style="119" customWidth="1"/>
    <col min="8196" max="8196" width="64.44140625" style="119" customWidth="1"/>
    <col min="8197" max="8197" width="11.5546875" style="119" customWidth="1"/>
    <col min="8198" max="8447" width="8.109375" style="119"/>
    <col min="8448" max="8448" width="4.33203125" style="119" customWidth="1"/>
    <col min="8449" max="8449" width="8.88671875" style="119" customWidth="1"/>
    <col min="8450" max="8450" width="9.6640625" style="119" customWidth="1"/>
    <col min="8451" max="8451" width="14.33203125" style="119" customWidth="1"/>
    <col min="8452" max="8452" width="64.44140625" style="119" customWidth="1"/>
    <col min="8453" max="8453" width="11.5546875" style="119" customWidth="1"/>
    <col min="8454" max="8703" width="8.109375" style="119"/>
    <col min="8704" max="8704" width="4.33203125" style="119" customWidth="1"/>
    <col min="8705" max="8705" width="8.88671875" style="119" customWidth="1"/>
    <col min="8706" max="8706" width="9.6640625" style="119" customWidth="1"/>
    <col min="8707" max="8707" width="14.33203125" style="119" customWidth="1"/>
    <col min="8708" max="8708" width="64.44140625" style="119" customWidth="1"/>
    <col min="8709" max="8709" width="11.5546875" style="119" customWidth="1"/>
    <col min="8710" max="8959" width="8.109375" style="119"/>
    <col min="8960" max="8960" width="4.33203125" style="119" customWidth="1"/>
    <col min="8961" max="8961" width="8.88671875" style="119" customWidth="1"/>
    <col min="8962" max="8962" width="9.6640625" style="119" customWidth="1"/>
    <col min="8963" max="8963" width="14.33203125" style="119" customWidth="1"/>
    <col min="8964" max="8964" width="64.44140625" style="119" customWidth="1"/>
    <col min="8965" max="8965" width="11.5546875" style="119" customWidth="1"/>
    <col min="8966" max="9215" width="8.109375" style="119"/>
    <col min="9216" max="9216" width="4.33203125" style="119" customWidth="1"/>
    <col min="9217" max="9217" width="8.88671875" style="119" customWidth="1"/>
    <col min="9218" max="9218" width="9.6640625" style="119" customWidth="1"/>
    <col min="9219" max="9219" width="14.33203125" style="119" customWidth="1"/>
    <col min="9220" max="9220" width="64.44140625" style="119" customWidth="1"/>
    <col min="9221" max="9221" width="11.5546875" style="119" customWidth="1"/>
    <col min="9222" max="9471" width="8.109375" style="119"/>
    <col min="9472" max="9472" width="4.33203125" style="119" customWidth="1"/>
    <col min="9473" max="9473" width="8.88671875" style="119" customWidth="1"/>
    <col min="9474" max="9474" width="9.6640625" style="119" customWidth="1"/>
    <col min="9475" max="9475" width="14.33203125" style="119" customWidth="1"/>
    <col min="9476" max="9476" width="64.44140625" style="119" customWidth="1"/>
    <col min="9477" max="9477" width="11.5546875" style="119" customWidth="1"/>
    <col min="9478" max="9727" width="8.109375" style="119"/>
    <col min="9728" max="9728" width="4.33203125" style="119" customWidth="1"/>
    <col min="9729" max="9729" width="8.88671875" style="119" customWidth="1"/>
    <col min="9730" max="9730" width="9.6640625" style="119" customWidth="1"/>
    <col min="9731" max="9731" width="14.33203125" style="119" customWidth="1"/>
    <col min="9732" max="9732" width="64.44140625" style="119" customWidth="1"/>
    <col min="9733" max="9733" width="11.5546875" style="119" customWidth="1"/>
    <col min="9734" max="9983" width="8.109375" style="119"/>
    <col min="9984" max="9984" width="4.33203125" style="119" customWidth="1"/>
    <col min="9985" max="9985" width="8.88671875" style="119" customWidth="1"/>
    <col min="9986" max="9986" width="9.6640625" style="119" customWidth="1"/>
    <col min="9987" max="9987" width="14.33203125" style="119" customWidth="1"/>
    <col min="9988" max="9988" width="64.44140625" style="119" customWidth="1"/>
    <col min="9989" max="9989" width="11.5546875" style="119" customWidth="1"/>
    <col min="9990" max="10239" width="8.109375" style="119"/>
    <col min="10240" max="10240" width="4.33203125" style="119" customWidth="1"/>
    <col min="10241" max="10241" width="8.88671875" style="119" customWidth="1"/>
    <col min="10242" max="10242" width="9.6640625" style="119" customWidth="1"/>
    <col min="10243" max="10243" width="14.33203125" style="119" customWidth="1"/>
    <col min="10244" max="10244" width="64.44140625" style="119" customWidth="1"/>
    <col min="10245" max="10245" width="11.5546875" style="119" customWidth="1"/>
    <col min="10246" max="10495" width="8.109375" style="119"/>
    <col min="10496" max="10496" width="4.33203125" style="119" customWidth="1"/>
    <col min="10497" max="10497" width="8.88671875" style="119" customWidth="1"/>
    <col min="10498" max="10498" width="9.6640625" style="119" customWidth="1"/>
    <col min="10499" max="10499" width="14.33203125" style="119" customWidth="1"/>
    <col min="10500" max="10500" width="64.44140625" style="119" customWidth="1"/>
    <col min="10501" max="10501" width="11.5546875" style="119" customWidth="1"/>
    <col min="10502" max="10751" width="8.109375" style="119"/>
    <col min="10752" max="10752" width="4.33203125" style="119" customWidth="1"/>
    <col min="10753" max="10753" width="8.88671875" style="119" customWidth="1"/>
    <col min="10754" max="10754" width="9.6640625" style="119" customWidth="1"/>
    <col min="10755" max="10755" width="14.33203125" style="119" customWidth="1"/>
    <col min="10756" max="10756" width="64.44140625" style="119" customWidth="1"/>
    <col min="10757" max="10757" width="11.5546875" style="119" customWidth="1"/>
    <col min="10758" max="11007" width="8.109375" style="119"/>
    <col min="11008" max="11008" width="4.33203125" style="119" customWidth="1"/>
    <col min="11009" max="11009" width="8.88671875" style="119" customWidth="1"/>
    <col min="11010" max="11010" width="9.6640625" style="119" customWidth="1"/>
    <col min="11011" max="11011" width="14.33203125" style="119" customWidth="1"/>
    <col min="11012" max="11012" width="64.44140625" style="119" customWidth="1"/>
    <col min="11013" max="11013" width="11.5546875" style="119" customWidth="1"/>
    <col min="11014" max="11263" width="8.109375" style="119"/>
    <col min="11264" max="11264" width="4.33203125" style="119" customWidth="1"/>
    <col min="11265" max="11265" width="8.88671875" style="119" customWidth="1"/>
    <col min="11266" max="11266" width="9.6640625" style="119" customWidth="1"/>
    <col min="11267" max="11267" width="14.33203125" style="119" customWidth="1"/>
    <col min="11268" max="11268" width="64.44140625" style="119" customWidth="1"/>
    <col min="11269" max="11269" width="11.5546875" style="119" customWidth="1"/>
    <col min="11270" max="11519" width="8.109375" style="119"/>
    <col min="11520" max="11520" width="4.33203125" style="119" customWidth="1"/>
    <col min="11521" max="11521" width="8.88671875" style="119" customWidth="1"/>
    <col min="11522" max="11522" width="9.6640625" style="119" customWidth="1"/>
    <col min="11523" max="11523" width="14.33203125" style="119" customWidth="1"/>
    <col min="11524" max="11524" width="64.44140625" style="119" customWidth="1"/>
    <col min="11525" max="11525" width="11.5546875" style="119" customWidth="1"/>
    <col min="11526" max="11775" width="8.109375" style="119"/>
    <col min="11776" max="11776" width="4.33203125" style="119" customWidth="1"/>
    <col min="11777" max="11777" width="8.88671875" style="119" customWidth="1"/>
    <col min="11778" max="11778" width="9.6640625" style="119" customWidth="1"/>
    <col min="11779" max="11779" width="14.33203125" style="119" customWidth="1"/>
    <col min="11780" max="11780" width="64.44140625" style="119" customWidth="1"/>
    <col min="11781" max="11781" width="11.5546875" style="119" customWidth="1"/>
    <col min="11782" max="12031" width="8.109375" style="119"/>
    <col min="12032" max="12032" width="4.33203125" style="119" customWidth="1"/>
    <col min="12033" max="12033" width="8.88671875" style="119" customWidth="1"/>
    <col min="12034" max="12034" width="9.6640625" style="119" customWidth="1"/>
    <col min="12035" max="12035" width="14.33203125" style="119" customWidth="1"/>
    <col min="12036" max="12036" width="64.44140625" style="119" customWidth="1"/>
    <col min="12037" max="12037" width="11.5546875" style="119" customWidth="1"/>
    <col min="12038" max="12287" width="8.109375" style="119"/>
    <col min="12288" max="12288" width="4.33203125" style="119" customWidth="1"/>
    <col min="12289" max="12289" width="8.88671875" style="119" customWidth="1"/>
    <col min="12290" max="12290" width="9.6640625" style="119" customWidth="1"/>
    <col min="12291" max="12291" width="14.33203125" style="119" customWidth="1"/>
    <col min="12292" max="12292" width="64.44140625" style="119" customWidth="1"/>
    <col min="12293" max="12293" width="11.5546875" style="119" customWidth="1"/>
    <col min="12294" max="12543" width="8.109375" style="119"/>
    <col min="12544" max="12544" width="4.33203125" style="119" customWidth="1"/>
    <col min="12545" max="12545" width="8.88671875" style="119" customWidth="1"/>
    <col min="12546" max="12546" width="9.6640625" style="119" customWidth="1"/>
    <col min="12547" max="12547" width="14.33203125" style="119" customWidth="1"/>
    <col min="12548" max="12548" width="64.44140625" style="119" customWidth="1"/>
    <col min="12549" max="12549" width="11.5546875" style="119" customWidth="1"/>
    <col min="12550" max="12799" width="8.109375" style="119"/>
    <col min="12800" max="12800" width="4.33203125" style="119" customWidth="1"/>
    <col min="12801" max="12801" width="8.88671875" style="119" customWidth="1"/>
    <col min="12802" max="12802" width="9.6640625" style="119" customWidth="1"/>
    <col min="12803" max="12803" width="14.33203125" style="119" customWidth="1"/>
    <col min="12804" max="12804" width="64.44140625" style="119" customWidth="1"/>
    <col min="12805" max="12805" width="11.5546875" style="119" customWidth="1"/>
    <col min="12806" max="13055" width="8.109375" style="119"/>
    <col min="13056" max="13056" width="4.33203125" style="119" customWidth="1"/>
    <col min="13057" max="13057" width="8.88671875" style="119" customWidth="1"/>
    <col min="13058" max="13058" width="9.6640625" style="119" customWidth="1"/>
    <col min="13059" max="13059" width="14.33203125" style="119" customWidth="1"/>
    <col min="13060" max="13060" width="64.44140625" style="119" customWidth="1"/>
    <col min="13061" max="13061" width="11.5546875" style="119" customWidth="1"/>
    <col min="13062" max="13311" width="8.109375" style="119"/>
    <col min="13312" max="13312" width="4.33203125" style="119" customWidth="1"/>
    <col min="13313" max="13313" width="8.88671875" style="119" customWidth="1"/>
    <col min="13314" max="13314" width="9.6640625" style="119" customWidth="1"/>
    <col min="13315" max="13315" width="14.33203125" style="119" customWidth="1"/>
    <col min="13316" max="13316" width="64.44140625" style="119" customWidth="1"/>
    <col min="13317" max="13317" width="11.5546875" style="119" customWidth="1"/>
    <col min="13318" max="13567" width="8.109375" style="119"/>
    <col min="13568" max="13568" width="4.33203125" style="119" customWidth="1"/>
    <col min="13569" max="13569" width="8.88671875" style="119" customWidth="1"/>
    <col min="13570" max="13570" width="9.6640625" style="119" customWidth="1"/>
    <col min="13571" max="13571" width="14.33203125" style="119" customWidth="1"/>
    <col min="13572" max="13572" width="64.44140625" style="119" customWidth="1"/>
    <col min="13573" max="13573" width="11.5546875" style="119" customWidth="1"/>
    <col min="13574" max="13823" width="8.109375" style="119"/>
    <col min="13824" max="13824" width="4.33203125" style="119" customWidth="1"/>
    <col min="13825" max="13825" width="8.88671875" style="119" customWidth="1"/>
    <col min="13826" max="13826" width="9.6640625" style="119" customWidth="1"/>
    <col min="13827" max="13827" width="14.33203125" style="119" customWidth="1"/>
    <col min="13828" max="13828" width="64.44140625" style="119" customWidth="1"/>
    <col min="13829" max="13829" width="11.5546875" style="119" customWidth="1"/>
    <col min="13830" max="14079" width="8.109375" style="119"/>
    <col min="14080" max="14080" width="4.33203125" style="119" customWidth="1"/>
    <col min="14081" max="14081" width="8.88671875" style="119" customWidth="1"/>
    <col min="14082" max="14082" width="9.6640625" style="119" customWidth="1"/>
    <col min="14083" max="14083" width="14.33203125" style="119" customWidth="1"/>
    <col min="14084" max="14084" width="64.44140625" style="119" customWidth="1"/>
    <col min="14085" max="14085" width="11.5546875" style="119" customWidth="1"/>
    <col min="14086" max="14335" width="8.109375" style="119"/>
    <col min="14336" max="14336" width="4.33203125" style="119" customWidth="1"/>
    <col min="14337" max="14337" width="8.88671875" style="119" customWidth="1"/>
    <col min="14338" max="14338" width="9.6640625" style="119" customWidth="1"/>
    <col min="14339" max="14339" width="14.33203125" style="119" customWidth="1"/>
    <col min="14340" max="14340" width="64.44140625" style="119" customWidth="1"/>
    <col min="14341" max="14341" width="11.5546875" style="119" customWidth="1"/>
    <col min="14342" max="14591" width="8.109375" style="119"/>
    <col min="14592" max="14592" width="4.33203125" style="119" customWidth="1"/>
    <col min="14593" max="14593" width="8.88671875" style="119" customWidth="1"/>
    <col min="14594" max="14594" width="9.6640625" style="119" customWidth="1"/>
    <col min="14595" max="14595" width="14.33203125" style="119" customWidth="1"/>
    <col min="14596" max="14596" width="64.44140625" style="119" customWidth="1"/>
    <col min="14597" max="14597" width="11.5546875" style="119" customWidth="1"/>
    <col min="14598" max="14847" width="8.109375" style="119"/>
    <col min="14848" max="14848" width="4.33203125" style="119" customWidth="1"/>
    <col min="14849" max="14849" width="8.88671875" style="119" customWidth="1"/>
    <col min="14850" max="14850" width="9.6640625" style="119" customWidth="1"/>
    <col min="14851" max="14851" width="14.33203125" style="119" customWidth="1"/>
    <col min="14852" max="14852" width="64.44140625" style="119" customWidth="1"/>
    <col min="14853" max="14853" width="11.5546875" style="119" customWidth="1"/>
    <col min="14854" max="15103" width="8.109375" style="119"/>
    <col min="15104" max="15104" width="4.33203125" style="119" customWidth="1"/>
    <col min="15105" max="15105" width="8.88671875" style="119" customWidth="1"/>
    <col min="15106" max="15106" width="9.6640625" style="119" customWidth="1"/>
    <col min="15107" max="15107" width="14.33203125" style="119" customWidth="1"/>
    <col min="15108" max="15108" width="64.44140625" style="119" customWidth="1"/>
    <col min="15109" max="15109" width="11.5546875" style="119" customWidth="1"/>
    <col min="15110" max="15359" width="8.109375" style="119"/>
    <col min="15360" max="15360" width="4.33203125" style="119" customWidth="1"/>
    <col min="15361" max="15361" width="8.88671875" style="119" customWidth="1"/>
    <col min="15362" max="15362" width="9.6640625" style="119" customWidth="1"/>
    <col min="15363" max="15363" width="14.33203125" style="119" customWidth="1"/>
    <col min="15364" max="15364" width="64.44140625" style="119" customWidth="1"/>
    <col min="15365" max="15365" width="11.5546875" style="119" customWidth="1"/>
    <col min="15366" max="15615" width="8.109375" style="119"/>
    <col min="15616" max="15616" width="4.33203125" style="119" customWidth="1"/>
    <col min="15617" max="15617" width="8.88671875" style="119" customWidth="1"/>
    <col min="15618" max="15618" width="9.6640625" style="119" customWidth="1"/>
    <col min="15619" max="15619" width="14.33203125" style="119" customWidth="1"/>
    <col min="15620" max="15620" width="64.44140625" style="119" customWidth="1"/>
    <col min="15621" max="15621" width="11.5546875" style="119" customWidth="1"/>
    <col min="15622" max="15871" width="8.109375" style="119"/>
    <col min="15872" max="15872" width="4.33203125" style="119" customWidth="1"/>
    <col min="15873" max="15873" width="8.88671875" style="119" customWidth="1"/>
    <col min="15874" max="15874" width="9.6640625" style="119" customWidth="1"/>
    <col min="15875" max="15875" width="14.33203125" style="119" customWidth="1"/>
    <col min="15876" max="15876" width="64.44140625" style="119" customWidth="1"/>
    <col min="15877" max="15877" width="11.5546875" style="119" customWidth="1"/>
    <col min="15878" max="16127" width="8.109375" style="119"/>
    <col min="16128" max="16128" width="4.33203125" style="119" customWidth="1"/>
    <col min="16129" max="16129" width="8.88671875" style="119" customWidth="1"/>
    <col min="16130" max="16130" width="9.6640625" style="119" customWidth="1"/>
    <col min="16131" max="16131" width="14.33203125" style="119" customWidth="1"/>
    <col min="16132" max="16132" width="64.44140625" style="119" customWidth="1"/>
    <col min="16133" max="16133" width="11.5546875" style="119" customWidth="1"/>
    <col min="16134" max="16384" width="8.109375" style="119"/>
  </cols>
  <sheetData>
    <row r="1" spans="1:22" ht="15.75" x14ac:dyDescent="0.25">
      <c r="A1" s="117" t="s">
        <v>234</v>
      </c>
      <c r="B1" s="118"/>
      <c r="C1" s="118"/>
    </row>
    <row r="2" spans="1:22" x14ac:dyDescent="0.25">
      <c r="A2" s="233" t="s">
        <v>235</v>
      </c>
      <c r="B2" s="233"/>
      <c r="C2" s="233"/>
      <c r="D2" s="233"/>
      <c r="E2" s="233"/>
    </row>
    <row r="3" spans="1:22" x14ac:dyDescent="0.25">
      <c r="A3" s="234" t="s">
        <v>236</v>
      </c>
      <c r="B3" s="234"/>
      <c r="C3" s="234"/>
      <c r="D3" s="234"/>
      <c r="E3" s="234"/>
      <c r="F3" s="120"/>
      <c r="G3" s="120"/>
      <c r="H3" s="120"/>
      <c r="I3" s="120"/>
      <c r="J3" s="120"/>
      <c r="K3" s="120"/>
      <c r="L3" s="120"/>
      <c r="M3" s="120"/>
      <c r="N3" s="120"/>
      <c r="O3" s="120"/>
      <c r="P3" s="120"/>
      <c r="Q3" s="120"/>
      <c r="R3" s="120"/>
      <c r="S3" s="120"/>
      <c r="T3" s="120"/>
      <c r="U3" s="120"/>
      <c r="V3" s="120"/>
    </row>
    <row r="4" spans="1:22" s="122" customFormat="1" ht="42.75" x14ac:dyDescent="0.25">
      <c r="A4" s="121" t="s">
        <v>66</v>
      </c>
      <c r="B4" s="121" t="s">
        <v>237</v>
      </c>
      <c r="C4" s="121" t="s">
        <v>238</v>
      </c>
      <c r="D4" s="121" t="s">
        <v>239</v>
      </c>
      <c r="E4" s="121" t="s">
        <v>240</v>
      </c>
    </row>
    <row r="5" spans="1:22" x14ac:dyDescent="0.25">
      <c r="A5" s="123" t="s">
        <v>41</v>
      </c>
      <c r="B5" s="235" t="s">
        <v>241</v>
      </c>
      <c r="C5" s="235"/>
      <c r="D5" s="235"/>
      <c r="E5" s="235"/>
    </row>
    <row r="6" spans="1:22" ht="29.25" customHeight="1" x14ac:dyDescent="0.25">
      <c r="A6" s="125">
        <v>1</v>
      </c>
      <c r="B6" s="126" t="s">
        <v>177</v>
      </c>
      <c r="C6" s="127">
        <v>42478</v>
      </c>
      <c r="D6" s="126" t="s">
        <v>242</v>
      </c>
      <c r="E6" s="128" t="s">
        <v>243</v>
      </c>
    </row>
    <row r="7" spans="1:22" ht="29.25" customHeight="1" x14ac:dyDescent="0.25">
      <c r="A7" s="125">
        <v>2</v>
      </c>
      <c r="B7" s="126" t="s">
        <v>177</v>
      </c>
      <c r="C7" s="129">
        <v>42685</v>
      </c>
      <c r="D7" s="126" t="s">
        <v>244</v>
      </c>
      <c r="E7" s="128" t="s">
        <v>245</v>
      </c>
    </row>
    <row r="8" spans="1:22" ht="29.25" customHeight="1" x14ac:dyDescent="0.25">
      <c r="A8" s="125">
        <v>3</v>
      </c>
      <c r="B8" s="126" t="s">
        <v>246</v>
      </c>
      <c r="C8" s="127">
        <v>42706</v>
      </c>
      <c r="D8" s="126" t="s">
        <v>247</v>
      </c>
      <c r="E8" s="128" t="s">
        <v>248</v>
      </c>
    </row>
    <row r="9" spans="1:22" ht="29.25" customHeight="1" x14ac:dyDescent="0.25">
      <c r="A9" s="125">
        <v>4</v>
      </c>
      <c r="B9" s="126" t="s">
        <v>249</v>
      </c>
      <c r="C9" s="127">
        <v>42714</v>
      </c>
      <c r="D9" s="126" t="s">
        <v>250</v>
      </c>
      <c r="E9" s="128" t="s">
        <v>251</v>
      </c>
    </row>
    <row r="10" spans="1:22" ht="29.25" customHeight="1" x14ac:dyDescent="0.25">
      <c r="A10" s="125">
        <v>5</v>
      </c>
      <c r="B10" s="126" t="s">
        <v>177</v>
      </c>
      <c r="C10" s="127">
        <v>42717</v>
      </c>
      <c r="D10" s="126" t="s">
        <v>252</v>
      </c>
      <c r="E10" s="128" t="s">
        <v>253</v>
      </c>
    </row>
    <row r="11" spans="1:22" x14ac:dyDescent="0.25">
      <c r="A11" s="125">
        <v>6</v>
      </c>
      <c r="B11" s="126" t="s">
        <v>177</v>
      </c>
      <c r="C11" s="127">
        <v>42727</v>
      </c>
      <c r="D11" s="126" t="s">
        <v>254</v>
      </c>
      <c r="E11" s="128" t="s">
        <v>255</v>
      </c>
    </row>
    <row r="12" spans="1:22" ht="30" customHeight="1" x14ac:dyDescent="0.25">
      <c r="A12" s="125">
        <v>7</v>
      </c>
      <c r="B12" s="126" t="s">
        <v>177</v>
      </c>
      <c r="C12" s="129">
        <v>42731</v>
      </c>
      <c r="D12" s="126" t="s">
        <v>256</v>
      </c>
      <c r="E12" s="128" t="s">
        <v>257</v>
      </c>
    </row>
    <row r="13" spans="1:22" ht="30" customHeight="1" x14ac:dyDescent="0.25">
      <c r="A13" s="125">
        <v>8</v>
      </c>
      <c r="B13" s="126" t="s">
        <v>177</v>
      </c>
      <c r="C13" s="129">
        <v>42880</v>
      </c>
      <c r="D13" s="126" t="s">
        <v>258</v>
      </c>
      <c r="E13" s="128" t="s">
        <v>259</v>
      </c>
    </row>
    <row r="14" spans="1:22" ht="30" customHeight="1" x14ac:dyDescent="0.25">
      <c r="A14" s="125">
        <v>9</v>
      </c>
      <c r="B14" s="125" t="s">
        <v>177</v>
      </c>
      <c r="C14" s="129">
        <v>42923</v>
      </c>
      <c r="D14" s="125" t="s">
        <v>260</v>
      </c>
      <c r="E14" s="130" t="s">
        <v>261</v>
      </c>
    </row>
    <row r="15" spans="1:22" ht="30" customHeight="1" x14ac:dyDescent="0.25">
      <c r="A15" s="125">
        <v>10</v>
      </c>
      <c r="B15" s="125" t="s">
        <v>177</v>
      </c>
      <c r="C15" s="129">
        <v>42993</v>
      </c>
      <c r="D15" s="125" t="s">
        <v>262</v>
      </c>
      <c r="E15" s="128" t="s">
        <v>263</v>
      </c>
    </row>
    <row r="16" spans="1:22" ht="38.25" x14ac:dyDescent="0.25">
      <c r="A16" s="125">
        <v>11</v>
      </c>
      <c r="B16" s="125" t="s">
        <v>177</v>
      </c>
      <c r="C16" s="129">
        <v>42965</v>
      </c>
      <c r="D16" s="125" t="s">
        <v>264</v>
      </c>
      <c r="E16" s="128" t="s">
        <v>265</v>
      </c>
    </row>
    <row r="17" spans="1:5" ht="31.5" customHeight="1" x14ac:dyDescent="0.25">
      <c r="A17" s="131">
        <v>12</v>
      </c>
      <c r="B17" s="131" t="s">
        <v>177</v>
      </c>
      <c r="C17" s="132">
        <v>43025</v>
      </c>
      <c r="D17" s="131" t="s">
        <v>266</v>
      </c>
      <c r="E17" s="130" t="s">
        <v>267</v>
      </c>
    </row>
    <row r="18" spans="1:5" ht="30.75" customHeight="1" x14ac:dyDescent="0.25">
      <c r="A18" s="131">
        <v>13</v>
      </c>
      <c r="B18" s="131" t="s">
        <v>177</v>
      </c>
      <c r="C18" s="132">
        <v>43026</v>
      </c>
      <c r="D18" s="131" t="s">
        <v>268</v>
      </c>
      <c r="E18" s="130" t="s">
        <v>269</v>
      </c>
    </row>
    <row r="19" spans="1:5" ht="43.5" customHeight="1" x14ac:dyDescent="0.25">
      <c r="A19" s="125">
        <v>14</v>
      </c>
      <c r="B19" s="125" t="s">
        <v>177</v>
      </c>
      <c r="C19" s="129">
        <v>43185</v>
      </c>
      <c r="D19" s="125" t="s">
        <v>270</v>
      </c>
      <c r="E19" s="128" t="s">
        <v>271</v>
      </c>
    </row>
    <row r="20" spans="1:5" x14ac:dyDescent="0.25">
      <c r="A20" s="125">
        <v>15</v>
      </c>
      <c r="B20" s="124" t="s">
        <v>162</v>
      </c>
      <c r="C20" s="133">
        <v>43395</v>
      </c>
      <c r="D20" s="134" t="s">
        <v>272</v>
      </c>
      <c r="E20" s="130" t="s">
        <v>273</v>
      </c>
    </row>
    <row r="21" spans="1:5" ht="25.5" x14ac:dyDescent="0.25">
      <c r="A21" s="125">
        <v>16</v>
      </c>
      <c r="B21" s="125" t="s">
        <v>177</v>
      </c>
      <c r="C21" s="132">
        <v>43497</v>
      </c>
      <c r="D21" s="125" t="s">
        <v>274</v>
      </c>
      <c r="E21" s="128" t="s">
        <v>275</v>
      </c>
    </row>
    <row r="22" spans="1:5" ht="16.5" customHeight="1" x14ac:dyDescent="0.25">
      <c r="A22" s="125">
        <v>17</v>
      </c>
      <c r="B22" s="125" t="s">
        <v>177</v>
      </c>
      <c r="C22" s="132">
        <v>43514</v>
      </c>
      <c r="D22" s="125" t="s">
        <v>276</v>
      </c>
      <c r="E22" s="128" t="s">
        <v>277</v>
      </c>
    </row>
    <row r="23" spans="1:5" ht="16.5" customHeight="1" x14ac:dyDescent="0.25">
      <c r="A23" s="125">
        <v>18</v>
      </c>
      <c r="B23" s="125" t="s">
        <v>177</v>
      </c>
      <c r="C23" s="132">
        <v>43514</v>
      </c>
      <c r="D23" s="125" t="s">
        <v>278</v>
      </c>
      <c r="E23" s="128" t="s">
        <v>279</v>
      </c>
    </row>
    <row r="24" spans="1:5" ht="28.5" customHeight="1" x14ac:dyDescent="0.25">
      <c r="A24" s="125">
        <v>19</v>
      </c>
      <c r="B24" s="125" t="s">
        <v>177</v>
      </c>
      <c r="C24" s="132">
        <v>43532</v>
      </c>
      <c r="D24" s="125" t="s">
        <v>280</v>
      </c>
      <c r="E24" s="128" t="s">
        <v>281</v>
      </c>
    </row>
    <row r="25" spans="1:5" ht="28.5" customHeight="1" x14ac:dyDescent="0.25">
      <c r="A25" s="125">
        <v>20</v>
      </c>
      <c r="B25" s="125" t="s">
        <v>177</v>
      </c>
      <c r="C25" s="132">
        <v>43573</v>
      </c>
      <c r="D25" s="125" t="s">
        <v>282</v>
      </c>
      <c r="E25" s="128" t="s">
        <v>283</v>
      </c>
    </row>
    <row r="26" spans="1:5" ht="38.25" x14ac:dyDescent="0.25">
      <c r="A26" s="125">
        <v>21</v>
      </c>
      <c r="B26" s="125" t="s">
        <v>177</v>
      </c>
      <c r="C26" s="132">
        <v>43602</v>
      </c>
      <c r="D26" s="125" t="s">
        <v>284</v>
      </c>
      <c r="E26" s="128" t="s">
        <v>285</v>
      </c>
    </row>
    <row r="27" spans="1:5" ht="29.25" customHeight="1" x14ac:dyDescent="0.25">
      <c r="A27" s="125">
        <v>22</v>
      </c>
      <c r="B27" s="125" t="s">
        <v>177</v>
      </c>
      <c r="C27" s="132">
        <v>43641</v>
      </c>
      <c r="D27" s="125" t="s">
        <v>286</v>
      </c>
      <c r="E27" s="128" t="s">
        <v>287</v>
      </c>
    </row>
    <row r="28" spans="1:5" ht="29.25" customHeight="1" x14ac:dyDescent="0.25">
      <c r="A28" s="125">
        <v>23</v>
      </c>
      <c r="B28" s="124" t="s">
        <v>162</v>
      </c>
      <c r="C28" s="135">
        <v>43647</v>
      </c>
      <c r="D28" s="124" t="s">
        <v>288</v>
      </c>
      <c r="E28" s="128" t="s">
        <v>289</v>
      </c>
    </row>
    <row r="29" spans="1:5" x14ac:dyDescent="0.25">
      <c r="A29" s="136" t="s">
        <v>49</v>
      </c>
      <c r="B29" s="235" t="s">
        <v>290</v>
      </c>
      <c r="C29" s="235"/>
      <c r="D29" s="235"/>
      <c r="E29" s="235"/>
    </row>
    <row r="30" spans="1:5" ht="30" customHeight="1" x14ac:dyDescent="0.25">
      <c r="A30" s="125">
        <v>1</v>
      </c>
      <c r="B30" s="125" t="s">
        <v>177</v>
      </c>
      <c r="C30" s="132">
        <v>43434</v>
      </c>
      <c r="D30" s="125" t="s">
        <v>291</v>
      </c>
      <c r="E30" s="128" t="s">
        <v>292</v>
      </c>
    </row>
    <row r="31" spans="1:5" ht="30" customHeight="1" x14ac:dyDescent="0.25">
      <c r="A31" s="125">
        <v>2</v>
      </c>
      <c r="B31" s="124" t="s">
        <v>162</v>
      </c>
      <c r="C31" s="135">
        <v>43546</v>
      </c>
      <c r="D31" s="124" t="s">
        <v>293</v>
      </c>
      <c r="E31" s="128" t="s">
        <v>294</v>
      </c>
    </row>
    <row r="32" spans="1:5" ht="30" customHeight="1" x14ac:dyDescent="0.25">
      <c r="A32" s="124">
        <v>3</v>
      </c>
      <c r="B32" s="125" t="s">
        <v>177</v>
      </c>
      <c r="C32" s="132">
        <v>43712</v>
      </c>
      <c r="D32" s="125" t="s">
        <v>295</v>
      </c>
      <c r="E32" s="128" t="s">
        <v>296</v>
      </c>
    </row>
    <row r="33" spans="1:5" ht="30" customHeight="1" x14ac:dyDescent="0.25">
      <c r="A33" s="124">
        <v>4</v>
      </c>
      <c r="B33" s="125" t="s">
        <v>177</v>
      </c>
      <c r="C33" s="132">
        <v>43739</v>
      </c>
      <c r="D33" s="125" t="s">
        <v>297</v>
      </c>
      <c r="E33" s="128" t="s">
        <v>298</v>
      </c>
    </row>
    <row r="34" spans="1:5" ht="30" customHeight="1" x14ac:dyDescent="0.25">
      <c r="A34" s="125">
        <v>5</v>
      </c>
      <c r="B34" s="125" t="s">
        <v>177</v>
      </c>
      <c r="C34" s="132">
        <v>43826</v>
      </c>
      <c r="D34" s="125" t="s">
        <v>299</v>
      </c>
      <c r="E34" s="128" t="s">
        <v>300</v>
      </c>
    </row>
    <row r="35" spans="1:5" ht="30" customHeight="1" x14ac:dyDescent="0.25">
      <c r="A35" s="124">
        <v>6</v>
      </c>
      <c r="B35" s="124" t="s">
        <v>162</v>
      </c>
      <c r="C35" s="135">
        <v>43885</v>
      </c>
      <c r="D35" s="124" t="s">
        <v>301</v>
      </c>
      <c r="E35" s="128" t="s">
        <v>302</v>
      </c>
    </row>
    <row r="36" spans="1:5" ht="30" customHeight="1" x14ac:dyDescent="0.25">
      <c r="A36" s="124">
        <v>7</v>
      </c>
      <c r="B36" s="125" t="s">
        <v>177</v>
      </c>
      <c r="C36" s="132">
        <v>43895</v>
      </c>
      <c r="D36" s="125" t="s">
        <v>303</v>
      </c>
      <c r="E36" s="128" t="s">
        <v>304</v>
      </c>
    </row>
    <row r="37" spans="1:5" ht="30" customHeight="1" x14ac:dyDescent="0.25">
      <c r="A37" s="125">
        <v>8</v>
      </c>
      <c r="B37" s="125" t="s">
        <v>177</v>
      </c>
      <c r="C37" s="132">
        <v>43938</v>
      </c>
      <c r="D37" s="125" t="s">
        <v>305</v>
      </c>
      <c r="E37" s="128" t="s">
        <v>306</v>
      </c>
    </row>
    <row r="38" spans="1:5" ht="30" customHeight="1" x14ac:dyDescent="0.25">
      <c r="A38" s="124">
        <v>9</v>
      </c>
      <c r="B38" s="125" t="s">
        <v>177</v>
      </c>
      <c r="C38" s="132">
        <v>43993</v>
      </c>
      <c r="D38" s="125" t="s">
        <v>307</v>
      </c>
      <c r="E38" s="128" t="s">
        <v>308</v>
      </c>
    </row>
    <row r="39" spans="1:5" ht="30" customHeight="1" x14ac:dyDescent="0.25">
      <c r="A39" s="124">
        <v>10</v>
      </c>
      <c r="B39" s="125" t="s">
        <v>177</v>
      </c>
      <c r="C39" s="132">
        <v>44001</v>
      </c>
      <c r="D39" s="125" t="s">
        <v>309</v>
      </c>
      <c r="E39" s="128" t="s">
        <v>310</v>
      </c>
    </row>
    <row r="40" spans="1:5" ht="30" customHeight="1" x14ac:dyDescent="0.25">
      <c r="A40" s="124">
        <v>11</v>
      </c>
      <c r="B40" s="125" t="s">
        <v>177</v>
      </c>
      <c r="C40" s="132">
        <v>44201</v>
      </c>
      <c r="D40" s="125" t="s">
        <v>311</v>
      </c>
      <c r="E40" s="128" t="s">
        <v>312</v>
      </c>
    </row>
  </sheetData>
  <mergeCells count="4">
    <mergeCell ref="A2:E2"/>
    <mergeCell ref="A3:E3"/>
    <mergeCell ref="B5:E5"/>
    <mergeCell ref="B29:E29"/>
  </mergeCells>
  <pageMargins left="0.45" right="0.45" top="0.75" bottom="0.75" header="0.3" footer="0.3"/>
  <pageSetup paperSize="9" scale="7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workbookViewId="0">
      <selection activeCell="B36" sqref="B36"/>
    </sheetView>
  </sheetViews>
  <sheetFormatPr defaultRowHeight="18.75" x14ac:dyDescent="0.3"/>
  <cols>
    <col min="1" max="1" width="3.5546875" customWidth="1"/>
    <col min="2" max="2" width="49.44140625" customWidth="1"/>
    <col min="3" max="3" width="15.44140625" customWidth="1"/>
    <col min="4" max="4" width="11.44140625" style="141" customWidth="1"/>
    <col min="5" max="5" width="10.33203125" style="141" customWidth="1"/>
    <col min="6" max="6" width="13" style="141" customWidth="1"/>
    <col min="7" max="7" width="10.88671875" style="166" customWidth="1"/>
    <col min="8" max="10" width="8.88671875" style="141"/>
  </cols>
  <sheetData>
    <row r="1" spans="1:25" ht="15.75" customHeight="1" x14ac:dyDescent="0.3">
      <c r="A1" s="137" t="s">
        <v>313</v>
      </c>
      <c r="B1" s="138"/>
      <c r="C1" s="138"/>
      <c r="D1" s="139"/>
      <c r="E1" s="139"/>
      <c r="F1" s="139"/>
      <c r="G1" s="140"/>
      <c r="H1" s="139"/>
    </row>
    <row r="2" spans="1:25" x14ac:dyDescent="0.3">
      <c r="A2" s="236" t="s">
        <v>314</v>
      </c>
      <c r="B2" s="236"/>
      <c r="C2" s="236"/>
      <c r="D2" s="236"/>
      <c r="E2" s="236"/>
      <c r="F2" s="236"/>
      <c r="G2" s="236"/>
      <c r="H2" s="142"/>
    </row>
    <row r="3" spans="1:25" x14ac:dyDescent="0.3">
      <c r="A3" s="237" t="s">
        <v>315</v>
      </c>
      <c r="B3" s="237"/>
      <c r="C3" s="237"/>
      <c r="D3" s="237"/>
      <c r="E3" s="237"/>
      <c r="F3" s="237"/>
      <c r="G3" s="237"/>
      <c r="H3" s="143"/>
      <c r="I3" s="144"/>
      <c r="J3" s="144"/>
      <c r="K3" s="145"/>
      <c r="L3" s="145"/>
      <c r="M3" s="145"/>
      <c r="N3" s="145"/>
      <c r="O3" s="145"/>
      <c r="P3" s="145"/>
      <c r="Q3" s="145"/>
      <c r="R3" s="145"/>
      <c r="S3" s="145"/>
      <c r="T3" s="145"/>
      <c r="U3" s="145"/>
      <c r="V3" s="145"/>
      <c r="W3" s="145"/>
      <c r="X3" s="145"/>
      <c r="Y3" s="145"/>
    </row>
    <row r="4" spans="1:25" ht="70.5" customHeight="1" x14ac:dyDescent="0.3">
      <c r="A4" s="146" t="s">
        <v>66</v>
      </c>
      <c r="B4" s="146" t="s">
        <v>316</v>
      </c>
      <c r="C4" s="146" t="s">
        <v>317</v>
      </c>
      <c r="D4" s="146" t="s">
        <v>318</v>
      </c>
      <c r="E4" s="146" t="s">
        <v>319</v>
      </c>
      <c r="F4" s="146" t="s">
        <v>320</v>
      </c>
      <c r="G4" s="147" t="s">
        <v>321</v>
      </c>
      <c r="H4" s="148"/>
    </row>
    <row r="5" spans="1:25" ht="15.75" customHeight="1" x14ac:dyDescent="0.3">
      <c r="A5" s="149">
        <v>1</v>
      </c>
      <c r="B5" s="150" t="s">
        <v>322</v>
      </c>
      <c r="C5" s="149">
        <v>11.3</v>
      </c>
      <c r="D5" s="151">
        <v>5.5</v>
      </c>
      <c r="E5" s="151">
        <v>11.92</v>
      </c>
      <c r="F5" s="152">
        <f>E5/C5*100</f>
        <v>105.4867256637168</v>
      </c>
      <c r="G5" s="153">
        <v>14</v>
      </c>
      <c r="H5" s="154"/>
    </row>
    <row r="6" spans="1:25" ht="15.75" customHeight="1" x14ac:dyDescent="0.3">
      <c r="A6" s="149">
        <v>2</v>
      </c>
      <c r="B6" s="150" t="s">
        <v>323</v>
      </c>
      <c r="C6" s="149">
        <v>18.899999999999999</v>
      </c>
      <c r="D6" s="151">
        <v>10.1</v>
      </c>
      <c r="E6" s="151">
        <v>19.5</v>
      </c>
      <c r="F6" s="152">
        <f>E6/C6*100</f>
        <v>103.17460317460319</v>
      </c>
      <c r="G6" s="151">
        <v>22.7</v>
      </c>
      <c r="H6" s="155"/>
    </row>
    <row r="7" spans="1:25" ht="15.75" customHeight="1" x14ac:dyDescent="0.3">
      <c r="A7" s="149">
        <v>3</v>
      </c>
      <c r="B7" s="150" t="s">
        <v>324</v>
      </c>
      <c r="C7" s="149">
        <v>37</v>
      </c>
      <c r="D7" s="151">
        <v>28.01</v>
      </c>
      <c r="E7" s="151">
        <v>35.92</v>
      </c>
      <c r="F7" s="151"/>
      <c r="G7" s="151">
        <v>16</v>
      </c>
      <c r="H7" s="155"/>
    </row>
    <row r="8" spans="1:25" ht="15.75" customHeight="1" x14ac:dyDescent="0.3">
      <c r="A8" s="149">
        <v>4</v>
      </c>
      <c r="B8" s="150" t="s">
        <v>325</v>
      </c>
      <c r="C8" s="150"/>
      <c r="D8" s="151">
        <f>SUM(D9:D13)</f>
        <v>116</v>
      </c>
      <c r="E8" s="151">
        <v>115</v>
      </c>
      <c r="F8" s="156"/>
      <c r="G8" s="156"/>
      <c r="H8" s="157"/>
    </row>
    <row r="9" spans="1:25" ht="15.75" customHeight="1" x14ac:dyDescent="0.3">
      <c r="A9" s="149"/>
      <c r="B9" s="158" t="s">
        <v>326</v>
      </c>
      <c r="C9" s="238" t="s">
        <v>327</v>
      </c>
      <c r="D9" s="156">
        <v>1</v>
      </c>
      <c r="E9" s="156">
        <v>21</v>
      </c>
      <c r="F9" s="240">
        <f>38/35*100</f>
        <v>108.57142857142857</v>
      </c>
      <c r="G9" s="156">
        <v>30</v>
      </c>
      <c r="H9" s="157"/>
    </row>
    <row r="10" spans="1:25" ht="15.75" customHeight="1" x14ac:dyDescent="0.3">
      <c r="A10" s="149"/>
      <c r="B10" s="159" t="s">
        <v>328</v>
      </c>
      <c r="C10" s="239"/>
      <c r="D10" s="156">
        <v>1</v>
      </c>
      <c r="E10" s="156">
        <v>17</v>
      </c>
      <c r="F10" s="241"/>
      <c r="G10" s="156">
        <v>35</v>
      </c>
      <c r="H10" s="157"/>
    </row>
    <row r="11" spans="1:25" ht="15.75" customHeight="1" x14ac:dyDescent="0.3">
      <c r="A11" s="149"/>
      <c r="B11" s="159" t="s">
        <v>329</v>
      </c>
      <c r="C11" s="159"/>
      <c r="D11" s="156">
        <v>8</v>
      </c>
      <c r="E11" s="156">
        <v>30</v>
      </c>
      <c r="F11" s="156"/>
      <c r="G11" s="156">
        <v>50</v>
      </c>
      <c r="H11" s="157"/>
    </row>
    <row r="12" spans="1:25" ht="15.75" customHeight="1" x14ac:dyDescent="0.3">
      <c r="A12" s="149"/>
      <c r="B12" s="159" t="s">
        <v>330</v>
      </c>
      <c r="C12" s="159"/>
      <c r="D12" s="156">
        <v>38</v>
      </c>
      <c r="E12" s="156">
        <v>47</v>
      </c>
      <c r="F12" s="156"/>
      <c r="G12" s="156"/>
      <c r="H12" s="157"/>
      <c r="I12" s="160"/>
      <c r="J12" s="160"/>
    </row>
    <row r="13" spans="1:25" ht="15.75" customHeight="1" x14ac:dyDescent="0.3">
      <c r="A13" s="149"/>
      <c r="B13" s="159" t="s">
        <v>331</v>
      </c>
      <c r="C13" s="159"/>
      <c r="D13" s="156">
        <v>68</v>
      </c>
      <c r="E13" s="156">
        <v>0</v>
      </c>
      <c r="F13" s="156"/>
      <c r="G13" s="156"/>
      <c r="H13" s="157"/>
    </row>
    <row r="14" spans="1:25" ht="15.75" customHeight="1" x14ac:dyDescent="0.3">
      <c r="A14" s="149">
        <v>5</v>
      </c>
      <c r="B14" s="150" t="s">
        <v>332</v>
      </c>
      <c r="C14" s="149"/>
      <c r="D14" s="156"/>
      <c r="E14" s="156"/>
      <c r="F14" s="156"/>
      <c r="G14" s="156"/>
      <c r="H14" s="157"/>
    </row>
    <row r="15" spans="1:25" ht="16.5" customHeight="1" x14ac:dyDescent="0.3">
      <c r="A15" s="149"/>
      <c r="B15" s="159" t="s">
        <v>333</v>
      </c>
      <c r="C15" s="161">
        <v>116</v>
      </c>
      <c r="D15" s="156">
        <v>116</v>
      </c>
      <c r="E15" s="156">
        <v>115</v>
      </c>
      <c r="F15" s="162">
        <v>100</v>
      </c>
      <c r="G15" s="156">
        <v>115</v>
      </c>
      <c r="H15" s="163"/>
    </row>
    <row r="16" spans="1:25" ht="16.5" customHeight="1" x14ac:dyDescent="0.3">
      <c r="A16" s="149"/>
      <c r="B16" s="159" t="s">
        <v>334</v>
      </c>
      <c r="C16" s="161">
        <v>52</v>
      </c>
      <c r="D16" s="156">
        <v>1</v>
      </c>
      <c r="E16" s="156">
        <v>55</v>
      </c>
      <c r="F16" s="162">
        <f t="shared" ref="F16:F33" si="0">E16/C16*100</f>
        <v>105.76923076923077</v>
      </c>
      <c r="G16" s="156">
        <v>57</v>
      </c>
      <c r="H16" s="163"/>
      <c r="I16" s="164"/>
      <c r="J16" s="164"/>
    </row>
    <row r="17" spans="1:10" ht="16.5" customHeight="1" x14ac:dyDescent="0.3">
      <c r="A17" s="149"/>
      <c r="B17" s="159" t="s">
        <v>335</v>
      </c>
      <c r="C17" s="161">
        <v>70</v>
      </c>
      <c r="D17" s="156">
        <v>40</v>
      </c>
      <c r="E17" s="156">
        <v>111</v>
      </c>
      <c r="F17" s="162">
        <f t="shared" si="0"/>
        <v>158.57142857142856</v>
      </c>
      <c r="G17" s="156">
        <v>110</v>
      </c>
      <c r="H17" s="163"/>
      <c r="I17" s="164"/>
      <c r="J17" s="164"/>
    </row>
    <row r="18" spans="1:10" ht="16.5" customHeight="1" x14ac:dyDescent="0.3">
      <c r="A18" s="149"/>
      <c r="B18" s="159" t="s">
        <v>336</v>
      </c>
      <c r="C18" s="161">
        <v>83</v>
      </c>
      <c r="D18" s="156">
        <v>34</v>
      </c>
      <c r="E18" s="156">
        <v>62</v>
      </c>
      <c r="F18" s="162">
        <f t="shared" si="0"/>
        <v>74.698795180722882</v>
      </c>
      <c r="G18" s="156">
        <v>108</v>
      </c>
      <c r="H18" s="163"/>
      <c r="I18" s="164"/>
      <c r="J18" s="164"/>
    </row>
    <row r="19" spans="1:10" ht="16.5" customHeight="1" x14ac:dyDescent="0.3">
      <c r="A19" s="149"/>
      <c r="B19" s="159" t="s">
        <v>337</v>
      </c>
      <c r="C19" s="161">
        <v>42</v>
      </c>
      <c r="D19" s="156">
        <v>33</v>
      </c>
      <c r="E19" s="156">
        <v>63</v>
      </c>
      <c r="F19" s="162">
        <f t="shared" si="0"/>
        <v>150</v>
      </c>
      <c r="G19" s="156">
        <v>114</v>
      </c>
      <c r="H19" s="163"/>
      <c r="I19" s="164"/>
      <c r="J19" s="164"/>
    </row>
    <row r="20" spans="1:10" ht="16.5" customHeight="1" x14ac:dyDescent="0.3">
      <c r="A20" s="149"/>
      <c r="B20" s="165" t="s">
        <v>338</v>
      </c>
      <c r="C20" s="161">
        <v>38</v>
      </c>
      <c r="D20" s="156">
        <v>3</v>
      </c>
      <c r="E20" s="156">
        <v>66</v>
      </c>
      <c r="F20" s="162">
        <f t="shared" si="0"/>
        <v>173.68421052631581</v>
      </c>
      <c r="G20" s="156">
        <v>73</v>
      </c>
      <c r="H20" s="163"/>
      <c r="I20" s="164"/>
      <c r="J20" s="164"/>
    </row>
    <row r="21" spans="1:10" ht="16.5" customHeight="1" x14ac:dyDescent="0.3">
      <c r="A21" s="149"/>
      <c r="B21" s="158" t="s">
        <v>339</v>
      </c>
      <c r="C21" s="161">
        <v>44</v>
      </c>
      <c r="D21" s="156">
        <v>12</v>
      </c>
      <c r="E21" s="156">
        <v>102</v>
      </c>
      <c r="F21" s="162">
        <f t="shared" si="0"/>
        <v>231.81818181818184</v>
      </c>
      <c r="G21" s="156">
        <v>115</v>
      </c>
      <c r="H21" s="163"/>
      <c r="I21" s="164"/>
      <c r="J21" s="164"/>
    </row>
    <row r="22" spans="1:10" ht="16.5" customHeight="1" x14ac:dyDescent="0.3">
      <c r="A22" s="149"/>
      <c r="B22" s="158" t="s">
        <v>340</v>
      </c>
      <c r="C22" s="161">
        <v>116</v>
      </c>
      <c r="D22" s="156">
        <v>70</v>
      </c>
      <c r="E22" s="156">
        <v>91</v>
      </c>
      <c r="F22" s="162">
        <f t="shared" si="0"/>
        <v>78.448275862068968</v>
      </c>
      <c r="G22" s="156">
        <v>114</v>
      </c>
      <c r="H22" s="163"/>
      <c r="I22" s="166"/>
      <c r="J22" s="164"/>
    </row>
    <row r="23" spans="1:10" ht="16.5" customHeight="1" x14ac:dyDescent="0.3">
      <c r="A23" s="149"/>
      <c r="B23" s="159" t="s">
        <v>341</v>
      </c>
      <c r="C23" s="161">
        <v>39</v>
      </c>
      <c r="D23" s="156">
        <v>5</v>
      </c>
      <c r="E23" s="156">
        <v>47</v>
      </c>
      <c r="F23" s="162">
        <f t="shared" si="0"/>
        <v>120.51282051282051</v>
      </c>
      <c r="G23" s="156">
        <v>47</v>
      </c>
      <c r="H23" s="163"/>
      <c r="I23" s="167"/>
      <c r="J23" s="164"/>
    </row>
    <row r="24" spans="1:10" ht="16.5" customHeight="1" x14ac:dyDescent="0.3">
      <c r="A24" s="149"/>
      <c r="B24" s="159" t="s">
        <v>342</v>
      </c>
      <c r="C24" s="161">
        <v>35</v>
      </c>
      <c r="D24" s="156">
        <v>10</v>
      </c>
      <c r="E24" s="156">
        <v>24</v>
      </c>
      <c r="F24" s="162">
        <f t="shared" si="0"/>
        <v>68.571428571428569</v>
      </c>
      <c r="G24" s="156">
        <v>31</v>
      </c>
      <c r="H24" s="163"/>
      <c r="I24" s="167"/>
      <c r="J24" s="164"/>
    </row>
    <row r="25" spans="1:10" ht="16.5" customHeight="1" x14ac:dyDescent="0.3">
      <c r="A25" s="149"/>
      <c r="B25" s="159" t="s">
        <v>343</v>
      </c>
      <c r="C25" s="161">
        <v>35</v>
      </c>
      <c r="D25" s="156">
        <v>12</v>
      </c>
      <c r="E25" s="156">
        <v>22</v>
      </c>
      <c r="F25" s="162">
        <f t="shared" si="0"/>
        <v>62.857142857142854</v>
      </c>
      <c r="G25" s="156">
        <v>31</v>
      </c>
      <c r="H25" s="163"/>
      <c r="I25" s="167"/>
      <c r="J25" s="164"/>
    </row>
    <row r="26" spans="1:10" ht="16.5" customHeight="1" x14ac:dyDescent="0.3">
      <c r="A26" s="149"/>
      <c r="B26" s="159" t="s">
        <v>344</v>
      </c>
      <c r="C26" s="161">
        <v>81</v>
      </c>
      <c r="D26" s="156">
        <v>66</v>
      </c>
      <c r="E26" s="156">
        <v>115</v>
      </c>
      <c r="F26" s="162">
        <f t="shared" si="0"/>
        <v>141.97530864197532</v>
      </c>
      <c r="G26" s="156">
        <v>115</v>
      </c>
      <c r="H26" s="163"/>
      <c r="I26" s="167"/>
      <c r="J26" s="164"/>
    </row>
    <row r="27" spans="1:10" ht="16.5" customHeight="1" x14ac:dyDescent="0.3">
      <c r="A27" s="149"/>
      <c r="B27" s="159" t="s">
        <v>345</v>
      </c>
      <c r="C27" s="161">
        <v>49</v>
      </c>
      <c r="D27" s="156">
        <v>23</v>
      </c>
      <c r="E27" s="156">
        <v>69</v>
      </c>
      <c r="F27" s="162">
        <f t="shared" si="0"/>
        <v>140.81632653061226</v>
      </c>
      <c r="G27" s="156">
        <v>80</v>
      </c>
      <c r="H27" s="163"/>
      <c r="I27" s="167"/>
      <c r="J27" s="164"/>
    </row>
    <row r="28" spans="1:10" ht="16.5" customHeight="1" x14ac:dyDescent="0.3">
      <c r="A28" s="149"/>
      <c r="B28" s="159" t="s">
        <v>346</v>
      </c>
      <c r="C28" s="161">
        <v>56</v>
      </c>
      <c r="D28" s="156">
        <v>23</v>
      </c>
      <c r="E28" s="156">
        <v>69</v>
      </c>
      <c r="F28" s="162">
        <f t="shared" si="0"/>
        <v>123.21428571428572</v>
      </c>
      <c r="G28" s="156">
        <v>78</v>
      </c>
      <c r="H28" s="163"/>
      <c r="I28" s="167"/>
      <c r="J28" s="164"/>
    </row>
    <row r="29" spans="1:10" ht="16.5" customHeight="1" x14ac:dyDescent="0.3">
      <c r="A29" s="149"/>
      <c r="B29" s="159" t="s">
        <v>347</v>
      </c>
      <c r="C29" s="161">
        <v>90</v>
      </c>
      <c r="D29" s="156">
        <v>33</v>
      </c>
      <c r="E29" s="156">
        <v>75</v>
      </c>
      <c r="F29" s="162">
        <f t="shared" si="0"/>
        <v>83.333333333333343</v>
      </c>
      <c r="G29" s="156">
        <v>115</v>
      </c>
      <c r="H29" s="163"/>
      <c r="I29" s="167"/>
      <c r="J29" s="164"/>
    </row>
    <row r="30" spans="1:10" ht="16.5" customHeight="1" x14ac:dyDescent="0.3">
      <c r="A30" s="149"/>
      <c r="B30" s="159" t="s">
        <v>348</v>
      </c>
      <c r="C30" s="161">
        <v>56</v>
      </c>
      <c r="D30" s="156">
        <v>17</v>
      </c>
      <c r="E30" s="156">
        <v>74</v>
      </c>
      <c r="F30" s="162">
        <f t="shared" si="0"/>
        <v>132.14285714285714</v>
      </c>
      <c r="G30" s="156">
        <v>80</v>
      </c>
      <c r="H30" s="163"/>
      <c r="I30" s="167"/>
      <c r="J30" s="164"/>
    </row>
    <row r="31" spans="1:10" ht="16.5" customHeight="1" x14ac:dyDescent="0.3">
      <c r="A31" s="149"/>
      <c r="B31" s="158" t="s">
        <v>349</v>
      </c>
      <c r="C31" s="161">
        <v>60</v>
      </c>
      <c r="D31" s="156">
        <v>5</v>
      </c>
      <c r="E31" s="156">
        <v>47</v>
      </c>
      <c r="F31" s="162">
        <f t="shared" si="0"/>
        <v>78.333333333333329</v>
      </c>
      <c r="G31" s="156">
        <v>62</v>
      </c>
      <c r="H31" s="163"/>
      <c r="I31" s="167"/>
      <c r="J31" s="164"/>
    </row>
    <row r="32" spans="1:10" ht="16.5" customHeight="1" x14ac:dyDescent="0.3">
      <c r="A32" s="149"/>
      <c r="B32" s="158" t="s">
        <v>350</v>
      </c>
      <c r="C32" s="161">
        <v>90</v>
      </c>
      <c r="D32" s="156">
        <v>30</v>
      </c>
      <c r="E32" s="156">
        <v>59</v>
      </c>
      <c r="F32" s="162">
        <f t="shared" si="0"/>
        <v>65.555555555555557</v>
      </c>
      <c r="G32" s="156">
        <v>115</v>
      </c>
      <c r="H32" s="163"/>
      <c r="I32" s="167"/>
      <c r="J32" s="164"/>
    </row>
    <row r="33" spans="1:10" ht="16.5" customHeight="1" x14ac:dyDescent="0.3">
      <c r="A33" s="149"/>
      <c r="B33" s="158" t="s">
        <v>351</v>
      </c>
      <c r="C33" s="161">
        <v>116</v>
      </c>
      <c r="D33" s="156">
        <v>110</v>
      </c>
      <c r="E33" s="156">
        <v>105</v>
      </c>
      <c r="F33" s="162">
        <f t="shared" si="0"/>
        <v>90.517241379310349</v>
      </c>
      <c r="G33" s="156">
        <v>115</v>
      </c>
      <c r="H33" s="163"/>
      <c r="I33" s="167"/>
      <c r="J33" s="164"/>
    </row>
    <row r="34" spans="1:10" x14ac:dyDescent="0.3">
      <c r="A34" s="168"/>
      <c r="B34" s="169"/>
      <c r="C34" s="169"/>
      <c r="D34" s="157"/>
      <c r="E34" s="170"/>
      <c r="F34" s="170"/>
      <c r="G34" s="163"/>
      <c r="H34" s="163"/>
      <c r="I34" s="167"/>
      <c r="J34" s="164"/>
    </row>
    <row r="35" spans="1:10" x14ac:dyDescent="0.3">
      <c r="D35" s="171"/>
      <c r="E35" s="171"/>
      <c r="F35" s="172"/>
      <c r="G35" s="173"/>
    </row>
    <row r="36" spans="1:10" x14ac:dyDescent="0.3">
      <c r="D36" s="171"/>
      <c r="E36" s="171"/>
      <c r="F36" s="171"/>
      <c r="G36" s="174"/>
    </row>
    <row r="37" spans="1:10" x14ac:dyDescent="0.3">
      <c r="D37" s="171"/>
      <c r="E37" s="171"/>
      <c r="F37" s="171"/>
      <c r="G37" s="175"/>
    </row>
  </sheetData>
  <mergeCells count="4">
    <mergeCell ref="A2:G2"/>
    <mergeCell ref="A3:G3"/>
    <mergeCell ref="C9:C10"/>
    <mergeCell ref="F9:F10"/>
  </mergeCells>
  <pageMargins left="0.7" right="0.7" top="0.5" bottom="0.75" header="0.3" footer="0.3"/>
  <pageSetup paperSize="9" scale="9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3"/>
  <sheetViews>
    <sheetView workbookViewId="0">
      <selection activeCell="Z139" sqref="Z139"/>
    </sheetView>
  </sheetViews>
  <sheetFormatPr defaultRowHeight="9.75" x14ac:dyDescent="0.15"/>
  <cols>
    <col min="1" max="1" width="3.5546875" style="176" customWidth="1"/>
    <col min="2" max="2" width="11.6640625" style="176" customWidth="1"/>
    <col min="3" max="3" width="4.109375" style="176" customWidth="1"/>
    <col min="4" max="4" width="4.21875" style="176" customWidth="1"/>
    <col min="5" max="5" width="3.77734375" style="177" customWidth="1"/>
    <col min="6" max="6" width="3.77734375" style="176" customWidth="1"/>
    <col min="7" max="7" width="4.44140625" style="176" customWidth="1"/>
    <col min="8" max="8" width="4.6640625" style="176" customWidth="1"/>
    <col min="9" max="9" width="4.6640625" style="206" customWidth="1"/>
    <col min="10" max="10" width="4.6640625" style="176" customWidth="1"/>
    <col min="11" max="11" width="4.21875" style="176" customWidth="1"/>
    <col min="12" max="12" width="4.33203125" style="176" customWidth="1"/>
    <col min="13" max="13" width="4.21875" style="176" customWidth="1"/>
    <col min="14" max="16" width="4.6640625" style="176" customWidth="1"/>
    <col min="17" max="17" width="3.21875" style="176" customWidth="1"/>
    <col min="18" max="18" width="4" style="176" customWidth="1"/>
    <col min="19" max="19" width="4.6640625" style="176" customWidth="1"/>
    <col min="20" max="21" width="4.21875" style="176" customWidth="1"/>
    <col min="22" max="22" width="4.6640625" style="176" customWidth="1"/>
    <col min="23" max="23" width="4.6640625" style="178" customWidth="1"/>
    <col min="24" max="255" width="8.88671875" style="176"/>
    <col min="256" max="256" width="3.77734375" style="176" customWidth="1"/>
    <col min="257" max="257" width="13.88671875" style="176" customWidth="1"/>
    <col min="258" max="258" width="4.109375" style="176" customWidth="1"/>
    <col min="259" max="259" width="4.21875" style="176" customWidth="1"/>
    <col min="260" max="261" width="4.44140625" style="176" customWidth="1"/>
    <col min="262" max="265" width="4.6640625" style="176" customWidth="1"/>
    <col min="266" max="266" width="4.21875" style="176" customWidth="1"/>
    <col min="267" max="267" width="4.44140625" style="176" customWidth="1"/>
    <col min="268" max="271" width="4.6640625" style="176" customWidth="1"/>
    <col min="272" max="272" width="4.33203125" style="176" customWidth="1"/>
    <col min="273" max="273" width="4.21875" style="176" customWidth="1"/>
    <col min="274" max="274" width="4.6640625" style="176" customWidth="1"/>
    <col min="275" max="276" width="4.21875" style="176" customWidth="1"/>
    <col min="277" max="277" width="4.6640625" style="176" customWidth="1"/>
    <col min="278" max="278" width="5.109375" style="176" customWidth="1"/>
    <col min="279" max="511" width="8.88671875" style="176"/>
    <col min="512" max="512" width="3.77734375" style="176" customWidth="1"/>
    <col min="513" max="513" width="13.88671875" style="176" customWidth="1"/>
    <col min="514" max="514" width="4.109375" style="176" customWidth="1"/>
    <col min="515" max="515" width="4.21875" style="176" customWidth="1"/>
    <col min="516" max="517" width="4.44140625" style="176" customWidth="1"/>
    <col min="518" max="521" width="4.6640625" style="176" customWidth="1"/>
    <col min="522" max="522" width="4.21875" style="176" customWidth="1"/>
    <col min="523" max="523" width="4.44140625" style="176" customWidth="1"/>
    <col min="524" max="527" width="4.6640625" style="176" customWidth="1"/>
    <col min="528" max="528" width="4.33203125" style="176" customWidth="1"/>
    <col min="529" max="529" width="4.21875" style="176" customWidth="1"/>
    <col min="530" max="530" width="4.6640625" style="176" customWidth="1"/>
    <col min="531" max="532" width="4.21875" style="176" customWidth="1"/>
    <col min="533" max="533" width="4.6640625" style="176" customWidth="1"/>
    <col min="534" max="534" width="5.109375" style="176" customWidth="1"/>
    <col min="535" max="767" width="8.88671875" style="176"/>
    <col min="768" max="768" width="3.77734375" style="176" customWidth="1"/>
    <col min="769" max="769" width="13.88671875" style="176" customWidth="1"/>
    <col min="770" max="770" width="4.109375" style="176" customWidth="1"/>
    <col min="771" max="771" width="4.21875" style="176" customWidth="1"/>
    <col min="772" max="773" width="4.44140625" style="176" customWidth="1"/>
    <col min="774" max="777" width="4.6640625" style="176" customWidth="1"/>
    <col min="778" max="778" width="4.21875" style="176" customWidth="1"/>
    <col min="779" max="779" width="4.44140625" style="176" customWidth="1"/>
    <col min="780" max="783" width="4.6640625" style="176" customWidth="1"/>
    <col min="784" max="784" width="4.33203125" style="176" customWidth="1"/>
    <col min="785" max="785" width="4.21875" style="176" customWidth="1"/>
    <col min="786" max="786" width="4.6640625" style="176" customWidth="1"/>
    <col min="787" max="788" width="4.21875" style="176" customWidth="1"/>
    <col min="789" max="789" width="4.6640625" style="176" customWidth="1"/>
    <col min="790" max="790" width="5.109375" style="176" customWidth="1"/>
    <col min="791" max="1023" width="8.88671875" style="176"/>
    <col min="1024" max="1024" width="3.77734375" style="176" customWidth="1"/>
    <col min="1025" max="1025" width="13.88671875" style="176" customWidth="1"/>
    <col min="1026" max="1026" width="4.109375" style="176" customWidth="1"/>
    <col min="1027" max="1027" width="4.21875" style="176" customWidth="1"/>
    <col min="1028" max="1029" width="4.44140625" style="176" customWidth="1"/>
    <col min="1030" max="1033" width="4.6640625" style="176" customWidth="1"/>
    <col min="1034" max="1034" width="4.21875" style="176" customWidth="1"/>
    <col min="1035" max="1035" width="4.44140625" style="176" customWidth="1"/>
    <col min="1036" max="1039" width="4.6640625" style="176" customWidth="1"/>
    <col min="1040" max="1040" width="4.33203125" style="176" customWidth="1"/>
    <col min="1041" max="1041" width="4.21875" style="176" customWidth="1"/>
    <col min="1042" max="1042" width="4.6640625" style="176" customWidth="1"/>
    <col min="1043" max="1044" width="4.21875" style="176" customWidth="1"/>
    <col min="1045" max="1045" width="4.6640625" style="176" customWidth="1"/>
    <col min="1046" max="1046" width="5.109375" style="176" customWidth="1"/>
    <col min="1047" max="1279" width="8.88671875" style="176"/>
    <col min="1280" max="1280" width="3.77734375" style="176" customWidth="1"/>
    <col min="1281" max="1281" width="13.88671875" style="176" customWidth="1"/>
    <col min="1282" max="1282" width="4.109375" style="176" customWidth="1"/>
    <col min="1283" max="1283" width="4.21875" style="176" customWidth="1"/>
    <col min="1284" max="1285" width="4.44140625" style="176" customWidth="1"/>
    <col min="1286" max="1289" width="4.6640625" style="176" customWidth="1"/>
    <col min="1290" max="1290" width="4.21875" style="176" customWidth="1"/>
    <col min="1291" max="1291" width="4.44140625" style="176" customWidth="1"/>
    <col min="1292" max="1295" width="4.6640625" style="176" customWidth="1"/>
    <col min="1296" max="1296" width="4.33203125" style="176" customWidth="1"/>
    <col min="1297" max="1297" width="4.21875" style="176" customWidth="1"/>
    <col min="1298" max="1298" width="4.6640625" style="176" customWidth="1"/>
    <col min="1299" max="1300" width="4.21875" style="176" customWidth="1"/>
    <col min="1301" max="1301" width="4.6640625" style="176" customWidth="1"/>
    <col min="1302" max="1302" width="5.109375" style="176" customWidth="1"/>
    <col min="1303" max="1535" width="8.88671875" style="176"/>
    <col min="1536" max="1536" width="3.77734375" style="176" customWidth="1"/>
    <col min="1537" max="1537" width="13.88671875" style="176" customWidth="1"/>
    <col min="1538" max="1538" width="4.109375" style="176" customWidth="1"/>
    <col min="1539" max="1539" width="4.21875" style="176" customWidth="1"/>
    <col min="1540" max="1541" width="4.44140625" style="176" customWidth="1"/>
    <col min="1542" max="1545" width="4.6640625" style="176" customWidth="1"/>
    <col min="1546" max="1546" width="4.21875" style="176" customWidth="1"/>
    <col min="1547" max="1547" width="4.44140625" style="176" customWidth="1"/>
    <col min="1548" max="1551" width="4.6640625" style="176" customWidth="1"/>
    <col min="1552" max="1552" width="4.33203125" style="176" customWidth="1"/>
    <col min="1553" max="1553" width="4.21875" style="176" customWidth="1"/>
    <col min="1554" max="1554" width="4.6640625" style="176" customWidth="1"/>
    <col min="1555" max="1556" width="4.21875" style="176" customWidth="1"/>
    <col min="1557" max="1557" width="4.6640625" style="176" customWidth="1"/>
    <col min="1558" max="1558" width="5.109375" style="176" customWidth="1"/>
    <col min="1559" max="1791" width="8.88671875" style="176"/>
    <col min="1792" max="1792" width="3.77734375" style="176" customWidth="1"/>
    <col min="1793" max="1793" width="13.88671875" style="176" customWidth="1"/>
    <col min="1794" max="1794" width="4.109375" style="176" customWidth="1"/>
    <col min="1795" max="1795" width="4.21875" style="176" customWidth="1"/>
    <col min="1796" max="1797" width="4.44140625" style="176" customWidth="1"/>
    <col min="1798" max="1801" width="4.6640625" style="176" customWidth="1"/>
    <col min="1802" max="1802" width="4.21875" style="176" customWidth="1"/>
    <col min="1803" max="1803" width="4.44140625" style="176" customWidth="1"/>
    <col min="1804" max="1807" width="4.6640625" style="176" customWidth="1"/>
    <col min="1808" max="1808" width="4.33203125" style="176" customWidth="1"/>
    <col min="1809" max="1809" width="4.21875" style="176" customWidth="1"/>
    <col min="1810" max="1810" width="4.6640625" style="176" customWidth="1"/>
    <col min="1811" max="1812" width="4.21875" style="176" customWidth="1"/>
    <col min="1813" max="1813" width="4.6640625" style="176" customWidth="1"/>
    <col min="1814" max="1814" width="5.109375" style="176" customWidth="1"/>
    <col min="1815" max="2047" width="8.88671875" style="176"/>
    <col min="2048" max="2048" width="3.77734375" style="176" customWidth="1"/>
    <col min="2049" max="2049" width="13.88671875" style="176" customWidth="1"/>
    <col min="2050" max="2050" width="4.109375" style="176" customWidth="1"/>
    <col min="2051" max="2051" width="4.21875" style="176" customWidth="1"/>
    <col min="2052" max="2053" width="4.44140625" style="176" customWidth="1"/>
    <col min="2054" max="2057" width="4.6640625" style="176" customWidth="1"/>
    <col min="2058" max="2058" width="4.21875" style="176" customWidth="1"/>
    <col min="2059" max="2059" width="4.44140625" style="176" customWidth="1"/>
    <col min="2060" max="2063" width="4.6640625" style="176" customWidth="1"/>
    <col min="2064" max="2064" width="4.33203125" style="176" customWidth="1"/>
    <col min="2065" max="2065" width="4.21875" style="176" customWidth="1"/>
    <col min="2066" max="2066" width="4.6640625" style="176" customWidth="1"/>
    <col min="2067" max="2068" width="4.21875" style="176" customWidth="1"/>
    <col min="2069" max="2069" width="4.6640625" style="176" customWidth="1"/>
    <col min="2070" max="2070" width="5.109375" style="176" customWidth="1"/>
    <col min="2071" max="2303" width="8.88671875" style="176"/>
    <col min="2304" max="2304" width="3.77734375" style="176" customWidth="1"/>
    <col min="2305" max="2305" width="13.88671875" style="176" customWidth="1"/>
    <col min="2306" max="2306" width="4.109375" style="176" customWidth="1"/>
    <col min="2307" max="2307" width="4.21875" style="176" customWidth="1"/>
    <col min="2308" max="2309" width="4.44140625" style="176" customWidth="1"/>
    <col min="2310" max="2313" width="4.6640625" style="176" customWidth="1"/>
    <col min="2314" max="2314" width="4.21875" style="176" customWidth="1"/>
    <col min="2315" max="2315" width="4.44140625" style="176" customWidth="1"/>
    <col min="2316" max="2319" width="4.6640625" style="176" customWidth="1"/>
    <col min="2320" max="2320" width="4.33203125" style="176" customWidth="1"/>
    <col min="2321" max="2321" width="4.21875" style="176" customWidth="1"/>
    <col min="2322" max="2322" width="4.6640625" style="176" customWidth="1"/>
    <col min="2323" max="2324" width="4.21875" style="176" customWidth="1"/>
    <col min="2325" max="2325" width="4.6640625" style="176" customWidth="1"/>
    <col min="2326" max="2326" width="5.109375" style="176" customWidth="1"/>
    <col min="2327" max="2559" width="8.88671875" style="176"/>
    <col min="2560" max="2560" width="3.77734375" style="176" customWidth="1"/>
    <col min="2561" max="2561" width="13.88671875" style="176" customWidth="1"/>
    <col min="2562" max="2562" width="4.109375" style="176" customWidth="1"/>
    <col min="2563" max="2563" width="4.21875" style="176" customWidth="1"/>
    <col min="2564" max="2565" width="4.44140625" style="176" customWidth="1"/>
    <col min="2566" max="2569" width="4.6640625" style="176" customWidth="1"/>
    <col min="2570" max="2570" width="4.21875" style="176" customWidth="1"/>
    <col min="2571" max="2571" width="4.44140625" style="176" customWidth="1"/>
    <col min="2572" max="2575" width="4.6640625" style="176" customWidth="1"/>
    <col min="2576" max="2576" width="4.33203125" style="176" customWidth="1"/>
    <col min="2577" max="2577" width="4.21875" style="176" customWidth="1"/>
    <col min="2578" max="2578" width="4.6640625" style="176" customWidth="1"/>
    <col min="2579" max="2580" width="4.21875" style="176" customWidth="1"/>
    <col min="2581" max="2581" width="4.6640625" style="176" customWidth="1"/>
    <col min="2582" max="2582" width="5.109375" style="176" customWidth="1"/>
    <col min="2583" max="2815" width="8.88671875" style="176"/>
    <col min="2816" max="2816" width="3.77734375" style="176" customWidth="1"/>
    <col min="2817" max="2817" width="13.88671875" style="176" customWidth="1"/>
    <col min="2818" max="2818" width="4.109375" style="176" customWidth="1"/>
    <col min="2819" max="2819" width="4.21875" style="176" customWidth="1"/>
    <col min="2820" max="2821" width="4.44140625" style="176" customWidth="1"/>
    <col min="2822" max="2825" width="4.6640625" style="176" customWidth="1"/>
    <col min="2826" max="2826" width="4.21875" style="176" customWidth="1"/>
    <col min="2827" max="2827" width="4.44140625" style="176" customWidth="1"/>
    <col min="2828" max="2831" width="4.6640625" style="176" customWidth="1"/>
    <col min="2832" max="2832" width="4.33203125" style="176" customWidth="1"/>
    <col min="2833" max="2833" width="4.21875" style="176" customWidth="1"/>
    <col min="2834" max="2834" width="4.6640625" style="176" customWidth="1"/>
    <col min="2835" max="2836" width="4.21875" style="176" customWidth="1"/>
    <col min="2837" max="2837" width="4.6640625" style="176" customWidth="1"/>
    <col min="2838" max="2838" width="5.109375" style="176" customWidth="1"/>
    <col min="2839" max="3071" width="8.88671875" style="176"/>
    <col min="3072" max="3072" width="3.77734375" style="176" customWidth="1"/>
    <col min="3073" max="3073" width="13.88671875" style="176" customWidth="1"/>
    <col min="3074" max="3074" width="4.109375" style="176" customWidth="1"/>
    <col min="3075" max="3075" width="4.21875" style="176" customWidth="1"/>
    <col min="3076" max="3077" width="4.44140625" style="176" customWidth="1"/>
    <col min="3078" max="3081" width="4.6640625" style="176" customWidth="1"/>
    <col min="3082" max="3082" width="4.21875" style="176" customWidth="1"/>
    <col min="3083" max="3083" width="4.44140625" style="176" customWidth="1"/>
    <col min="3084" max="3087" width="4.6640625" style="176" customWidth="1"/>
    <col min="3088" max="3088" width="4.33203125" style="176" customWidth="1"/>
    <col min="3089" max="3089" width="4.21875" style="176" customWidth="1"/>
    <col min="3090" max="3090" width="4.6640625" style="176" customWidth="1"/>
    <col min="3091" max="3092" width="4.21875" style="176" customWidth="1"/>
    <col min="3093" max="3093" width="4.6640625" style="176" customWidth="1"/>
    <col min="3094" max="3094" width="5.109375" style="176" customWidth="1"/>
    <col min="3095" max="3327" width="8.88671875" style="176"/>
    <col min="3328" max="3328" width="3.77734375" style="176" customWidth="1"/>
    <col min="3329" max="3329" width="13.88671875" style="176" customWidth="1"/>
    <col min="3330" max="3330" width="4.109375" style="176" customWidth="1"/>
    <col min="3331" max="3331" width="4.21875" style="176" customWidth="1"/>
    <col min="3332" max="3333" width="4.44140625" style="176" customWidth="1"/>
    <col min="3334" max="3337" width="4.6640625" style="176" customWidth="1"/>
    <col min="3338" max="3338" width="4.21875" style="176" customWidth="1"/>
    <col min="3339" max="3339" width="4.44140625" style="176" customWidth="1"/>
    <col min="3340" max="3343" width="4.6640625" style="176" customWidth="1"/>
    <col min="3344" max="3344" width="4.33203125" style="176" customWidth="1"/>
    <col min="3345" max="3345" width="4.21875" style="176" customWidth="1"/>
    <col min="3346" max="3346" width="4.6640625" style="176" customWidth="1"/>
    <col min="3347" max="3348" width="4.21875" style="176" customWidth="1"/>
    <col min="3349" max="3349" width="4.6640625" style="176" customWidth="1"/>
    <col min="3350" max="3350" width="5.109375" style="176" customWidth="1"/>
    <col min="3351" max="3583" width="8.88671875" style="176"/>
    <col min="3584" max="3584" width="3.77734375" style="176" customWidth="1"/>
    <col min="3585" max="3585" width="13.88671875" style="176" customWidth="1"/>
    <col min="3586" max="3586" width="4.109375" style="176" customWidth="1"/>
    <col min="3587" max="3587" width="4.21875" style="176" customWidth="1"/>
    <col min="3588" max="3589" width="4.44140625" style="176" customWidth="1"/>
    <col min="3590" max="3593" width="4.6640625" style="176" customWidth="1"/>
    <col min="3594" max="3594" width="4.21875" style="176" customWidth="1"/>
    <col min="3595" max="3595" width="4.44140625" style="176" customWidth="1"/>
    <col min="3596" max="3599" width="4.6640625" style="176" customWidth="1"/>
    <col min="3600" max="3600" width="4.33203125" style="176" customWidth="1"/>
    <col min="3601" max="3601" width="4.21875" style="176" customWidth="1"/>
    <col min="3602" max="3602" width="4.6640625" style="176" customWidth="1"/>
    <col min="3603" max="3604" width="4.21875" style="176" customWidth="1"/>
    <col min="3605" max="3605" width="4.6640625" style="176" customWidth="1"/>
    <col min="3606" max="3606" width="5.109375" style="176" customWidth="1"/>
    <col min="3607" max="3839" width="8.88671875" style="176"/>
    <col min="3840" max="3840" width="3.77734375" style="176" customWidth="1"/>
    <col min="3841" max="3841" width="13.88671875" style="176" customWidth="1"/>
    <col min="3842" max="3842" width="4.109375" style="176" customWidth="1"/>
    <col min="3843" max="3843" width="4.21875" style="176" customWidth="1"/>
    <col min="3844" max="3845" width="4.44140625" style="176" customWidth="1"/>
    <col min="3846" max="3849" width="4.6640625" style="176" customWidth="1"/>
    <col min="3850" max="3850" width="4.21875" style="176" customWidth="1"/>
    <col min="3851" max="3851" width="4.44140625" style="176" customWidth="1"/>
    <col min="3852" max="3855" width="4.6640625" style="176" customWidth="1"/>
    <col min="3856" max="3856" width="4.33203125" style="176" customWidth="1"/>
    <col min="3857" max="3857" width="4.21875" style="176" customWidth="1"/>
    <col min="3858" max="3858" width="4.6640625" style="176" customWidth="1"/>
    <col min="3859" max="3860" width="4.21875" style="176" customWidth="1"/>
    <col min="3861" max="3861" width="4.6640625" style="176" customWidth="1"/>
    <col min="3862" max="3862" width="5.109375" style="176" customWidth="1"/>
    <col min="3863" max="4095" width="8.88671875" style="176"/>
    <col min="4096" max="4096" width="3.77734375" style="176" customWidth="1"/>
    <col min="4097" max="4097" width="13.88671875" style="176" customWidth="1"/>
    <col min="4098" max="4098" width="4.109375" style="176" customWidth="1"/>
    <col min="4099" max="4099" width="4.21875" style="176" customWidth="1"/>
    <col min="4100" max="4101" width="4.44140625" style="176" customWidth="1"/>
    <col min="4102" max="4105" width="4.6640625" style="176" customWidth="1"/>
    <col min="4106" max="4106" width="4.21875" style="176" customWidth="1"/>
    <col min="4107" max="4107" width="4.44140625" style="176" customWidth="1"/>
    <col min="4108" max="4111" width="4.6640625" style="176" customWidth="1"/>
    <col min="4112" max="4112" width="4.33203125" style="176" customWidth="1"/>
    <col min="4113" max="4113" width="4.21875" style="176" customWidth="1"/>
    <col min="4114" max="4114" width="4.6640625" style="176" customWidth="1"/>
    <col min="4115" max="4116" width="4.21875" style="176" customWidth="1"/>
    <col min="4117" max="4117" width="4.6640625" style="176" customWidth="1"/>
    <col min="4118" max="4118" width="5.109375" style="176" customWidth="1"/>
    <col min="4119" max="4351" width="8.88671875" style="176"/>
    <col min="4352" max="4352" width="3.77734375" style="176" customWidth="1"/>
    <col min="4353" max="4353" width="13.88671875" style="176" customWidth="1"/>
    <col min="4354" max="4354" width="4.109375" style="176" customWidth="1"/>
    <col min="4355" max="4355" width="4.21875" style="176" customWidth="1"/>
    <col min="4356" max="4357" width="4.44140625" style="176" customWidth="1"/>
    <col min="4358" max="4361" width="4.6640625" style="176" customWidth="1"/>
    <col min="4362" max="4362" width="4.21875" style="176" customWidth="1"/>
    <col min="4363" max="4363" width="4.44140625" style="176" customWidth="1"/>
    <col min="4364" max="4367" width="4.6640625" style="176" customWidth="1"/>
    <col min="4368" max="4368" width="4.33203125" style="176" customWidth="1"/>
    <col min="4369" max="4369" width="4.21875" style="176" customWidth="1"/>
    <col min="4370" max="4370" width="4.6640625" style="176" customWidth="1"/>
    <col min="4371" max="4372" width="4.21875" style="176" customWidth="1"/>
    <col min="4373" max="4373" width="4.6640625" style="176" customWidth="1"/>
    <col min="4374" max="4374" width="5.109375" style="176" customWidth="1"/>
    <col min="4375" max="4607" width="8.88671875" style="176"/>
    <col min="4608" max="4608" width="3.77734375" style="176" customWidth="1"/>
    <col min="4609" max="4609" width="13.88671875" style="176" customWidth="1"/>
    <col min="4610" max="4610" width="4.109375" style="176" customWidth="1"/>
    <col min="4611" max="4611" width="4.21875" style="176" customWidth="1"/>
    <col min="4612" max="4613" width="4.44140625" style="176" customWidth="1"/>
    <col min="4614" max="4617" width="4.6640625" style="176" customWidth="1"/>
    <col min="4618" max="4618" width="4.21875" style="176" customWidth="1"/>
    <col min="4619" max="4619" width="4.44140625" style="176" customWidth="1"/>
    <col min="4620" max="4623" width="4.6640625" style="176" customWidth="1"/>
    <col min="4624" max="4624" width="4.33203125" style="176" customWidth="1"/>
    <col min="4625" max="4625" width="4.21875" style="176" customWidth="1"/>
    <col min="4626" max="4626" width="4.6640625" style="176" customWidth="1"/>
    <col min="4627" max="4628" width="4.21875" style="176" customWidth="1"/>
    <col min="4629" max="4629" width="4.6640625" style="176" customWidth="1"/>
    <col min="4630" max="4630" width="5.109375" style="176" customWidth="1"/>
    <col min="4631" max="4863" width="8.88671875" style="176"/>
    <col min="4864" max="4864" width="3.77734375" style="176" customWidth="1"/>
    <col min="4865" max="4865" width="13.88671875" style="176" customWidth="1"/>
    <col min="4866" max="4866" width="4.109375" style="176" customWidth="1"/>
    <col min="4867" max="4867" width="4.21875" style="176" customWidth="1"/>
    <col min="4868" max="4869" width="4.44140625" style="176" customWidth="1"/>
    <col min="4870" max="4873" width="4.6640625" style="176" customWidth="1"/>
    <col min="4874" max="4874" width="4.21875" style="176" customWidth="1"/>
    <col min="4875" max="4875" width="4.44140625" style="176" customWidth="1"/>
    <col min="4876" max="4879" width="4.6640625" style="176" customWidth="1"/>
    <col min="4880" max="4880" width="4.33203125" style="176" customWidth="1"/>
    <col min="4881" max="4881" width="4.21875" style="176" customWidth="1"/>
    <col min="4882" max="4882" width="4.6640625" style="176" customWidth="1"/>
    <col min="4883" max="4884" width="4.21875" style="176" customWidth="1"/>
    <col min="4885" max="4885" width="4.6640625" style="176" customWidth="1"/>
    <col min="4886" max="4886" width="5.109375" style="176" customWidth="1"/>
    <col min="4887" max="5119" width="8.88671875" style="176"/>
    <col min="5120" max="5120" width="3.77734375" style="176" customWidth="1"/>
    <col min="5121" max="5121" width="13.88671875" style="176" customWidth="1"/>
    <col min="5122" max="5122" width="4.109375" style="176" customWidth="1"/>
    <col min="5123" max="5123" width="4.21875" style="176" customWidth="1"/>
    <col min="5124" max="5125" width="4.44140625" style="176" customWidth="1"/>
    <col min="5126" max="5129" width="4.6640625" style="176" customWidth="1"/>
    <col min="5130" max="5130" width="4.21875" style="176" customWidth="1"/>
    <col min="5131" max="5131" width="4.44140625" style="176" customWidth="1"/>
    <col min="5132" max="5135" width="4.6640625" style="176" customWidth="1"/>
    <col min="5136" max="5136" width="4.33203125" style="176" customWidth="1"/>
    <col min="5137" max="5137" width="4.21875" style="176" customWidth="1"/>
    <col min="5138" max="5138" width="4.6640625" style="176" customWidth="1"/>
    <col min="5139" max="5140" width="4.21875" style="176" customWidth="1"/>
    <col min="5141" max="5141" width="4.6640625" style="176" customWidth="1"/>
    <col min="5142" max="5142" width="5.109375" style="176" customWidth="1"/>
    <col min="5143" max="5375" width="8.88671875" style="176"/>
    <col min="5376" max="5376" width="3.77734375" style="176" customWidth="1"/>
    <col min="5377" max="5377" width="13.88671875" style="176" customWidth="1"/>
    <col min="5378" max="5378" width="4.109375" style="176" customWidth="1"/>
    <col min="5379" max="5379" width="4.21875" style="176" customWidth="1"/>
    <col min="5380" max="5381" width="4.44140625" style="176" customWidth="1"/>
    <col min="5382" max="5385" width="4.6640625" style="176" customWidth="1"/>
    <col min="5386" max="5386" width="4.21875" style="176" customWidth="1"/>
    <col min="5387" max="5387" width="4.44140625" style="176" customWidth="1"/>
    <col min="5388" max="5391" width="4.6640625" style="176" customWidth="1"/>
    <col min="5392" max="5392" width="4.33203125" style="176" customWidth="1"/>
    <col min="5393" max="5393" width="4.21875" style="176" customWidth="1"/>
    <col min="5394" max="5394" width="4.6640625" style="176" customWidth="1"/>
    <col min="5395" max="5396" width="4.21875" style="176" customWidth="1"/>
    <col min="5397" max="5397" width="4.6640625" style="176" customWidth="1"/>
    <col min="5398" max="5398" width="5.109375" style="176" customWidth="1"/>
    <col min="5399" max="5631" width="8.88671875" style="176"/>
    <col min="5632" max="5632" width="3.77734375" style="176" customWidth="1"/>
    <col min="5633" max="5633" width="13.88671875" style="176" customWidth="1"/>
    <col min="5634" max="5634" width="4.109375" style="176" customWidth="1"/>
    <col min="5635" max="5635" width="4.21875" style="176" customWidth="1"/>
    <col min="5636" max="5637" width="4.44140625" style="176" customWidth="1"/>
    <col min="5638" max="5641" width="4.6640625" style="176" customWidth="1"/>
    <col min="5642" max="5642" width="4.21875" style="176" customWidth="1"/>
    <col min="5643" max="5643" width="4.44140625" style="176" customWidth="1"/>
    <col min="5644" max="5647" width="4.6640625" style="176" customWidth="1"/>
    <col min="5648" max="5648" width="4.33203125" style="176" customWidth="1"/>
    <col min="5649" max="5649" width="4.21875" style="176" customWidth="1"/>
    <col min="5650" max="5650" width="4.6640625" style="176" customWidth="1"/>
    <col min="5651" max="5652" width="4.21875" style="176" customWidth="1"/>
    <col min="5653" max="5653" width="4.6640625" style="176" customWidth="1"/>
    <col min="5654" max="5654" width="5.109375" style="176" customWidth="1"/>
    <col min="5655" max="5887" width="8.88671875" style="176"/>
    <col min="5888" max="5888" width="3.77734375" style="176" customWidth="1"/>
    <col min="5889" max="5889" width="13.88671875" style="176" customWidth="1"/>
    <col min="5890" max="5890" width="4.109375" style="176" customWidth="1"/>
    <col min="5891" max="5891" width="4.21875" style="176" customWidth="1"/>
    <col min="5892" max="5893" width="4.44140625" style="176" customWidth="1"/>
    <col min="5894" max="5897" width="4.6640625" style="176" customWidth="1"/>
    <col min="5898" max="5898" width="4.21875" style="176" customWidth="1"/>
    <col min="5899" max="5899" width="4.44140625" style="176" customWidth="1"/>
    <col min="5900" max="5903" width="4.6640625" style="176" customWidth="1"/>
    <col min="5904" max="5904" width="4.33203125" style="176" customWidth="1"/>
    <col min="5905" max="5905" width="4.21875" style="176" customWidth="1"/>
    <col min="5906" max="5906" width="4.6640625" style="176" customWidth="1"/>
    <col min="5907" max="5908" width="4.21875" style="176" customWidth="1"/>
    <col min="5909" max="5909" width="4.6640625" style="176" customWidth="1"/>
    <col min="5910" max="5910" width="5.109375" style="176" customWidth="1"/>
    <col min="5911" max="6143" width="8.88671875" style="176"/>
    <col min="6144" max="6144" width="3.77734375" style="176" customWidth="1"/>
    <col min="6145" max="6145" width="13.88671875" style="176" customWidth="1"/>
    <col min="6146" max="6146" width="4.109375" style="176" customWidth="1"/>
    <col min="6147" max="6147" width="4.21875" style="176" customWidth="1"/>
    <col min="6148" max="6149" width="4.44140625" style="176" customWidth="1"/>
    <col min="6150" max="6153" width="4.6640625" style="176" customWidth="1"/>
    <col min="6154" max="6154" width="4.21875" style="176" customWidth="1"/>
    <col min="6155" max="6155" width="4.44140625" style="176" customWidth="1"/>
    <col min="6156" max="6159" width="4.6640625" style="176" customWidth="1"/>
    <col min="6160" max="6160" width="4.33203125" style="176" customWidth="1"/>
    <col min="6161" max="6161" width="4.21875" style="176" customWidth="1"/>
    <col min="6162" max="6162" width="4.6640625" style="176" customWidth="1"/>
    <col min="6163" max="6164" width="4.21875" style="176" customWidth="1"/>
    <col min="6165" max="6165" width="4.6640625" style="176" customWidth="1"/>
    <col min="6166" max="6166" width="5.109375" style="176" customWidth="1"/>
    <col min="6167" max="6399" width="8.88671875" style="176"/>
    <col min="6400" max="6400" width="3.77734375" style="176" customWidth="1"/>
    <col min="6401" max="6401" width="13.88671875" style="176" customWidth="1"/>
    <col min="6402" max="6402" width="4.109375" style="176" customWidth="1"/>
    <col min="6403" max="6403" width="4.21875" style="176" customWidth="1"/>
    <col min="6404" max="6405" width="4.44140625" style="176" customWidth="1"/>
    <col min="6406" max="6409" width="4.6640625" style="176" customWidth="1"/>
    <col min="6410" max="6410" width="4.21875" style="176" customWidth="1"/>
    <col min="6411" max="6411" width="4.44140625" style="176" customWidth="1"/>
    <col min="6412" max="6415" width="4.6640625" style="176" customWidth="1"/>
    <col min="6416" max="6416" width="4.33203125" style="176" customWidth="1"/>
    <col min="6417" max="6417" width="4.21875" style="176" customWidth="1"/>
    <col min="6418" max="6418" width="4.6640625" style="176" customWidth="1"/>
    <col min="6419" max="6420" width="4.21875" style="176" customWidth="1"/>
    <col min="6421" max="6421" width="4.6640625" style="176" customWidth="1"/>
    <col min="6422" max="6422" width="5.109375" style="176" customWidth="1"/>
    <col min="6423" max="6655" width="8.88671875" style="176"/>
    <col min="6656" max="6656" width="3.77734375" style="176" customWidth="1"/>
    <col min="6657" max="6657" width="13.88671875" style="176" customWidth="1"/>
    <col min="6658" max="6658" width="4.109375" style="176" customWidth="1"/>
    <col min="6659" max="6659" width="4.21875" style="176" customWidth="1"/>
    <col min="6660" max="6661" width="4.44140625" style="176" customWidth="1"/>
    <col min="6662" max="6665" width="4.6640625" style="176" customWidth="1"/>
    <col min="6666" max="6666" width="4.21875" style="176" customWidth="1"/>
    <col min="6667" max="6667" width="4.44140625" style="176" customWidth="1"/>
    <col min="6668" max="6671" width="4.6640625" style="176" customWidth="1"/>
    <col min="6672" max="6672" width="4.33203125" style="176" customWidth="1"/>
    <col min="6673" max="6673" width="4.21875" style="176" customWidth="1"/>
    <col min="6674" max="6674" width="4.6640625" style="176" customWidth="1"/>
    <col min="6675" max="6676" width="4.21875" style="176" customWidth="1"/>
    <col min="6677" max="6677" width="4.6640625" style="176" customWidth="1"/>
    <col min="6678" max="6678" width="5.109375" style="176" customWidth="1"/>
    <col min="6679" max="6911" width="8.88671875" style="176"/>
    <col min="6912" max="6912" width="3.77734375" style="176" customWidth="1"/>
    <col min="6913" max="6913" width="13.88671875" style="176" customWidth="1"/>
    <col min="6914" max="6914" width="4.109375" style="176" customWidth="1"/>
    <col min="6915" max="6915" width="4.21875" style="176" customWidth="1"/>
    <col min="6916" max="6917" width="4.44140625" style="176" customWidth="1"/>
    <col min="6918" max="6921" width="4.6640625" style="176" customWidth="1"/>
    <col min="6922" max="6922" width="4.21875" style="176" customWidth="1"/>
    <col min="6923" max="6923" width="4.44140625" style="176" customWidth="1"/>
    <col min="6924" max="6927" width="4.6640625" style="176" customWidth="1"/>
    <col min="6928" max="6928" width="4.33203125" style="176" customWidth="1"/>
    <col min="6929" max="6929" width="4.21875" style="176" customWidth="1"/>
    <col min="6930" max="6930" width="4.6640625" style="176" customWidth="1"/>
    <col min="6931" max="6932" width="4.21875" style="176" customWidth="1"/>
    <col min="6933" max="6933" width="4.6640625" style="176" customWidth="1"/>
    <col min="6934" max="6934" width="5.109375" style="176" customWidth="1"/>
    <col min="6935" max="7167" width="8.88671875" style="176"/>
    <col min="7168" max="7168" width="3.77734375" style="176" customWidth="1"/>
    <col min="7169" max="7169" width="13.88671875" style="176" customWidth="1"/>
    <col min="7170" max="7170" width="4.109375" style="176" customWidth="1"/>
    <col min="7171" max="7171" width="4.21875" style="176" customWidth="1"/>
    <col min="7172" max="7173" width="4.44140625" style="176" customWidth="1"/>
    <col min="7174" max="7177" width="4.6640625" style="176" customWidth="1"/>
    <col min="7178" max="7178" width="4.21875" style="176" customWidth="1"/>
    <col min="7179" max="7179" width="4.44140625" style="176" customWidth="1"/>
    <col min="7180" max="7183" width="4.6640625" style="176" customWidth="1"/>
    <col min="7184" max="7184" width="4.33203125" style="176" customWidth="1"/>
    <col min="7185" max="7185" width="4.21875" style="176" customWidth="1"/>
    <col min="7186" max="7186" width="4.6640625" style="176" customWidth="1"/>
    <col min="7187" max="7188" width="4.21875" style="176" customWidth="1"/>
    <col min="7189" max="7189" width="4.6640625" style="176" customWidth="1"/>
    <col min="7190" max="7190" width="5.109375" style="176" customWidth="1"/>
    <col min="7191" max="7423" width="8.88671875" style="176"/>
    <col min="7424" max="7424" width="3.77734375" style="176" customWidth="1"/>
    <col min="7425" max="7425" width="13.88671875" style="176" customWidth="1"/>
    <col min="7426" max="7426" width="4.109375" style="176" customWidth="1"/>
    <col min="7427" max="7427" width="4.21875" style="176" customWidth="1"/>
    <col min="7428" max="7429" width="4.44140625" style="176" customWidth="1"/>
    <col min="7430" max="7433" width="4.6640625" style="176" customWidth="1"/>
    <col min="7434" max="7434" width="4.21875" style="176" customWidth="1"/>
    <col min="7435" max="7435" width="4.44140625" style="176" customWidth="1"/>
    <col min="7436" max="7439" width="4.6640625" style="176" customWidth="1"/>
    <col min="7440" max="7440" width="4.33203125" style="176" customWidth="1"/>
    <col min="7441" max="7441" width="4.21875" style="176" customWidth="1"/>
    <col min="7442" max="7442" width="4.6640625" style="176" customWidth="1"/>
    <col min="7443" max="7444" width="4.21875" style="176" customWidth="1"/>
    <col min="7445" max="7445" width="4.6640625" style="176" customWidth="1"/>
    <col min="7446" max="7446" width="5.109375" style="176" customWidth="1"/>
    <col min="7447" max="7679" width="8.88671875" style="176"/>
    <col min="7680" max="7680" width="3.77734375" style="176" customWidth="1"/>
    <col min="7681" max="7681" width="13.88671875" style="176" customWidth="1"/>
    <col min="7682" max="7682" width="4.109375" style="176" customWidth="1"/>
    <col min="7683" max="7683" width="4.21875" style="176" customWidth="1"/>
    <col min="7684" max="7685" width="4.44140625" style="176" customWidth="1"/>
    <col min="7686" max="7689" width="4.6640625" style="176" customWidth="1"/>
    <col min="7690" max="7690" width="4.21875" style="176" customWidth="1"/>
    <col min="7691" max="7691" width="4.44140625" style="176" customWidth="1"/>
    <col min="7692" max="7695" width="4.6640625" style="176" customWidth="1"/>
    <col min="7696" max="7696" width="4.33203125" style="176" customWidth="1"/>
    <col min="7697" max="7697" width="4.21875" style="176" customWidth="1"/>
    <col min="7698" max="7698" width="4.6640625" style="176" customWidth="1"/>
    <col min="7699" max="7700" width="4.21875" style="176" customWidth="1"/>
    <col min="7701" max="7701" width="4.6640625" style="176" customWidth="1"/>
    <col min="7702" max="7702" width="5.109375" style="176" customWidth="1"/>
    <col min="7703" max="7935" width="8.88671875" style="176"/>
    <col min="7936" max="7936" width="3.77734375" style="176" customWidth="1"/>
    <col min="7937" max="7937" width="13.88671875" style="176" customWidth="1"/>
    <col min="7938" max="7938" width="4.109375" style="176" customWidth="1"/>
    <col min="7939" max="7939" width="4.21875" style="176" customWidth="1"/>
    <col min="7940" max="7941" width="4.44140625" style="176" customWidth="1"/>
    <col min="7942" max="7945" width="4.6640625" style="176" customWidth="1"/>
    <col min="7946" max="7946" width="4.21875" style="176" customWidth="1"/>
    <col min="7947" max="7947" width="4.44140625" style="176" customWidth="1"/>
    <col min="7948" max="7951" width="4.6640625" style="176" customWidth="1"/>
    <col min="7952" max="7952" width="4.33203125" style="176" customWidth="1"/>
    <col min="7953" max="7953" width="4.21875" style="176" customWidth="1"/>
    <col min="7954" max="7954" width="4.6640625" style="176" customWidth="1"/>
    <col min="7955" max="7956" width="4.21875" style="176" customWidth="1"/>
    <col min="7957" max="7957" width="4.6640625" style="176" customWidth="1"/>
    <col min="7958" max="7958" width="5.109375" style="176" customWidth="1"/>
    <col min="7959" max="8191" width="8.88671875" style="176"/>
    <col min="8192" max="8192" width="3.77734375" style="176" customWidth="1"/>
    <col min="8193" max="8193" width="13.88671875" style="176" customWidth="1"/>
    <col min="8194" max="8194" width="4.109375" style="176" customWidth="1"/>
    <col min="8195" max="8195" width="4.21875" style="176" customWidth="1"/>
    <col min="8196" max="8197" width="4.44140625" style="176" customWidth="1"/>
    <col min="8198" max="8201" width="4.6640625" style="176" customWidth="1"/>
    <col min="8202" max="8202" width="4.21875" style="176" customWidth="1"/>
    <col min="8203" max="8203" width="4.44140625" style="176" customWidth="1"/>
    <col min="8204" max="8207" width="4.6640625" style="176" customWidth="1"/>
    <col min="8208" max="8208" width="4.33203125" style="176" customWidth="1"/>
    <col min="8209" max="8209" width="4.21875" style="176" customWidth="1"/>
    <col min="8210" max="8210" width="4.6640625" style="176" customWidth="1"/>
    <col min="8211" max="8212" width="4.21875" style="176" customWidth="1"/>
    <col min="8213" max="8213" width="4.6640625" style="176" customWidth="1"/>
    <col min="8214" max="8214" width="5.109375" style="176" customWidth="1"/>
    <col min="8215" max="8447" width="8.88671875" style="176"/>
    <col min="8448" max="8448" width="3.77734375" style="176" customWidth="1"/>
    <col min="8449" max="8449" width="13.88671875" style="176" customWidth="1"/>
    <col min="8450" max="8450" width="4.109375" style="176" customWidth="1"/>
    <col min="8451" max="8451" width="4.21875" style="176" customWidth="1"/>
    <col min="8452" max="8453" width="4.44140625" style="176" customWidth="1"/>
    <col min="8454" max="8457" width="4.6640625" style="176" customWidth="1"/>
    <col min="8458" max="8458" width="4.21875" style="176" customWidth="1"/>
    <col min="8459" max="8459" width="4.44140625" style="176" customWidth="1"/>
    <col min="8460" max="8463" width="4.6640625" style="176" customWidth="1"/>
    <col min="8464" max="8464" width="4.33203125" style="176" customWidth="1"/>
    <col min="8465" max="8465" width="4.21875" style="176" customWidth="1"/>
    <col min="8466" max="8466" width="4.6640625" style="176" customWidth="1"/>
    <col min="8467" max="8468" width="4.21875" style="176" customWidth="1"/>
    <col min="8469" max="8469" width="4.6640625" style="176" customWidth="1"/>
    <col min="8470" max="8470" width="5.109375" style="176" customWidth="1"/>
    <col min="8471" max="8703" width="8.88671875" style="176"/>
    <col min="8704" max="8704" width="3.77734375" style="176" customWidth="1"/>
    <col min="8705" max="8705" width="13.88671875" style="176" customWidth="1"/>
    <col min="8706" max="8706" width="4.109375" style="176" customWidth="1"/>
    <col min="8707" max="8707" width="4.21875" style="176" customWidth="1"/>
    <col min="8708" max="8709" width="4.44140625" style="176" customWidth="1"/>
    <col min="8710" max="8713" width="4.6640625" style="176" customWidth="1"/>
    <col min="8714" max="8714" width="4.21875" style="176" customWidth="1"/>
    <col min="8715" max="8715" width="4.44140625" style="176" customWidth="1"/>
    <col min="8716" max="8719" width="4.6640625" style="176" customWidth="1"/>
    <col min="8720" max="8720" width="4.33203125" style="176" customWidth="1"/>
    <col min="8721" max="8721" width="4.21875" style="176" customWidth="1"/>
    <col min="8722" max="8722" width="4.6640625" style="176" customWidth="1"/>
    <col min="8723" max="8724" width="4.21875" style="176" customWidth="1"/>
    <col min="8725" max="8725" width="4.6640625" style="176" customWidth="1"/>
    <col min="8726" max="8726" width="5.109375" style="176" customWidth="1"/>
    <col min="8727" max="8959" width="8.88671875" style="176"/>
    <col min="8960" max="8960" width="3.77734375" style="176" customWidth="1"/>
    <col min="8961" max="8961" width="13.88671875" style="176" customWidth="1"/>
    <col min="8962" max="8962" width="4.109375" style="176" customWidth="1"/>
    <col min="8963" max="8963" width="4.21875" style="176" customWidth="1"/>
    <col min="8964" max="8965" width="4.44140625" style="176" customWidth="1"/>
    <col min="8966" max="8969" width="4.6640625" style="176" customWidth="1"/>
    <col min="8970" max="8970" width="4.21875" style="176" customWidth="1"/>
    <col min="8971" max="8971" width="4.44140625" style="176" customWidth="1"/>
    <col min="8972" max="8975" width="4.6640625" style="176" customWidth="1"/>
    <col min="8976" max="8976" width="4.33203125" style="176" customWidth="1"/>
    <col min="8977" max="8977" width="4.21875" style="176" customWidth="1"/>
    <col min="8978" max="8978" width="4.6640625" style="176" customWidth="1"/>
    <col min="8979" max="8980" width="4.21875" style="176" customWidth="1"/>
    <col min="8981" max="8981" width="4.6640625" style="176" customWidth="1"/>
    <col min="8982" max="8982" width="5.109375" style="176" customWidth="1"/>
    <col min="8983" max="9215" width="8.88671875" style="176"/>
    <col min="9216" max="9216" width="3.77734375" style="176" customWidth="1"/>
    <col min="9217" max="9217" width="13.88671875" style="176" customWidth="1"/>
    <col min="9218" max="9218" width="4.109375" style="176" customWidth="1"/>
    <col min="9219" max="9219" width="4.21875" style="176" customWidth="1"/>
    <col min="9220" max="9221" width="4.44140625" style="176" customWidth="1"/>
    <col min="9222" max="9225" width="4.6640625" style="176" customWidth="1"/>
    <col min="9226" max="9226" width="4.21875" style="176" customWidth="1"/>
    <col min="9227" max="9227" width="4.44140625" style="176" customWidth="1"/>
    <col min="9228" max="9231" width="4.6640625" style="176" customWidth="1"/>
    <col min="9232" max="9232" width="4.33203125" style="176" customWidth="1"/>
    <col min="9233" max="9233" width="4.21875" style="176" customWidth="1"/>
    <col min="9234" max="9234" width="4.6640625" style="176" customWidth="1"/>
    <col min="9235" max="9236" width="4.21875" style="176" customWidth="1"/>
    <col min="9237" max="9237" width="4.6640625" style="176" customWidth="1"/>
    <col min="9238" max="9238" width="5.109375" style="176" customWidth="1"/>
    <col min="9239" max="9471" width="8.88671875" style="176"/>
    <col min="9472" max="9472" width="3.77734375" style="176" customWidth="1"/>
    <col min="9473" max="9473" width="13.88671875" style="176" customWidth="1"/>
    <col min="9474" max="9474" width="4.109375" style="176" customWidth="1"/>
    <col min="9475" max="9475" width="4.21875" style="176" customWidth="1"/>
    <col min="9476" max="9477" width="4.44140625" style="176" customWidth="1"/>
    <col min="9478" max="9481" width="4.6640625" style="176" customWidth="1"/>
    <col min="9482" max="9482" width="4.21875" style="176" customWidth="1"/>
    <col min="9483" max="9483" width="4.44140625" style="176" customWidth="1"/>
    <col min="9484" max="9487" width="4.6640625" style="176" customWidth="1"/>
    <col min="9488" max="9488" width="4.33203125" style="176" customWidth="1"/>
    <col min="9489" max="9489" width="4.21875" style="176" customWidth="1"/>
    <col min="9490" max="9490" width="4.6640625" style="176" customWidth="1"/>
    <col min="9491" max="9492" width="4.21875" style="176" customWidth="1"/>
    <col min="9493" max="9493" width="4.6640625" style="176" customWidth="1"/>
    <col min="9494" max="9494" width="5.109375" style="176" customWidth="1"/>
    <col min="9495" max="9727" width="8.88671875" style="176"/>
    <col min="9728" max="9728" width="3.77734375" style="176" customWidth="1"/>
    <col min="9729" max="9729" width="13.88671875" style="176" customWidth="1"/>
    <col min="9730" max="9730" width="4.109375" style="176" customWidth="1"/>
    <col min="9731" max="9731" width="4.21875" style="176" customWidth="1"/>
    <col min="9732" max="9733" width="4.44140625" style="176" customWidth="1"/>
    <col min="9734" max="9737" width="4.6640625" style="176" customWidth="1"/>
    <col min="9738" max="9738" width="4.21875" style="176" customWidth="1"/>
    <col min="9739" max="9739" width="4.44140625" style="176" customWidth="1"/>
    <col min="9740" max="9743" width="4.6640625" style="176" customWidth="1"/>
    <col min="9744" max="9744" width="4.33203125" style="176" customWidth="1"/>
    <col min="9745" max="9745" width="4.21875" style="176" customWidth="1"/>
    <col min="9746" max="9746" width="4.6640625" style="176" customWidth="1"/>
    <col min="9747" max="9748" width="4.21875" style="176" customWidth="1"/>
    <col min="9749" max="9749" width="4.6640625" style="176" customWidth="1"/>
    <col min="9750" max="9750" width="5.109375" style="176" customWidth="1"/>
    <col min="9751" max="9983" width="8.88671875" style="176"/>
    <col min="9984" max="9984" width="3.77734375" style="176" customWidth="1"/>
    <col min="9985" max="9985" width="13.88671875" style="176" customWidth="1"/>
    <col min="9986" max="9986" width="4.109375" style="176" customWidth="1"/>
    <col min="9987" max="9987" width="4.21875" style="176" customWidth="1"/>
    <col min="9988" max="9989" width="4.44140625" style="176" customWidth="1"/>
    <col min="9990" max="9993" width="4.6640625" style="176" customWidth="1"/>
    <col min="9994" max="9994" width="4.21875" style="176" customWidth="1"/>
    <col min="9995" max="9995" width="4.44140625" style="176" customWidth="1"/>
    <col min="9996" max="9999" width="4.6640625" style="176" customWidth="1"/>
    <col min="10000" max="10000" width="4.33203125" style="176" customWidth="1"/>
    <col min="10001" max="10001" width="4.21875" style="176" customWidth="1"/>
    <col min="10002" max="10002" width="4.6640625" style="176" customWidth="1"/>
    <col min="10003" max="10004" width="4.21875" style="176" customWidth="1"/>
    <col min="10005" max="10005" width="4.6640625" style="176" customWidth="1"/>
    <col min="10006" max="10006" width="5.109375" style="176" customWidth="1"/>
    <col min="10007" max="10239" width="8.88671875" style="176"/>
    <col min="10240" max="10240" width="3.77734375" style="176" customWidth="1"/>
    <col min="10241" max="10241" width="13.88671875" style="176" customWidth="1"/>
    <col min="10242" max="10242" width="4.109375" style="176" customWidth="1"/>
    <col min="10243" max="10243" width="4.21875" style="176" customWidth="1"/>
    <col min="10244" max="10245" width="4.44140625" style="176" customWidth="1"/>
    <col min="10246" max="10249" width="4.6640625" style="176" customWidth="1"/>
    <col min="10250" max="10250" width="4.21875" style="176" customWidth="1"/>
    <col min="10251" max="10251" width="4.44140625" style="176" customWidth="1"/>
    <col min="10252" max="10255" width="4.6640625" style="176" customWidth="1"/>
    <col min="10256" max="10256" width="4.33203125" style="176" customWidth="1"/>
    <col min="10257" max="10257" width="4.21875" style="176" customWidth="1"/>
    <col min="10258" max="10258" width="4.6640625" style="176" customWidth="1"/>
    <col min="10259" max="10260" width="4.21875" style="176" customWidth="1"/>
    <col min="10261" max="10261" width="4.6640625" style="176" customWidth="1"/>
    <col min="10262" max="10262" width="5.109375" style="176" customWidth="1"/>
    <col min="10263" max="10495" width="8.88671875" style="176"/>
    <col min="10496" max="10496" width="3.77734375" style="176" customWidth="1"/>
    <col min="10497" max="10497" width="13.88671875" style="176" customWidth="1"/>
    <col min="10498" max="10498" width="4.109375" style="176" customWidth="1"/>
    <col min="10499" max="10499" width="4.21875" style="176" customWidth="1"/>
    <col min="10500" max="10501" width="4.44140625" style="176" customWidth="1"/>
    <col min="10502" max="10505" width="4.6640625" style="176" customWidth="1"/>
    <col min="10506" max="10506" width="4.21875" style="176" customWidth="1"/>
    <col min="10507" max="10507" width="4.44140625" style="176" customWidth="1"/>
    <col min="10508" max="10511" width="4.6640625" style="176" customWidth="1"/>
    <col min="10512" max="10512" width="4.33203125" style="176" customWidth="1"/>
    <col min="10513" max="10513" width="4.21875" style="176" customWidth="1"/>
    <col min="10514" max="10514" width="4.6640625" style="176" customWidth="1"/>
    <col min="10515" max="10516" width="4.21875" style="176" customWidth="1"/>
    <col min="10517" max="10517" width="4.6640625" style="176" customWidth="1"/>
    <col min="10518" max="10518" width="5.109375" style="176" customWidth="1"/>
    <col min="10519" max="10751" width="8.88671875" style="176"/>
    <col min="10752" max="10752" width="3.77734375" style="176" customWidth="1"/>
    <col min="10753" max="10753" width="13.88671875" style="176" customWidth="1"/>
    <col min="10754" max="10754" width="4.109375" style="176" customWidth="1"/>
    <col min="10755" max="10755" width="4.21875" style="176" customWidth="1"/>
    <col min="10756" max="10757" width="4.44140625" style="176" customWidth="1"/>
    <col min="10758" max="10761" width="4.6640625" style="176" customWidth="1"/>
    <col min="10762" max="10762" width="4.21875" style="176" customWidth="1"/>
    <col min="10763" max="10763" width="4.44140625" style="176" customWidth="1"/>
    <col min="10764" max="10767" width="4.6640625" style="176" customWidth="1"/>
    <col min="10768" max="10768" width="4.33203125" style="176" customWidth="1"/>
    <col min="10769" max="10769" width="4.21875" style="176" customWidth="1"/>
    <col min="10770" max="10770" width="4.6640625" style="176" customWidth="1"/>
    <col min="10771" max="10772" width="4.21875" style="176" customWidth="1"/>
    <col min="10773" max="10773" width="4.6640625" style="176" customWidth="1"/>
    <col min="10774" max="10774" width="5.109375" style="176" customWidth="1"/>
    <col min="10775" max="11007" width="8.88671875" style="176"/>
    <col min="11008" max="11008" width="3.77734375" style="176" customWidth="1"/>
    <col min="11009" max="11009" width="13.88671875" style="176" customWidth="1"/>
    <col min="11010" max="11010" width="4.109375" style="176" customWidth="1"/>
    <col min="11011" max="11011" width="4.21875" style="176" customWidth="1"/>
    <col min="11012" max="11013" width="4.44140625" style="176" customWidth="1"/>
    <col min="11014" max="11017" width="4.6640625" style="176" customWidth="1"/>
    <col min="11018" max="11018" width="4.21875" style="176" customWidth="1"/>
    <col min="11019" max="11019" width="4.44140625" style="176" customWidth="1"/>
    <col min="11020" max="11023" width="4.6640625" style="176" customWidth="1"/>
    <col min="11024" max="11024" width="4.33203125" style="176" customWidth="1"/>
    <col min="11025" max="11025" width="4.21875" style="176" customWidth="1"/>
    <col min="11026" max="11026" width="4.6640625" style="176" customWidth="1"/>
    <col min="11027" max="11028" width="4.21875" style="176" customWidth="1"/>
    <col min="11029" max="11029" width="4.6640625" style="176" customWidth="1"/>
    <col min="11030" max="11030" width="5.109375" style="176" customWidth="1"/>
    <col min="11031" max="11263" width="8.88671875" style="176"/>
    <col min="11264" max="11264" width="3.77734375" style="176" customWidth="1"/>
    <col min="11265" max="11265" width="13.88671875" style="176" customWidth="1"/>
    <col min="11266" max="11266" width="4.109375" style="176" customWidth="1"/>
    <col min="11267" max="11267" width="4.21875" style="176" customWidth="1"/>
    <col min="11268" max="11269" width="4.44140625" style="176" customWidth="1"/>
    <col min="11270" max="11273" width="4.6640625" style="176" customWidth="1"/>
    <col min="11274" max="11274" width="4.21875" style="176" customWidth="1"/>
    <col min="11275" max="11275" width="4.44140625" style="176" customWidth="1"/>
    <col min="11276" max="11279" width="4.6640625" style="176" customWidth="1"/>
    <col min="11280" max="11280" width="4.33203125" style="176" customWidth="1"/>
    <col min="11281" max="11281" width="4.21875" style="176" customWidth="1"/>
    <col min="11282" max="11282" width="4.6640625" style="176" customWidth="1"/>
    <col min="11283" max="11284" width="4.21875" style="176" customWidth="1"/>
    <col min="11285" max="11285" width="4.6640625" style="176" customWidth="1"/>
    <col min="11286" max="11286" width="5.109375" style="176" customWidth="1"/>
    <col min="11287" max="11519" width="8.88671875" style="176"/>
    <col min="11520" max="11520" width="3.77734375" style="176" customWidth="1"/>
    <col min="11521" max="11521" width="13.88671875" style="176" customWidth="1"/>
    <col min="11522" max="11522" width="4.109375" style="176" customWidth="1"/>
    <col min="11523" max="11523" width="4.21875" style="176" customWidth="1"/>
    <col min="11524" max="11525" width="4.44140625" style="176" customWidth="1"/>
    <col min="11526" max="11529" width="4.6640625" style="176" customWidth="1"/>
    <col min="11530" max="11530" width="4.21875" style="176" customWidth="1"/>
    <col min="11531" max="11531" width="4.44140625" style="176" customWidth="1"/>
    <col min="11532" max="11535" width="4.6640625" style="176" customWidth="1"/>
    <col min="11536" max="11536" width="4.33203125" style="176" customWidth="1"/>
    <col min="11537" max="11537" width="4.21875" style="176" customWidth="1"/>
    <col min="11538" max="11538" width="4.6640625" style="176" customWidth="1"/>
    <col min="11539" max="11540" width="4.21875" style="176" customWidth="1"/>
    <col min="11541" max="11541" width="4.6640625" style="176" customWidth="1"/>
    <col min="11542" max="11542" width="5.109375" style="176" customWidth="1"/>
    <col min="11543" max="11775" width="8.88671875" style="176"/>
    <col min="11776" max="11776" width="3.77734375" style="176" customWidth="1"/>
    <col min="11777" max="11777" width="13.88671875" style="176" customWidth="1"/>
    <col min="11778" max="11778" width="4.109375" style="176" customWidth="1"/>
    <col min="11779" max="11779" width="4.21875" style="176" customWidth="1"/>
    <col min="11780" max="11781" width="4.44140625" style="176" customWidth="1"/>
    <col min="11782" max="11785" width="4.6640625" style="176" customWidth="1"/>
    <col min="11786" max="11786" width="4.21875" style="176" customWidth="1"/>
    <col min="11787" max="11787" width="4.44140625" style="176" customWidth="1"/>
    <col min="11788" max="11791" width="4.6640625" style="176" customWidth="1"/>
    <col min="11792" max="11792" width="4.33203125" style="176" customWidth="1"/>
    <col min="11793" max="11793" width="4.21875" style="176" customWidth="1"/>
    <col min="11794" max="11794" width="4.6640625" style="176" customWidth="1"/>
    <col min="11795" max="11796" width="4.21875" style="176" customWidth="1"/>
    <col min="11797" max="11797" width="4.6640625" style="176" customWidth="1"/>
    <col min="11798" max="11798" width="5.109375" style="176" customWidth="1"/>
    <col min="11799" max="12031" width="8.88671875" style="176"/>
    <col min="12032" max="12032" width="3.77734375" style="176" customWidth="1"/>
    <col min="12033" max="12033" width="13.88671875" style="176" customWidth="1"/>
    <col min="12034" max="12034" width="4.109375" style="176" customWidth="1"/>
    <col min="12035" max="12035" width="4.21875" style="176" customWidth="1"/>
    <col min="12036" max="12037" width="4.44140625" style="176" customWidth="1"/>
    <col min="12038" max="12041" width="4.6640625" style="176" customWidth="1"/>
    <col min="12042" max="12042" width="4.21875" style="176" customWidth="1"/>
    <col min="12043" max="12043" width="4.44140625" style="176" customWidth="1"/>
    <col min="12044" max="12047" width="4.6640625" style="176" customWidth="1"/>
    <col min="12048" max="12048" width="4.33203125" style="176" customWidth="1"/>
    <col min="12049" max="12049" width="4.21875" style="176" customWidth="1"/>
    <col min="12050" max="12050" width="4.6640625" style="176" customWidth="1"/>
    <col min="12051" max="12052" width="4.21875" style="176" customWidth="1"/>
    <col min="12053" max="12053" width="4.6640625" style="176" customWidth="1"/>
    <col min="12054" max="12054" width="5.109375" style="176" customWidth="1"/>
    <col min="12055" max="12287" width="8.88671875" style="176"/>
    <col min="12288" max="12288" width="3.77734375" style="176" customWidth="1"/>
    <col min="12289" max="12289" width="13.88671875" style="176" customWidth="1"/>
    <col min="12290" max="12290" width="4.109375" style="176" customWidth="1"/>
    <col min="12291" max="12291" width="4.21875" style="176" customWidth="1"/>
    <col min="12292" max="12293" width="4.44140625" style="176" customWidth="1"/>
    <col min="12294" max="12297" width="4.6640625" style="176" customWidth="1"/>
    <col min="12298" max="12298" width="4.21875" style="176" customWidth="1"/>
    <col min="12299" max="12299" width="4.44140625" style="176" customWidth="1"/>
    <col min="12300" max="12303" width="4.6640625" style="176" customWidth="1"/>
    <col min="12304" max="12304" width="4.33203125" style="176" customWidth="1"/>
    <col min="12305" max="12305" width="4.21875" style="176" customWidth="1"/>
    <col min="12306" max="12306" width="4.6640625" style="176" customWidth="1"/>
    <col min="12307" max="12308" width="4.21875" style="176" customWidth="1"/>
    <col min="12309" max="12309" width="4.6640625" style="176" customWidth="1"/>
    <col min="12310" max="12310" width="5.109375" style="176" customWidth="1"/>
    <col min="12311" max="12543" width="8.88671875" style="176"/>
    <col min="12544" max="12544" width="3.77734375" style="176" customWidth="1"/>
    <col min="12545" max="12545" width="13.88671875" style="176" customWidth="1"/>
    <col min="12546" max="12546" width="4.109375" style="176" customWidth="1"/>
    <col min="12547" max="12547" width="4.21875" style="176" customWidth="1"/>
    <col min="12548" max="12549" width="4.44140625" style="176" customWidth="1"/>
    <col min="12550" max="12553" width="4.6640625" style="176" customWidth="1"/>
    <col min="12554" max="12554" width="4.21875" style="176" customWidth="1"/>
    <col min="12555" max="12555" width="4.44140625" style="176" customWidth="1"/>
    <col min="12556" max="12559" width="4.6640625" style="176" customWidth="1"/>
    <col min="12560" max="12560" width="4.33203125" style="176" customWidth="1"/>
    <col min="12561" max="12561" width="4.21875" style="176" customWidth="1"/>
    <col min="12562" max="12562" width="4.6640625" style="176" customWidth="1"/>
    <col min="12563" max="12564" width="4.21875" style="176" customWidth="1"/>
    <col min="12565" max="12565" width="4.6640625" style="176" customWidth="1"/>
    <col min="12566" max="12566" width="5.109375" style="176" customWidth="1"/>
    <col min="12567" max="12799" width="8.88671875" style="176"/>
    <col min="12800" max="12800" width="3.77734375" style="176" customWidth="1"/>
    <col min="12801" max="12801" width="13.88671875" style="176" customWidth="1"/>
    <col min="12802" max="12802" width="4.109375" style="176" customWidth="1"/>
    <col min="12803" max="12803" width="4.21875" style="176" customWidth="1"/>
    <col min="12804" max="12805" width="4.44140625" style="176" customWidth="1"/>
    <col min="12806" max="12809" width="4.6640625" style="176" customWidth="1"/>
    <col min="12810" max="12810" width="4.21875" style="176" customWidth="1"/>
    <col min="12811" max="12811" width="4.44140625" style="176" customWidth="1"/>
    <col min="12812" max="12815" width="4.6640625" style="176" customWidth="1"/>
    <col min="12816" max="12816" width="4.33203125" style="176" customWidth="1"/>
    <col min="12817" max="12817" width="4.21875" style="176" customWidth="1"/>
    <col min="12818" max="12818" width="4.6640625" style="176" customWidth="1"/>
    <col min="12819" max="12820" width="4.21875" style="176" customWidth="1"/>
    <col min="12821" max="12821" width="4.6640625" style="176" customWidth="1"/>
    <col min="12822" max="12822" width="5.109375" style="176" customWidth="1"/>
    <col min="12823" max="13055" width="8.88671875" style="176"/>
    <col min="13056" max="13056" width="3.77734375" style="176" customWidth="1"/>
    <col min="13057" max="13057" width="13.88671875" style="176" customWidth="1"/>
    <col min="13058" max="13058" width="4.109375" style="176" customWidth="1"/>
    <col min="13059" max="13059" width="4.21875" style="176" customWidth="1"/>
    <col min="13060" max="13061" width="4.44140625" style="176" customWidth="1"/>
    <col min="13062" max="13065" width="4.6640625" style="176" customWidth="1"/>
    <col min="13066" max="13066" width="4.21875" style="176" customWidth="1"/>
    <col min="13067" max="13067" width="4.44140625" style="176" customWidth="1"/>
    <col min="13068" max="13071" width="4.6640625" style="176" customWidth="1"/>
    <col min="13072" max="13072" width="4.33203125" style="176" customWidth="1"/>
    <col min="13073" max="13073" width="4.21875" style="176" customWidth="1"/>
    <col min="13074" max="13074" width="4.6640625" style="176" customWidth="1"/>
    <col min="13075" max="13076" width="4.21875" style="176" customWidth="1"/>
    <col min="13077" max="13077" width="4.6640625" style="176" customWidth="1"/>
    <col min="13078" max="13078" width="5.109375" style="176" customWidth="1"/>
    <col min="13079" max="13311" width="8.88671875" style="176"/>
    <col min="13312" max="13312" width="3.77734375" style="176" customWidth="1"/>
    <col min="13313" max="13313" width="13.88671875" style="176" customWidth="1"/>
    <col min="13314" max="13314" width="4.109375" style="176" customWidth="1"/>
    <col min="13315" max="13315" width="4.21875" style="176" customWidth="1"/>
    <col min="13316" max="13317" width="4.44140625" style="176" customWidth="1"/>
    <col min="13318" max="13321" width="4.6640625" style="176" customWidth="1"/>
    <col min="13322" max="13322" width="4.21875" style="176" customWidth="1"/>
    <col min="13323" max="13323" width="4.44140625" style="176" customWidth="1"/>
    <col min="13324" max="13327" width="4.6640625" style="176" customWidth="1"/>
    <col min="13328" max="13328" width="4.33203125" style="176" customWidth="1"/>
    <col min="13329" max="13329" width="4.21875" style="176" customWidth="1"/>
    <col min="13330" max="13330" width="4.6640625" style="176" customWidth="1"/>
    <col min="13331" max="13332" width="4.21875" style="176" customWidth="1"/>
    <col min="13333" max="13333" width="4.6640625" style="176" customWidth="1"/>
    <col min="13334" max="13334" width="5.109375" style="176" customWidth="1"/>
    <col min="13335" max="13567" width="8.88671875" style="176"/>
    <col min="13568" max="13568" width="3.77734375" style="176" customWidth="1"/>
    <col min="13569" max="13569" width="13.88671875" style="176" customWidth="1"/>
    <col min="13570" max="13570" width="4.109375" style="176" customWidth="1"/>
    <col min="13571" max="13571" width="4.21875" style="176" customWidth="1"/>
    <col min="13572" max="13573" width="4.44140625" style="176" customWidth="1"/>
    <col min="13574" max="13577" width="4.6640625" style="176" customWidth="1"/>
    <col min="13578" max="13578" width="4.21875" style="176" customWidth="1"/>
    <col min="13579" max="13579" width="4.44140625" style="176" customWidth="1"/>
    <col min="13580" max="13583" width="4.6640625" style="176" customWidth="1"/>
    <col min="13584" max="13584" width="4.33203125" style="176" customWidth="1"/>
    <col min="13585" max="13585" width="4.21875" style="176" customWidth="1"/>
    <col min="13586" max="13586" width="4.6640625" style="176" customWidth="1"/>
    <col min="13587" max="13588" width="4.21875" style="176" customWidth="1"/>
    <col min="13589" max="13589" width="4.6640625" style="176" customWidth="1"/>
    <col min="13590" max="13590" width="5.109375" style="176" customWidth="1"/>
    <col min="13591" max="13823" width="8.88671875" style="176"/>
    <col min="13824" max="13824" width="3.77734375" style="176" customWidth="1"/>
    <col min="13825" max="13825" width="13.88671875" style="176" customWidth="1"/>
    <col min="13826" max="13826" width="4.109375" style="176" customWidth="1"/>
    <col min="13827" max="13827" width="4.21875" style="176" customWidth="1"/>
    <col min="13828" max="13829" width="4.44140625" style="176" customWidth="1"/>
    <col min="13830" max="13833" width="4.6640625" style="176" customWidth="1"/>
    <col min="13834" max="13834" width="4.21875" style="176" customWidth="1"/>
    <col min="13835" max="13835" width="4.44140625" style="176" customWidth="1"/>
    <col min="13836" max="13839" width="4.6640625" style="176" customWidth="1"/>
    <col min="13840" max="13840" width="4.33203125" style="176" customWidth="1"/>
    <col min="13841" max="13841" width="4.21875" style="176" customWidth="1"/>
    <col min="13842" max="13842" width="4.6640625" style="176" customWidth="1"/>
    <col min="13843" max="13844" width="4.21875" style="176" customWidth="1"/>
    <col min="13845" max="13845" width="4.6640625" style="176" customWidth="1"/>
    <col min="13846" max="13846" width="5.109375" style="176" customWidth="1"/>
    <col min="13847" max="14079" width="8.88671875" style="176"/>
    <col min="14080" max="14080" width="3.77734375" style="176" customWidth="1"/>
    <col min="14081" max="14081" width="13.88671875" style="176" customWidth="1"/>
    <col min="14082" max="14082" width="4.109375" style="176" customWidth="1"/>
    <col min="14083" max="14083" width="4.21875" style="176" customWidth="1"/>
    <col min="14084" max="14085" width="4.44140625" style="176" customWidth="1"/>
    <col min="14086" max="14089" width="4.6640625" style="176" customWidth="1"/>
    <col min="14090" max="14090" width="4.21875" style="176" customWidth="1"/>
    <col min="14091" max="14091" width="4.44140625" style="176" customWidth="1"/>
    <col min="14092" max="14095" width="4.6640625" style="176" customWidth="1"/>
    <col min="14096" max="14096" width="4.33203125" style="176" customWidth="1"/>
    <col min="14097" max="14097" width="4.21875" style="176" customWidth="1"/>
    <col min="14098" max="14098" width="4.6640625" style="176" customWidth="1"/>
    <col min="14099" max="14100" width="4.21875" style="176" customWidth="1"/>
    <col min="14101" max="14101" width="4.6640625" style="176" customWidth="1"/>
    <col min="14102" max="14102" width="5.109375" style="176" customWidth="1"/>
    <col min="14103" max="14335" width="8.88671875" style="176"/>
    <col min="14336" max="14336" width="3.77734375" style="176" customWidth="1"/>
    <col min="14337" max="14337" width="13.88671875" style="176" customWidth="1"/>
    <col min="14338" max="14338" width="4.109375" style="176" customWidth="1"/>
    <col min="14339" max="14339" width="4.21875" style="176" customWidth="1"/>
    <col min="14340" max="14341" width="4.44140625" style="176" customWidth="1"/>
    <col min="14342" max="14345" width="4.6640625" style="176" customWidth="1"/>
    <col min="14346" max="14346" width="4.21875" style="176" customWidth="1"/>
    <col min="14347" max="14347" width="4.44140625" style="176" customWidth="1"/>
    <col min="14348" max="14351" width="4.6640625" style="176" customWidth="1"/>
    <col min="14352" max="14352" width="4.33203125" style="176" customWidth="1"/>
    <col min="14353" max="14353" width="4.21875" style="176" customWidth="1"/>
    <col min="14354" max="14354" width="4.6640625" style="176" customWidth="1"/>
    <col min="14355" max="14356" width="4.21875" style="176" customWidth="1"/>
    <col min="14357" max="14357" width="4.6640625" style="176" customWidth="1"/>
    <col min="14358" max="14358" width="5.109375" style="176" customWidth="1"/>
    <col min="14359" max="14591" width="8.88671875" style="176"/>
    <col min="14592" max="14592" width="3.77734375" style="176" customWidth="1"/>
    <col min="14593" max="14593" width="13.88671875" style="176" customWidth="1"/>
    <col min="14594" max="14594" width="4.109375" style="176" customWidth="1"/>
    <col min="14595" max="14595" width="4.21875" style="176" customWidth="1"/>
    <col min="14596" max="14597" width="4.44140625" style="176" customWidth="1"/>
    <col min="14598" max="14601" width="4.6640625" style="176" customWidth="1"/>
    <col min="14602" max="14602" width="4.21875" style="176" customWidth="1"/>
    <col min="14603" max="14603" width="4.44140625" style="176" customWidth="1"/>
    <col min="14604" max="14607" width="4.6640625" style="176" customWidth="1"/>
    <col min="14608" max="14608" width="4.33203125" style="176" customWidth="1"/>
    <col min="14609" max="14609" width="4.21875" style="176" customWidth="1"/>
    <col min="14610" max="14610" width="4.6640625" style="176" customWidth="1"/>
    <col min="14611" max="14612" width="4.21875" style="176" customWidth="1"/>
    <col min="14613" max="14613" width="4.6640625" style="176" customWidth="1"/>
    <col min="14614" max="14614" width="5.109375" style="176" customWidth="1"/>
    <col min="14615" max="14847" width="8.88671875" style="176"/>
    <col min="14848" max="14848" width="3.77734375" style="176" customWidth="1"/>
    <col min="14849" max="14849" width="13.88671875" style="176" customWidth="1"/>
    <col min="14850" max="14850" width="4.109375" style="176" customWidth="1"/>
    <col min="14851" max="14851" width="4.21875" style="176" customWidth="1"/>
    <col min="14852" max="14853" width="4.44140625" style="176" customWidth="1"/>
    <col min="14854" max="14857" width="4.6640625" style="176" customWidth="1"/>
    <col min="14858" max="14858" width="4.21875" style="176" customWidth="1"/>
    <col min="14859" max="14859" width="4.44140625" style="176" customWidth="1"/>
    <col min="14860" max="14863" width="4.6640625" style="176" customWidth="1"/>
    <col min="14864" max="14864" width="4.33203125" style="176" customWidth="1"/>
    <col min="14865" max="14865" width="4.21875" style="176" customWidth="1"/>
    <col min="14866" max="14866" width="4.6640625" style="176" customWidth="1"/>
    <col min="14867" max="14868" width="4.21875" style="176" customWidth="1"/>
    <col min="14869" max="14869" width="4.6640625" style="176" customWidth="1"/>
    <col min="14870" max="14870" width="5.109375" style="176" customWidth="1"/>
    <col min="14871" max="15103" width="8.88671875" style="176"/>
    <col min="15104" max="15104" width="3.77734375" style="176" customWidth="1"/>
    <col min="15105" max="15105" width="13.88671875" style="176" customWidth="1"/>
    <col min="15106" max="15106" width="4.109375" style="176" customWidth="1"/>
    <col min="15107" max="15107" width="4.21875" style="176" customWidth="1"/>
    <col min="15108" max="15109" width="4.44140625" style="176" customWidth="1"/>
    <col min="15110" max="15113" width="4.6640625" style="176" customWidth="1"/>
    <col min="15114" max="15114" width="4.21875" style="176" customWidth="1"/>
    <col min="15115" max="15115" width="4.44140625" style="176" customWidth="1"/>
    <col min="15116" max="15119" width="4.6640625" style="176" customWidth="1"/>
    <col min="15120" max="15120" width="4.33203125" style="176" customWidth="1"/>
    <col min="15121" max="15121" width="4.21875" style="176" customWidth="1"/>
    <col min="15122" max="15122" width="4.6640625" style="176" customWidth="1"/>
    <col min="15123" max="15124" width="4.21875" style="176" customWidth="1"/>
    <col min="15125" max="15125" width="4.6640625" style="176" customWidth="1"/>
    <col min="15126" max="15126" width="5.109375" style="176" customWidth="1"/>
    <col min="15127" max="15359" width="8.88671875" style="176"/>
    <col min="15360" max="15360" width="3.77734375" style="176" customWidth="1"/>
    <col min="15361" max="15361" width="13.88671875" style="176" customWidth="1"/>
    <col min="15362" max="15362" width="4.109375" style="176" customWidth="1"/>
    <col min="15363" max="15363" width="4.21875" style="176" customWidth="1"/>
    <col min="15364" max="15365" width="4.44140625" style="176" customWidth="1"/>
    <col min="15366" max="15369" width="4.6640625" style="176" customWidth="1"/>
    <col min="15370" max="15370" width="4.21875" style="176" customWidth="1"/>
    <col min="15371" max="15371" width="4.44140625" style="176" customWidth="1"/>
    <col min="15372" max="15375" width="4.6640625" style="176" customWidth="1"/>
    <col min="15376" max="15376" width="4.33203125" style="176" customWidth="1"/>
    <col min="15377" max="15377" width="4.21875" style="176" customWidth="1"/>
    <col min="15378" max="15378" width="4.6640625" style="176" customWidth="1"/>
    <col min="15379" max="15380" width="4.21875" style="176" customWidth="1"/>
    <col min="15381" max="15381" width="4.6640625" style="176" customWidth="1"/>
    <col min="15382" max="15382" width="5.109375" style="176" customWidth="1"/>
    <col min="15383" max="15615" width="8.88671875" style="176"/>
    <col min="15616" max="15616" width="3.77734375" style="176" customWidth="1"/>
    <col min="15617" max="15617" width="13.88671875" style="176" customWidth="1"/>
    <col min="15618" max="15618" width="4.109375" style="176" customWidth="1"/>
    <col min="15619" max="15619" width="4.21875" style="176" customWidth="1"/>
    <col min="15620" max="15621" width="4.44140625" style="176" customWidth="1"/>
    <col min="15622" max="15625" width="4.6640625" style="176" customWidth="1"/>
    <col min="15626" max="15626" width="4.21875" style="176" customWidth="1"/>
    <col min="15627" max="15627" width="4.44140625" style="176" customWidth="1"/>
    <col min="15628" max="15631" width="4.6640625" style="176" customWidth="1"/>
    <col min="15632" max="15632" width="4.33203125" style="176" customWidth="1"/>
    <col min="15633" max="15633" width="4.21875" style="176" customWidth="1"/>
    <col min="15634" max="15634" width="4.6640625" style="176" customWidth="1"/>
    <col min="15635" max="15636" width="4.21875" style="176" customWidth="1"/>
    <col min="15637" max="15637" width="4.6640625" style="176" customWidth="1"/>
    <col min="15638" max="15638" width="5.109375" style="176" customWidth="1"/>
    <col min="15639" max="15871" width="8.88671875" style="176"/>
    <col min="15872" max="15872" width="3.77734375" style="176" customWidth="1"/>
    <col min="15873" max="15873" width="13.88671875" style="176" customWidth="1"/>
    <col min="15874" max="15874" width="4.109375" style="176" customWidth="1"/>
    <col min="15875" max="15875" width="4.21875" style="176" customWidth="1"/>
    <col min="15876" max="15877" width="4.44140625" style="176" customWidth="1"/>
    <col min="15878" max="15881" width="4.6640625" style="176" customWidth="1"/>
    <col min="15882" max="15882" width="4.21875" style="176" customWidth="1"/>
    <col min="15883" max="15883" width="4.44140625" style="176" customWidth="1"/>
    <col min="15884" max="15887" width="4.6640625" style="176" customWidth="1"/>
    <col min="15888" max="15888" width="4.33203125" style="176" customWidth="1"/>
    <col min="15889" max="15889" width="4.21875" style="176" customWidth="1"/>
    <col min="15890" max="15890" width="4.6640625" style="176" customWidth="1"/>
    <col min="15891" max="15892" width="4.21875" style="176" customWidth="1"/>
    <col min="15893" max="15893" width="4.6640625" style="176" customWidth="1"/>
    <col min="15894" max="15894" width="5.109375" style="176" customWidth="1"/>
    <col min="15895" max="16127" width="8.88671875" style="176"/>
    <col min="16128" max="16128" width="3.77734375" style="176" customWidth="1"/>
    <col min="16129" max="16129" width="13.88671875" style="176" customWidth="1"/>
    <col min="16130" max="16130" width="4.109375" style="176" customWidth="1"/>
    <col min="16131" max="16131" width="4.21875" style="176" customWidth="1"/>
    <col min="16132" max="16133" width="4.44140625" style="176" customWidth="1"/>
    <col min="16134" max="16137" width="4.6640625" style="176" customWidth="1"/>
    <col min="16138" max="16138" width="4.21875" style="176" customWidth="1"/>
    <col min="16139" max="16139" width="4.44140625" style="176" customWidth="1"/>
    <col min="16140" max="16143" width="4.6640625" style="176" customWidth="1"/>
    <col min="16144" max="16144" width="4.33203125" style="176" customWidth="1"/>
    <col min="16145" max="16145" width="4.21875" style="176" customWidth="1"/>
    <col min="16146" max="16146" width="4.6640625" style="176" customWidth="1"/>
    <col min="16147" max="16148" width="4.21875" style="176" customWidth="1"/>
    <col min="16149" max="16149" width="4.6640625" style="176" customWidth="1"/>
    <col min="16150" max="16150" width="5.109375" style="176" customWidth="1"/>
    <col min="16151" max="16384" width="8.88671875" style="176"/>
  </cols>
  <sheetData>
    <row r="1" spans="1:23" ht="20.25" customHeight="1" x14ac:dyDescent="0.15">
      <c r="A1" s="242" t="s">
        <v>352</v>
      </c>
      <c r="B1" s="242"/>
      <c r="I1" s="176"/>
    </row>
    <row r="2" spans="1:23" ht="19.5" customHeight="1" x14ac:dyDescent="0.15">
      <c r="A2" s="243" t="s">
        <v>353</v>
      </c>
      <c r="B2" s="243"/>
      <c r="C2" s="243"/>
      <c r="D2" s="243"/>
      <c r="E2" s="243"/>
      <c r="F2" s="243"/>
      <c r="G2" s="243"/>
      <c r="H2" s="243"/>
      <c r="I2" s="243"/>
      <c r="J2" s="243"/>
      <c r="K2" s="243"/>
      <c r="L2" s="243"/>
      <c r="M2" s="243"/>
      <c r="N2" s="243"/>
      <c r="O2" s="243"/>
      <c r="P2" s="243"/>
      <c r="Q2" s="243"/>
      <c r="R2" s="243"/>
      <c r="S2" s="243"/>
      <c r="T2" s="243"/>
      <c r="U2" s="243"/>
      <c r="V2" s="243"/>
      <c r="W2" s="243"/>
    </row>
    <row r="3" spans="1:23" ht="18.75" customHeight="1" x14ac:dyDescent="0.15">
      <c r="A3" s="234" t="s">
        <v>354</v>
      </c>
      <c r="B3" s="234"/>
      <c r="C3" s="234"/>
      <c r="D3" s="234"/>
      <c r="E3" s="234"/>
      <c r="F3" s="234"/>
      <c r="G3" s="234"/>
      <c r="H3" s="234"/>
      <c r="I3" s="234"/>
      <c r="J3" s="234"/>
      <c r="K3" s="234"/>
      <c r="L3" s="234"/>
      <c r="M3" s="234"/>
      <c r="N3" s="234"/>
      <c r="O3" s="234"/>
      <c r="P3" s="234"/>
      <c r="Q3" s="234"/>
      <c r="R3" s="234"/>
      <c r="S3" s="234"/>
      <c r="T3" s="234"/>
      <c r="U3" s="234"/>
      <c r="V3" s="234"/>
      <c r="W3" s="234"/>
    </row>
    <row r="4" spans="1:23" s="180" customFormat="1" ht="102.75" customHeight="1" x14ac:dyDescent="0.15">
      <c r="A4" s="179" t="s">
        <v>0</v>
      </c>
      <c r="B4" s="179" t="s">
        <v>355</v>
      </c>
      <c r="C4" s="179" t="s">
        <v>356</v>
      </c>
      <c r="D4" s="179" t="s">
        <v>357</v>
      </c>
      <c r="E4" s="179" t="s">
        <v>358</v>
      </c>
      <c r="F4" s="179" t="s">
        <v>359</v>
      </c>
      <c r="G4" s="179" t="s">
        <v>360</v>
      </c>
      <c r="H4" s="179" t="s">
        <v>361</v>
      </c>
      <c r="I4" s="179" t="s">
        <v>362</v>
      </c>
      <c r="J4" s="179" t="s">
        <v>363</v>
      </c>
      <c r="K4" s="179" t="s">
        <v>364</v>
      </c>
      <c r="L4" s="179" t="s">
        <v>365</v>
      </c>
      <c r="M4" s="179" t="s">
        <v>366</v>
      </c>
      <c r="N4" s="179" t="s">
        <v>367</v>
      </c>
      <c r="O4" s="179" t="s">
        <v>368</v>
      </c>
      <c r="P4" s="179" t="s">
        <v>369</v>
      </c>
      <c r="Q4" s="179" t="s">
        <v>370</v>
      </c>
      <c r="R4" s="179" t="s">
        <v>371</v>
      </c>
      <c r="S4" s="179" t="s">
        <v>372</v>
      </c>
      <c r="T4" s="179" t="s">
        <v>373</v>
      </c>
      <c r="U4" s="179" t="s">
        <v>374</v>
      </c>
      <c r="V4" s="179" t="s">
        <v>375</v>
      </c>
      <c r="W4" s="179" t="s">
        <v>376</v>
      </c>
    </row>
    <row r="5" spans="1:23" ht="16.5" customHeight="1" x14ac:dyDescent="0.15">
      <c r="A5" s="181" t="s">
        <v>41</v>
      </c>
      <c r="B5" s="182" t="s">
        <v>377</v>
      </c>
      <c r="C5" s="183">
        <f t="shared" ref="C5:V5" si="0">SUM(C6:C23)</f>
        <v>18</v>
      </c>
      <c r="D5" s="183">
        <f t="shared" si="0"/>
        <v>12</v>
      </c>
      <c r="E5" s="183">
        <f t="shared" si="0"/>
        <v>18</v>
      </c>
      <c r="F5" s="183">
        <f t="shared" si="0"/>
        <v>10</v>
      </c>
      <c r="G5" s="183">
        <f t="shared" si="0"/>
        <v>14</v>
      </c>
      <c r="H5" s="183">
        <f t="shared" si="0"/>
        <v>12</v>
      </c>
      <c r="I5" s="183">
        <f t="shared" si="0"/>
        <v>18</v>
      </c>
      <c r="J5" s="183">
        <f t="shared" si="0"/>
        <v>15</v>
      </c>
      <c r="K5" s="183">
        <f t="shared" si="0"/>
        <v>12</v>
      </c>
      <c r="L5" s="183">
        <f t="shared" si="0"/>
        <v>0</v>
      </c>
      <c r="M5" s="183">
        <f t="shared" si="0"/>
        <v>0</v>
      </c>
      <c r="N5" s="183">
        <f t="shared" si="0"/>
        <v>18</v>
      </c>
      <c r="O5" s="183">
        <f t="shared" si="0"/>
        <v>11</v>
      </c>
      <c r="P5" s="183">
        <f t="shared" si="0"/>
        <v>12</v>
      </c>
      <c r="Q5" s="183">
        <f t="shared" si="0"/>
        <v>2</v>
      </c>
      <c r="R5" s="183">
        <f t="shared" si="0"/>
        <v>12</v>
      </c>
      <c r="S5" s="183">
        <f t="shared" si="0"/>
        <v>7</v>
      </c>
      <c r="T5" s="183">
        <f t="shared" si="0"/>
        <v>11</v>
      </c>
      <c r="U5" s="183">
        <f t="shared" si="0"/>
        <v>17</v>
      </c>
      <c r="V5" s="183">
        <f t="shared" si="0"/>
        <v>219</v>
      </c>
      <c r="W5" s="184">
        <f>V5/18</f>
        <v>12.166666666666666</v>
      </c>
    </row>
    <row r="6" spans="1:23" ht="16.5" customHeight="1" x14ac:dyDescent="0.15">
      <c r="A6" s="185">
        <v>1</v>
      </c>
      <c r="B6" s="186" t="s">
        <v>378</v>
      </c>
      <c r="C6" s="187">
        <v>1</v>
      </c>
      <c r="D6" s="187">
        <v>1</v>
      </c>
      <c r="E6" s="187">
        <v>1</v>
      </c>
      <c r="F6" s="187">
        <v>0</v>
      </c>
      <c r="G6" s="187">
        <v>1</v>
      </c>
      <c r="H6" s="187">
        <v>1</v>
      </c>
      <c r="I6" s="187">
        <v>1</v>
      </c>
      <c r="J6" s="187">
        <v>1</v>
      </c>
      <c r="K6" s="187">
        <v>1</v>
      </c>
      <c r="L6" s="187">
        <v>0</v>
      </c>
      <c r="M6" s="187">
        <v>0</v>
      </c>
      <c r="N6" s="187">
        <v>1</v>
      </c>
      <c r="O6" s="187">
        <v>1</v>
      </c>
      <c r="P6" s="187">
        <v>1</v>
      </c>
      <c r="Q6" s="187">
        <v>0</v>
      </c>
      <c r="R6" s="187">
        <v>0</v>
      </c>
      <c r="S6" s="187">
        <v>1</v>
      </c>
      <c r="T6" s="187">
        <v>0</v>
      </c>
      <c r="U6" s="187">
        <v>1</v>
      </c>
      <c r="V6" s="187">
        <f>SUM(C6:U6)</f>
        <v>13</v>
      </c>
      <c r="W6" s="187"/>
    </row>
    <row r="7" spans="1:23" ht="16.5" customHeight="1" x14ac:dyDescent="0.15">
      <c r="A7" s="185">
        <v>2</v>
      </c>
      <c r="B7" s="186" t="s">
        <v>379</v>
      </c>
      <c r="C7" s="187">
        <v>1</v>
      </c>
      <c r="D7" s="187">
        <v>1</v>
      </c>
      <c r="E7" s="187">
        <v>1</v>
      </c>
      <c r="F7" s="187">
        <v>1</v>
      </c>
      <c r="G7" s="187">
        <v>1</v>
      </c>
      <c r="H7" s="187">
        <v>0</v>
      </c>
      <c r="I7" s="187">
        <v>1</v>
      </c>
      <c r="J7" s="187">
        <v>1</v>
      </c>
      <c r="K7" s="187">
        <v>1</v>
      </c>
      <c r="L7" s="187">
        <v>0</v>
      </c>
      <c r="M7" s="187">
        <v>0</v>
      </c>
      <c r="N7" s="187">
        <v>1</v>
      </c>
      <c r="O7" s="187">
        <v>0</v>
      </c>
      <c r="P7" s="187">
        <v>1</v>
      </c>
      <c r="Q7" s="187">
        <v>0</v>
      </c>
      <c r="R7" s="187">
        <v>0</v>
      </c>
      <c r="S7" s="187">
        <v>1</v>
      </c>
      <c r="T7" s="187">
        <v>0</v>
      </c>
      <c r="U7" s="187">
        <v>1</v>
      </c>
      <c r="V7" s="187">
        <f t="shared" ref="V7:V23" si="1">SUM(C7:U7)</f>
        <v>12</v>
      </c>
      <c r="W7" s="187"/>
    </row>
    <row r="8" spans="1:23" ht="16.5" customHeight="1" x14ac:dyDescent="0.15">
      <c r="A8" s="185">
        <v>3</v>
      </c>
      <c r="B8" s="186" t="s">
        <v>380</v>
      </c>
      <c r="C8" s="187">
        <v>1</v>
      </c>
      <c r="D8" s="187">
        <v>1</v>
      </c>
      <c r="E8" s="187">
        <v>1</v>
      </c>
      <c r="F8" s="187">
        <v>1</v>
      </c>
      <c r="G8" s="187">
        <v>1</v>
      </c>
      <c r="H8" s="187">
        <v>1</v>
      </c>
      <c r="I8" s="187">
        <v>1</v>
      </c>
      <c r="J8" s="187">
        <v>1</v>
      </c>
      <c r="K8" s="187">
        <v>1</v>
      </c>
      <c r="L8" s="187">
        <v>0</v>
      </c>
      <c r="M8" s="187">
        <v>0</v>
      </c>
      <c r="N8" s="187">
        <v>1</v>
      </c>
      <c r="O8" s="187">
        <v>1</v>
      </c>
      <c r="P8" s="187">
        <v>1</v>
      </c>
      <c r="Q8" s="187">
        <v>1</v>
      </c>
      <c r="R8" s="187">
        <v>1</v>
      </c>
      <c r="S8" s="187">
        <v>1</v>
      </c>
      <c r="T8" s="187">
        <v>1</v>
      </c>
      <c r="U8" s="187">
        <v>1</v>
      </c>
      <c r="V8" s="187">
        <f t="shared" si="1"/>
        <v>17</v>
      </c>
      <c r="W8" s="187"/>
    </row>
    <row r="9" spans="1:23" ht="16.5" customHeight="1" x14ac:dyDescent="0.15">
      <c r="A9" s="185">
        <v>4</v>
      </c>
      <c r="B9" s="186" t="s">
        <v>381</v>
      </c>
      <c r="C9" s="187">
        <v>1</v>
      </c>
      <c r="D9" s="187">
        <v>0</v>
      </c>
      <c r="E9" s="187">
        <v>1</v>
      </c>
      <c r="F9" s="187">
        <v>0</v>
      </c>
      <c r="G9" s="187">
        <v>0</v>
      </c>
      <c r="H9" s="187">
        <v>0</v>
      </c>
      <c r="I9" s="187">
        <v>1</v>
      </c>
      <c r="J9" s="187">
        <v>1</v>
      </c>
      <c r="K9" s="187">
        <v>0</v>
      </c>
      <c r="L9" s="187">
        <v>0</v>
      </c>
      <c r="M9" s="187">
        <v>0</v>
      </c>
      <c r="N9" s="187">
        <v>1</v>
      </c>
      <c r="O9" s="187">
        <v>1</v>
      </c>
      <c r="P9" s="187">
        <v>0</v>
      </c>
      <c r="Q9" s="187">
        <v>0</v>
      </c>
      <c r="R9" s="187">
        <v>0</v>
      </c>
      <c r="S9" s="187">
        <v>0</v>
      </c>
      <c r="T9" s="187">
        <v>0</v>
      </c>
      <c r="U9" s="187">
        <v>1</v>
      </c>
      <c r="V9" s="187">
        <f t="shared" si="1"/>
        <v>7</v>
      </c>
      <c r="W9" s="187"/>
    </row>
    <row r="10" spans="1:23" ht="16.5" customHeight="1" x14ac:dyDescent="0.15">
      <c r="A10" s="185">
        <v>5</v>
      </c>
      <c r="B10" s="186" t="s">
        <v>382</v>
      </c>
      <c r="C10" s="187">
        <v>1</v>
      </c>
      <c r="D10" s="187">
        <v>1</v>
      </c>
      <c r="E10" s="187">
        <v>1</v>
      </c>
      <c r="F10" s="187">
        <v>1</v>
      </c>
      <c r="G10" s="187">
        <v>1</v>
      </c>
      <c r="H10" s="187">
        <v>1</v>
      </c>
      <c r="I10" s="187">
        <v>1</v>
      </c>
      <c r="J10" s="187">
        <v>1</v>
      </c>
      <c r="K10" s="187">
        <v>1</v>
      </c>
      <c r="L10" s="187">
        <v>0</v>
      </c>
      <c r="M10" s="187">
        <v>0</v>
      </c>
      <c r="N10" s="187">
        <v>1</v>
      </c>
      <c r="O10" s="187">
        <v>1</v>
      </c>
      <c r="P10" s="187">
        <v>1</v>
      </c>
      <c r="Q10" s="187">
        <v>0</v>
      </c>
      <c r="R10" s="187">
        <v>1</v>
      </c>
      <c r="S10" s="187">
        <v>1</v>
      </c>
      <c r="T10" s="187">
        <v>1</v>
      </c>
      <c r="U10" s="187">
        <v>1</v>
      </c>
      <c r="V10" s="187">
        <f t="shared" si="1"/>
        <v>16</v>
      </c>
      <c r="W10" s="187"/>
    </row>
    <row r="11" spans="1:23" ht="16.5" customHeight="1" x14ac:dyDescent="0.15">
      <c r="A11" s="185">
        <v>6</v>
      </c>
      <c r="B11" s="186" t="s">
        <v>383</v>
      </c>
      <c r="C11" s="187">
        <v>1</v>
      </c>
      <c r="D11" s="187">
        <v>1</v>
      </c>
      <c r="E11" s="187">
        <v>1</v>
      </c>
      <c r="F11" s="187">
        <v>1</v>
      </c>
      <c r="G11" s="187">
        <v>1</v>
      </c>
      <c r="H11" s="187">
        <v>1</v>
      </c>
      <c r="I11" s="187">
        <v>1</v>
      </c>
      <c r="J11" s="187">
        <v>1</v>
      </c>
      <c r="K11" s="187">
        <v>1</v>
      </c>
      <c r="L11" s="187">
        <v>0</v>
      </c>
      <c r="M11" s="187">
        <v>0</v>
      </c>
      <c r="N11" s="187">
        <v>1</v>
      </c>
      <c r="O11" s="187">
        <v>1</v>
      </c>
      <c r="P11" s="187">
        <v>1</v>
      </c>
      <c r="Q11" s="187">
        <v>0</v>
      </c>
      <c r="R11" s="187">
        <v>1</v>
      </c>
      <c r="S11" s="187">
        <v>1</v>
      </c>
      <c r="T11" s="187">
        <v>1</v>
      </c>
      <c r="U11" s="187">
        <v>1</v>
      </c>
      <c r="V11" s="187">
        <f t="shared" si="1"/>
        <v>16</v>
      </c>
      <c r="W11" s="187"/>
    </row>
    <row r="12" spans="1:23" ht="16.5" customHeight="1" x14ac:dyDescent="0.15">
      <c r="A12" s="185">
        <v>7</v>
      </c>
      <c r="B12" s="186" t="s">
        <v>384</v>
      </c>
      <c r="C12" s="187">
        <v>1</v>
      </c>
      <c r="D12" s="187">
        <v>1</v>
      </c>
      <c r="E12" s="187">
        <v>1</v>
      </c>
      <c r="F12" s="187">
        <v>0</v>
      </c>
      <c r="G12" s="187">
        <v>1</v>
      </c>
      <c r="H12" s="187">
        <v>1</v>
      </c>
      <c r="I12" s="187">
        <v>1</v>
      </c>
      <c r="J12" s="187">
        <v>1</v>
      </c>
      <c r="K12" s="187">
        <v>0</v>
      </c>
      <c r="L12" s="187">
        <v>0</v>
      </c>
      <c r="M12" s="187">
        <v>0</v>
      </c>
      <c r="N12" s="187">
        <v>1</v>
      </c>
      <c r="O12" s="187">
        <v>0</v>
      </c>
      <c r="P12" s="187">
        <v>1</v>
      </c>
      <c r="Q12" s="187">
        <v>0</v>
      </c>
      <c r="R12" s="187">
        <v>1</v>
      </c>
      <c r="S12" s="187">
        <v>0</v>
      </c>
      <c r="T12" s="187">
        <v>1</v>
      </c>
      <c r="U12" s="187">
        <v>1</v>
      </c>
      <c r="V12" s="187">
        <f t="shared" si="1"/>
        <v>12</v>
      </c>
      <c r="W12" s="187"/>
    </row>
    <row r="13" spans="1:23" ht="16.5" customHeight="1" x14ac:dyDescent="0.15">
      <c r="A13" s="185">
        <v>8</v>
      </c>
      <c r="B13" s="186" t="s">
        <v>385</v>
      </c>
      <c r="C13" s="187">
        <v>1</v>
      </c>
      <c r="D13" s="187">
        <v>0</v>
      </c>
      <c r="E13" s="187">
        <v>1</v>
      </c>
      <c r="F13" s="187">
        <v>0</v>
      </c>
      <c r="G13" s="187">
        <v>0</v>
      </c>
      <c r="H13" s="187">
        <v>1</v>
      </c>
      <c r="I13" s="187">
        <v>1</v>
      </c>
      <c r="J13" s="187">
        <v>0</v>
      </c>
      <c r="K13" s="187">
        <v>0</v>
      </c>
      <c r="L13" s="187">
        <v>0</v>
      </c>
      <c r="M13" s="187">
        <v>0</v>
      </c>
      <c r="N13" s="187">
        <v>1</v>
      </c>
      <c r="O13" s="187">
        <v>0</v>
      </c>
      <c r="P13" s="187">
        <v>0</v>
      </c>
      <c r="Q13" s="187">
        <v>0</v>
      </c>
      <c r="R13" s="187">
        <v>1</v>
      </c>
      <c r="S13" s="187">
        <v>0</v>
      </c>
      <c r="T13" s="187">
        <v>0</v>
      </c>
      <c r="U13" s="187">
        <v>1</v>
      </c>
      <c r="V13" s="187">
        <f t="shared" si="1"/>
        <v>7</v>
      </c>
      <c r="W13" s="187"/>
    </row>
    <row r="14" spans="1:23" ht="16.5" customHeight="1" x14ac:dyDescent="0.15">
      <c r="A14" s="185">
        <v>9</v>
      </c>
      <c r="B14" s="186" t="s">
        <v>386</v>
      </c>
      <c r="C14" s="187">
        <v>1</v>
      </c>
      <c r="D14" s="187">
        <v>1</v>
      </c>
      <c r="E14" s="187">
        <v>1</v>
      </c>
      <c r="F14" s="187">
        <v>1</v>
      </c>
      <c r="G14" s="187">
        <v>1</v>
      </c>
      <c r="H14" s="187">
        <v>1</v>
      </c>
      <c r="I14" s="187">
        <v>1</v>
      </c>
      <c r="J14" s="187">
        <v>1</v>
      </c>
      <c r="K14" s="187">
        <v>1</v>
      </c>
      <c r="L14" s="187">
        <v>0</v>
      </c>
      <c r="M14" s="187">
        <v>0</v>
      </c>
      <c r="N14" s="187">
        <v>1</v>
      </c>
      <c r="O14" s="187">
        <v>1</v>
      </c>
      <c r="P14" s="187">
        <v>1</v>
      </c>
      <c r="Q14" s="187">
        <v>0</v>
      </c>
      <c r="R14" s="187">
        <v>1</v>
      </c>
      <c r="S14" s="187">
        <v>1</v>
      </c>
      <c r="T14" s="187">
        <v>1</v>
      </c>
      <c r="U14" s="187">
        <v>1</v>
      </c>
      <c r="V14" s="187">
        <f t="shared" si="1"/>
        <v>16</v>
      </c>
      <c r="W14" s="187"/>
    </row>
    <row r="15" spans="1:23" ht="16.5" customHeight="1" x14ac:dyDescent="0.15">
      <c r="A15" s="185">
        <v>10</v>
      </c>
      <c r="B15" s="186" t="s">
        <v>387</v>
      </c>
      <c r="C15" s="187">
        <v>1</v>
      </c>
      <c r="D15" s="187">
        <v>1</v>
      </c>
      <c r="E15" s="187">
        <v>1</v>
      </c>
      <c r="F15" s="187">
        <v>1</v>
      </c>
      <c r="G15" s="187">
        <v>1</v>
      </c>
      <c r="H15" s="187">
        <v>1</v>
      </c>
      <c r="I15" s="187">
        <v>1</v>
      </c>
      <c r="J15" s="187">
        <v>1</v>
      </c>
      <c r="K15" s="187">
        <v>1</v>
      </c>
      <c r="L15" s="187">
        <v>0</v>
      </c>
      <c r="M15" s="187">
        <v>0</v>
      </c>
      <c r="N15" s="187">
        <v>1</v>
      </c>
      <c r="O15" s="187">
        <v>1</v>
      </c>
      <c r="P15" s="187">
        <v>1</v>
      </c>
      <c r="Q15" s="187">
        <v>1</v>
      </c>
      <c r="R15" s="187">
        <v>1</v>
      </c>
      <c r="S15" s="187">
        <v>1</v>
      </c>
      <c r="T15" s="187">
        <v>1</v>
      </c>
      <c r="U15" s="187">
        <v>1</v>
      </c>
      <c r="V15" s="187">
        <f t="shared" si="1"/>
        <v>17</v>
      </c>
      <c r="W15" s="187"/>
    </row>
    <row r="16" spans="1:23" ht="16.5" customHeight="1" x14ac:dyDescent="0.15">
      <c r="A16" s="185">
        <v>11</v>
      </c>
      <c r="B16" s="186" t="s">
        <v>388</v>
      </c>
      <c r="C16" s="187">
        <v>1</v>
      </c>
      <c r="D16" s="187">
        <v>1</v>
      </c>
      <c r="E16" s="187">
        <v>1</v>
      </c>
      <c r="F16" s="187">
        <v>0</v>
      </c>
      <c r="G16" s="187">
        <v>1</v>
      </c>
      <c r="H16" s="187">
        <v>1</v>
      </c>
      <c r="I16" s="187">
        <v>1</v>
      </c>
      <c r="J16" s="187">
        <v>1</v>
      </c>
      <c r="K16" s="187">
        <v>1</v>
      </c>
      <c r="L16" s="187">
        <v>0</v>
      </c>
      <c r="M16" s="187">
        <v>0</v>
      </c>
      <c r="N16" s="187">
        <v>1</v>
      </c>
      <c r="O16" s="187">
        <v>0</v>
      </c>
      <c r="P16" s="187">
        <v>1</v>
      </c>
      <c r="Q16" s="187">
        <v>0</v>
      </c>
      <c r="R16" s="187">
        <v>1</v>
      </c>
      <c r="S16" s="187">
        <v>0</v>
      </c>
      <c r="T16" s="187">
        <v>1</v>
      </c>
      <c r="U16" s="187">
        <v>1</v>
      </c>
      <c r="V16" s="187">
        <f t="shared" si="1"/>
        <v>13</v>
      </c>
      <c r="W16" s="187"/>
    </row>
    <row r="17" spans="1:23" ht="16.5" customHeight="1" x14ac:dyDescent="0.15">
      <c r="A17" s="185">
        <v>12</v>
      </c>
      <c r="B17" s="186" t="s">
        <v>389</v>
      </c>
      <c r="C17" s="187">
        <v>1</v>
      </c>
      <c r="D17" s="187">
        <v>1</v>
      </c>
      <c r="E17" s="187">
        <v>1</v>
      </c>
      <c r="F17" s="187">
        <v>1</v>
      </c>
      <c r="G17" s="187">
        <v>1</v>
      </c>
      <c r="H17" s="187">
        <v>0</v>
      </c>
      <c r="I17" s="187">
        <v>1</v>
      </c>
      <c r="J17" s="187">
        <v>1</v>
      </c>
      <c r="K17" s="187">
        <v>1</v>
      </c>
      <c r="L17" s="187">
        <v>0</v>
      </c>
      <c r="M17" s="187">
        <v>0</v>
      </c>
      <c r="N17" s="187">
        <v>1</v>
      </c>
      <c r="O17" s="187">
        <v>1</v>
      </c>
      <c r="P17" s="187">
        <v>1</v>
      </c>
      <c r="Q17" s="187">
        <v>0</v>
      </c>
      <c r="R17" s="187">
        <v>1</v>
      </c>
      <c r="S17" s="187">
        <v>0</v>
      </c>
      <c r="T17" s="187">
        <v>1</v>
      </c>
      <c r="U17" s="187">
        <v>1</v>
      </c>
      <c r="V17" s="187">
        <f t="shared" si="1"/>
        <v>14</v>
      </c>
      <c r="W17" s="187"/>
    </row>
    <row r="18" spans="1:23" ht="16.5" customHeight="1" x14ac:dyDescent="0.15">
      <c r="A18" s="185">
        <v>13</v>
      </c>
      <c r="B18" s="186" t="s">
        <v>390</v>
      </c>
      <c r="C18" s="187">
        <v>1</v>
      </c>
      <c r="D18" s="187">
        <v>0</v>
      </c>
      <c r="E18" s="187">
        <v>1</v>
      </c>
      <c r="F18" s="187">
        <v>0</v>
      </c>
      <c r="G18" s="187">
        <v>1</v>
      </c>
      <c r="H18" s="187">
        <v>1</v>
      </c>
      <c r="I18" s="187">
        <v>1</v>
      </c>
      <c r="J18" s="187">
        <v>0</v>
      </c>
      <c r="K18" s="187">
        <v>0</v>
      </c>
      <c r="L18" s="187">
        <v>0</v>
      </c>
      <c r="M18" s="187">
        <v>0</v>
      </c>
      <c r="N18" s="187">
        <v>1</v>
      </c>
      <c r="O18" s="187">
        <v>1</v>
      </c>
      <c r="P18" s="187">
        <v>1</v>
      </c>
      <c r="Q18" s="187">
        <v>0</v>
      </c>
      <c r="R18" s="187">
        <v>1</v>
      </c>
      <c r="S18" s="187">
        <v>0</v>
      </c>
      <c r="T18" s="187">
        <v>0</v>
      </c>
      <c r="U18" s="187">
        <v>1</v>
      </c>
      <c r="V18" s="187">
        <f t="shared" si="1"/>
        <v>10</v>
      </c>
      <c r="W18" s="187"/>
    </row>
    <row r="19" spans="1:23" ht="16.5" customHeight="1" x14ac:dyDescent="0.15">
      <c r="A19" s="185">
        <v>14</v>
      </c>
      <c r="B19" s="186" t="s">
        <v>391</v>
      </c>
      <c r="C19" s="187">
        <v>1</v>
      </c>
      <c r="D19" s="187">
        <v>0</v>
      </c>
      <c r="E19" s="187">
        <v>1</v>
      </c>
      <c r="F19" s="187">
        <v>0</v>
      </c>
      <c r="G19" s="187">
        <v>1</v>
      </c>
      <c r="H19" s="187">
        <v>0</v>
      </c>
      <c r="I19" s="187">
        <v>1</v>
      </c>
      <c r="J19" s="187">
        <v>1</v>
      </c>
      <c r="K19" s="187">
        <v>1</v>
      </c>
      <c r="L19" s="187">
        <v>0</v>
      </c>
      <c r="M19" s="187">
        <v>0</v>
      </c>
      <c r="N19" s="187">
        <v>1</v>
      </c>
      <c r="O19" s="187">
        <v>0</v>
      </c>
      <c r="P19" s="187">
        <v>1</v>
      </c>
      <c r="Q19" s="187">
        <v>0</v>
      </c>
      <c r="R19" s="187">
        <v>0</v>
      </c>
      <c r="S19" s="187">
        <v>0</v>
      </c>
      <c r="T19" s="187">
        <v>0</v>
      </c>
      <c r="U19" s="187">
        <v>1</v>
      </c>
      <c r="V19" s="187">
        <f t="shared" si="1"/>
        <v>9</v>
      </c>
      <c r="W19" s="187"/>
    </row>
    <row r="20" spans="1:23" ht="16.5" customHeight="1" x14ac:dyDescent="0.15">
      <c r="A20" s="185">
        <v>15</v>
      </c>
      <c r="B20" s="186" t="s">
        <v>392</v>
      </c>
      <c r="C20" s="187">
        <v>1</v>
      </c>
      <c r="D20" s="187">
        <v>1</v>
      </c>
      <c r="E20" s="187">
        <v>1</v>
      </c>
      <c r="F20" s="187">
        <v>1</v>
      </c>
      <c r="G20" s="187">
        <v>1</v>
      </c>
      <c r="H20" s="187">
        <v>1</v>
      </c>
      <c r="I20" s="187">
        <v>1</v>
      </c>
      <c r="J20" s="187">
        <v>1</v>
      </c>
      <c r="K20" s="187">
        <v>1</v>
      </c>
      <c r="L20" s="187">
        <v>0</v>
      </c>
      <c r="M20" s="187">
        <v>0</v>
      </c>
      <c r="N20" s="187">
        <v>1</v>
      </c>
      <c r="O20" s="187">
        <v>0</v>
      </c>
      <c r="P20" s="187">
        <v>0</v>
      </c>
      <c r="Q20" s="187">
        <v>0</v>
      </c>
      <c r="R20" s="187">
        <v>1</v>
      </c>
      <c r="S20" s="187">
        <v>0</v>
      </c>
      <c r="T20" s="187">
        <v>1</v>
      </c>
      <c r="U20" s="187">
        <v>1</v>
      </c>
      <c r="V20" s="187">
        <f t="shared" si="1"/>
        <v>13</v>
      </c>
      <c r="W20" s="187"/>
    </row>
    <row r="21" spans="1:23" ht="16.5" customHeight="1" x14ac:dyDescent="0.15">
      <c r="A21" s="185">
        <v>16</v>
      </c>
      <c r="B21" s="186" t="s">
        <v>393</v>
      </c>
      <c r="C21" s="187">
        <v>1</v>
      </c>
      <c r="D21" s="187">
        <v>0</v>
      </c>
      <c r="E21" s="187">
        <v>1</v>
      </c>
      <c r="F21" s="187">
        <v>1</v>
      </c>
      <c r="G21" s="187">
        <v>0</v>
      </c>
      <c r="H21" s="187">
        <v>0</v>
      </c>
      <c r="I21" s="187">
        <v>1</v>
      </c>
      <c r="J21" s="187">
        <v>1</v>
      </c>
      <c r="K21" s="187">
        <v>0</v>
      </c>
      <c r="L21" s="187">
        <v>0</v>
      </c>
      <c r="M21" s="187">
        <v>0</v>
      </c>
      <c r="N21" s="187">
        <v>1</v>
      </c>
      <c r="O21" s="187">
        <v>1</v>
      </c>
      <c r="P21" s="187">
        <v>0</v>
      </c>
      <c r="Q21" s="187">
        <v>0</v>
      </c>
      <c r="R21" s="187">
        <v>0</v>
      </c>
      <c r="S21" s="187">
        <v>0</v>
      </c>
      <c r="T21" s="187">
        <v>1</v>
      </c>
      <c r="U21" s="187">
        <v>1</v>
      </c>
      <c r="V21" s="187">
        <f t="shared" si="1"/>
        <v>9</v>
      </c>
      <c r="W21" s="187"/>
    </row>
    <row r="22" spans="1:23" ht="16.5" customHeight="1" x14ac:dyDescent="0.15">
      <c r="A22" s="185">
        <v>17</v>
      </c>
      <c r="B22" s="186" t="s">
        <v>394</v>
      </c>
      <c r="C22" s="187">
        <v>1</v>
      </c>
      <c r="D22" s="187">
        <v>1</v>
      </c>
      <c r="E22" s="187">
        <v>1</v>
      </c>
      <c r="F22" s="187">
        <v>1</v>
      </c>
      <c r="G22" s="187">
        <v>1</v>
      </c>
      <c r="H22" s="187">
        <v>1</v>
      </c>
      <c r="I22" s="187">
        <v>1</v>
      </c>
      <c r="J22" s="187">
        <v>1</v>
      </c>
      <c r="K22" s="187">
        <v>1</v>
      </c>
      <c r="L22" s="187">
        <v>0</v>
      </c>
      <c r="M22" s="187">
        <v>0</v>
      </c>
      <c r="N22" s="187">
        <v>1</v>
      </c>
      <c r="O22" s="187">
        <v>0</v>
      </c>
      <c r="P22" s="187">
        <v>0</v>
      </c>
      <c r="Q22" s="187">
        <v>0</v>
      </c>
      <c r="R22" s="187">
        <v>1</v>
      </c>
      <c r="S22" s="187">
        <v>0</v>
      </c>
      <c r="T22" s="187">
        <v>1</v>
      </c>
      <c r="U22" s="187">
        <v>1</v>
      </c>
      <c r="V22" s="187">
        <f t="shared" si="1"/>
        <v>13</v>
      </c>
      <c r="W22" s="187"/>
    </row>
    <row r="23" spans="1:23" ht="16.5" customHeight="1" x14ac:dyDescent="0.15">
      <c r="A23" s="185">
        <v>18</v>
      </c>
      <c r="B23" s="186" t="s">
        <v>395</v>
      </c>
      <c r="C23" s="187">
        <v>1</v>
      </c>
      <c r="D23" s="187">
        <v>0</v>
      </c>
      <c r="E23" s="187">
        <v>1</v>
      </c>
      <c r="F23" s="187">
        <v>0</v>
      </c>
      <c r="G23" s="187">
        <v>0</v>
      </c>
      <c r="H23" s="187">
        <v>0</v>
      </c>
      <c r="I23" s="187">
        <v>1</v>
      </c>
      <c r="J23" s="187">
        <v>0</v>
      </c>
      <c r="K23" s="187">
        <v>0</v>
      </c>
      <c r="L23" s="187">
        <v>0</v>
      </c>
      <c r="M23" s="187">
        <v>0</v>
      </c>
      <c r="N23" s="187">
        <v>1</v>
      </c>
      <c r="O23" s="187">
        <v>1</v>
      </c>
      <c r="P23" s="187">
        <v>0</v>
      </c>
      <c r="Q23" s="187">
        <v>0</v>
      </c>
      <c r="R23" s="187">
        <v>0</v>
      </c>
      <c r="S23" s="187">
        <v>0</v>
      </c>
      <c r="T23" s="187">
        <v>0</v>
      </c>
      <c r="U23" s="187">
        <v>0</v>
      </c>
      <c r="V23" s="187">
        <f t="shared" si="1"/>
        <v>5</v>
      </c>
      <c r="W23" s="187"/>
    </row>
    <row r="24" spans="1:23" ht="16.5" customHeight="1" x14ac:dyDescent="0.15">
      <c r="A24" s="181" t="s">
        <v>49</v>
      </c>
      <c r="B24" s="182" t="s">
        <v>396</v>
      </c>
      <c r="C24" s="179">
        <f>SUM(C25:C35)</f>
        <v>11</v>
      </c>
      <c r="D24" s="179">
        <f t="shared" ref="D24:V24" si="2">SUM(D25:D35)</f>
        <v>8</v>
      </c>
      <c r="E24" s="179">
        <f t="shared" si="2"/>
        <v>11</v>
      </c>
      <c r="F24" s="179">
        <f t="shared" si="2"/>
        <v>6</v>
      </c>
      <c r="G24" s="179">
        <f t="shared" si="2"/>
        <v>8</v>
      </c>
      <c r="H24" s="179">
        <f t="shared" si="2"/>
        <v>3</v>
      </c>
      <c r="I24" s="179">
        <f t="shared" si="2"/>
        <v>10</v>
      </c>
      <c r="J24" s="179">
        <f t="shared" si="2"/>
        <v>10</v>
      </c>
      <c r="K24" s="179">
        <f t="shared" si="2"/>
        <v>6</v>
      </c>
      <c r="L24" s="179">
        <f t="shared" si="2"/>
        <v>0</v>
      </c>
      <c r="M24" s="179">
        <f t="shared" si="2"/>
        <v>0</v>
      </c>
      <c r="N24" s="179">
        <f t="shared" si="2"/>
        <v>11</v>
      </c>
      <c r="O24" s="179">
        <f t="shared" si="2"/>
        <v>6</v>
      </c>
      <c r="P24" s="179">
        <f t="shared" si="2"/>
        <v>8</v>
      </c>
      <c r="Q24" s="179">
        <f t="shared" si="2"/>
        <v>7</v>
      </c>
      <c r="R24" s="179">
        <f t="shared" si="2"/>
        <v>7</v>
      </c>
      <c r="S24" s="179">
        <f t="shared" si="2"/>
        <v>4</v>
      </c>
      <c r="T24" s="179">
        <f t="shared" si="2"/>
        <v>11</v>
      </c>
      <c r="U24" s="179">
        <f t="shared" si="2"/>
        <v>10</v>
      </c>
      <c r="V24" s="179">
        <f t="shared" si="2"/>
        <v>137</v>
      </c>
      <c r="W24" s="184">
        <f>V24/11</f>
        <v>12.454545454545455</v>
      </c>
    </row>
    <row r="25" spans="1:23" ht="16.5" customHeight="1" x14ac:dyDescent="0.15">
      <c r="A25" s="185">
        <v>1</v>
      </c>
      <c r="B25" s="186" t="s">
        <v>397</v>
      </c>
      <c r="C25" s="187">
        <v>1</v>
      </c>
      <c r="D25" s="187">
        <v>1</v>
      </c>
      <c r="E25" s="187">
        <v>1</v>
      </c>
      <c r="F25" s="187"/>
      <c r="G25" s="187">
        <v>1</v>
      </c>
      <c r="H25" s="187">
        <v>1</v>
      </c>
      <c r="I25" s="187">
        <v>1</v>
      </c>
      <c r="J25" s="187">
        <v>1</v>
      </c>
      <c r="K25" s="187">
        <v>1</v>
      </c>
      <c r="L25" s="187"/>
      <c r="M25" s="187"/>
      <c r="N25" s="187">
        <v>1</v>
      </c>
      <c r="O25" s="187">
        <v>1</v>
      </c>
      <c r="P25" s="187">
        <v>1</v>
      </c>
      <c r="Q25" s="187">
        <v>1</v>
      </c>
      <c r="R25" s="187">
        <v>1</v>
      </c>
      <c r="S25" s="187">
        <v>1</v>
      </c>
      <c r="T25" s="187">
        <v>1</v>
      </c>
      <c r="U25" s="187">
        <v>1</v>
      </c>
      <c r="V25" s="187">
        <f>SUM(C25:U25)</f>
        <v>16</v>
      </c>
      <c r="W25" s="187"/>
    </row>
    <row r="26" spans="1:23" ht="16.5" customHeight="1" x14ac:dyDescent="0.15">
      <c r="A26" s="185">
        <v>2</v>
      </c>
      <c r="B26" s="186" t="s">
        <v>398</v>
      </c>
      <c r="C26" s="187">
        <v>1</v>
      </c>
      <c r="D26" s="187">
        <v>1</v>
      </c>
      <c r="E26" s="187">
        <v>1</v>
      </c>
      <c r="F26" s="187">
        <v>1</v>
      </c>
      <c r="G26" s="187">
        <v>1</v>
      </c>
      <c r="H26" s="187"/>
      <c r="I26" s="187">
        <v>1</v>
      </c>
      <c r="J26" s="187">
        <v>1</v>
      </c>
      <c r="K26" s="187">
        <v>1</v>
      </c>
      <c r="L26" s="187"/>
      <c r="M26" s="187"/>
      <c r="N26" s="187">
        <v>1</v>
      </c>
      <c r="O26" s="187">
        <v>1</v>
      </c>
      <c r="P26" s="187">
        <v>1</v>
      </c>
      <c r="Q26" s="187">
        <v>1</v>
      </c>
      <c r="R26" s="187">
        <v>1</v>
      </c>
      <c r="S26" s="187">
        <v>1</v>
      </c>
      <c r="T26" s="187">
        <v>1</v>
      </c>
      <c r="U26" s="187">
        <v>1</v>
      </c>
      <c r="V26" s="187">
        <f t="shared" ref="V26:V35" si="3">SUM(C26:U26)</f>
        <v>16</v>
      </c>
      <c r="W26" s="187"/>
    </row>
    <row r="27" spans="1:23" ht="16.5" customHeight="1" x14ac:dyDescent="0.15">
      <c r="A27" s="185">
        <v>3</v>
      </c>
      <c r="B27" s="186" t="s">
        <v>399</v>
      </c>
      <c r="C27" s="187">
        <v>1</v>
      </c>
      <c r="D27" s="187">
        <v>1</v>
      </c>
      <c r="E27" s="187">
        <v>1</v>
      </c>
      <c r="F27" s="187">
        <v>1</v>
      </c>
      <c r="G27" s="187">
        <v>1</v>
      </c>
      <c r="H27" s="187">
        <v>1</v>
      </c>
      <c r="I27" s="187">
        <v>1</v>
      </c>
      <c r="J27" s="187">
        <v>1</v>
      </c>
      <c r="K27" s="187">
        <v>1</v>
      </c>
      <c r="L27" s="187"/>
      <c r="M27" s="187"/>
      <c r="N27" s="187">
        <v>1</v>
      </c>
      <c r="O27" s="187">
        <v>1</v>
      </c>
      <c r="P27" s="187">
        <v>1</v>
      </c>
      <c r="Q27" s="187">
        <v>1</v>
      </c>
      <c r="R27" s="187">
        <v>1</v>
      </c>
      <c r="S27" s="187"/>
      <c r="T27" s="187">
        <v>1</v>
      </c>
      <c r="U27" s="187">
        <v>1</v>
      </c>
      <c r="V27" s="187">
        <f t="shared" si="3"/>
        <v>16</v>
      </c>
      <c r="W27" s="187"/>
    </row>
    <row r="28" spans="1:23" ht="16.5" customHeight="1" x14ac:dyDescent="0.15">
      <c r="A28" s="185">
        <v>4</v>
      </c>
      <c r="B28" s="186" t="s">
        <v>400</v>
      </c>
      <c r="C28" s="187">
        <v>1</v>
      </c>
      <c r="D28" s="187">
        <v>1</v>
      </c>
      <c r="E28" s="187">
        <v>1</v>
      </c>
      <c r="F28" s="187"/>
      <c r="G28" s="187">
        <v>1</v>
      </c>
      <c r="H28" s="187"/>
      <c r="I28" s="187">
        <v>1</v>
      </c>
      <c r="J28" s="187">
        <v>1</v>
      </c>
      <c r="K28" s="187">
        <v>1</v>
      </c>
      <c r="L28" s="187"/>
      <c r="M28" s="187"/>
      <c r="N28" s="187">
        <v>1</v>
      </c>
      <c r="O28" s="187"/>
      <c r="P28" s="187">
        <v>1</v>
      </c>
      <c r="Q28" s="187"/>
      <c r="R28" s="187">
        <v>1</v>
      </c>
      <c r="S28" s="187"/>
      <c r="T28" s="187">
        <v>1</v>
      </c>
      <c r="U28" s="187">
        <v>1</v>
      </c>
      <c r="V28" s="187">
        <f t="shared" si="3"/>
        <v>12</v>
      </c>
      <c r="W28" s="187"/>
    </row>
    <row r="29" spans="1:23" ht="16.5" customHeight="1" x14ac:dyDescent="0.15">
      <c r="A29" s="185">
        <v>5</v>
      </c>
      <c r="B29" s="186" t="s">
        <v>401</v>
      </c>
      <c r="C29" s="187">
        <v>1</v>
      </c>
      <c r="D29" s="187"/>
      <c r="E29" s="187">
        <v>1</v>
      </c>
      <c r="F29" s="187"/>
      <c r="G29" s="187"/>
      <c r="H29" s="187"/>
      <c r="I29" s="187">
        <v>1</v>
      </c>
      <c r="J29" s="187">
        <v>1</v>
      </c>
      <c r="K29" s="187"/>
      <c r="L29" s="187"/>
      <c r="M29" s="187"/>
      <c r="N29" s="187">
        <v>1</v>
      </c>
      <c r="O29" s="187">
        <v>1</v>
      </c>
      <c r="P29" s="187">
        <v>1</v>
      </c>
      <c r="Q29" s="187">
        <v>1</v>
      </c>
      <c r="R29" s="187"/>
      <c r="S29" s="187">
        <v>1</v>
      </c>
      <c r="T29" s="187">
        <v>1</v>
      </c>
      <c r="U29" s="187"/>
      <c r="V29" s="187">
        <f t="shared" si="3"/>
        <v>10</v>
      </c>
      <c r="W29" s="187"/>
    </row>
    <row r="30" spans="1:23" ht="16.5" customHeight="1" x14ac:dyDescent="0.15">
      <c r="A30" s="185">
        <v>6</v>
      </c>
      <c r="B30" s="186" t="s">
        <v>402</v>
      </c>
      <c r="C30" s="187">
        <v>1</v>
      </c>
      <c r="D30" s="187">
        <v>1</v>
      </c>
      <c r="E30" s="187">
        <v>1</v>
      </c>
      <c r="F30" s="187">
        <v>1</v>
      </c>
      <c r="G30" s="187">
        <v>1</v>
      </c>
      <c r="H30" s="187"/>
      <c r="I30" s="187">
        <v>1</v>
      </c>
      <c r="J30" s="187">
        <v>1</v>
      </c>
      <c r="K30" s="187"/>
      <c r="L30" s="187"/>
      <c r="M30" s="187"/>
      <c r="N30" s="187">
        <v>1</v>
      </c>
      <c r="O30" s="187"/>
      <c r="P30" s="187">
        <v>0</v>
      </c>
      <c r="Q30" s="187"/>
      <c r="R30" s="187">
        <v>1</v>
      </c>
      <c r="S30" s="187"/>
      <c r="T30" s="187">
        <v>1</v>
      </c>
      <c r="U30" s="187">
        <v>1</v>
      </c>
      <c r="V30" s="187">
        <f t="shared" si="3"/>
        <v>11</v>
      </c>
      <c r="W30" s="187"/>
    </row>
    <row r="31" spans="1:23" ht="16.5" customHeight="1" x14ac:dyDescent="0.15">
      <c r="A31" s="185">
        <v>7</v>
      </c>
      <c r="B31" s="186" t="s">
        <v>403</v>
      </c>
      <c r="C31" s="187">
        <v>1</v>
      </c>
      <c r="D31" s="187"/>
      <c r="E31" s="187">
        <v>1</v>
      </c>
      <c r="F31" s="187"/>
      <c r="G31" s="187"/>
      <c r="H31" s="187"/>
      <c r="I31" s="187">
        <v>1</v>
      </c>
      <c r="J31" s="187">
        <v>1</v>
      </c>
      <c r="K31" s="187"/>
      <c r="L31" s="187"/>
      <c r="M31" s="187"/>
      <c r="N31" s="187">
        <v>1</v>
      </c>
      <c r="O31" s="187"/>
      <c r="P31" s="187"/>
      <c r="Q31" s="187"/>
      <c r="R31" s="187">
        <v>1</v>
      </c>
      <c r="S31" s="187"/>
      <c r="T31" s="187">
        <v>1</v>
      </c>
      <c r="U31" s="187">
        <v>1</v>
      </c>
      <c r="V31" s="187">
        <f t="shared" si="3"/>
        <v>8</v>
      </c>
      <c r="W31" s="187"/>
    </row>
    <row r="32" spans="1:23" ht="16.5" customHeight="1" x14ac:dyDescent="0.15">
      <c r="A32" s="185">
        <v>8</v>
      </c>
      <c r="B32" s="186" t="s">
        <v>404</v>
      </c>
      <c r="C32" s="187">
        <v>1</v>
      </c>
      <c r="D32" s="187">
        <v>1</v>
      </c>
      <c r="E32" s="187">
        <v>1</v>
      </c>
      <c r="F32" s="187">
        <v>1</v>
      </c>
      <c r="G32" s="187">
        <v>1</v>
      </c>
      <c r="H32" s="187"/>
      <c r="I32" s="187">
        <v>1</v>
      </c>
      <c r="J32" s="187">
        <v>1</v>
      </c>
      <c r="K32" s="187">
        <v>1</v>
      </c>
      <c r="L32" s="187"/>
      <c r="M32" s="187"/>
      <c r="N32" s="187">
        <v>1</v>
      </c>
      <c r="O32" s="187">
        <v>1</v>
      </c>
      <c r="P32" s="187">
        <v>1</v>
      </c>
      <c r="Q32" s="187">
        <v>1</v>
      </c>
      <c r="R32" s="187"/>
      <c r="S32" s="187"/>
      <c r="T32" s="187">
        <v>1</v>
      </c>
      <c r="U32" s="187">
        <v>1</v>
      </c>
      <c r="V32" s="187">
        <f t="shared" si="3"/>
        <v>14</v>
      </c>
      <c r="W32" s="187"/>
    </row>
    <row r="33" spans="1:23" ht="16.5" customHeight="1" x14ac:dyDescent="0.15">
      <c r="A33" s="185">
        <v>9</v>
      </c>
      <c r="B33" s="186" t="s">
        <v>405</v>
      </c>
      <c r="C33" s="187">
        <v>1</v>
      </c>
      <c r="D33" s="187">
        <v>1</v>
      </c>
      <c r="E33" s="187">
        <v>1</v>
      </c>
      <c r="F33" s="187">
        <v>1</v>
      </c>
      <c r="G33" s="187">
        <v>1</v>
      </c>
      <c r="H33" s="187">
        <v>1</v>
      </c>
      <c r="I33" s="187">
        <v>1</v>
      </c>
      <c r="J33" s="187">
        <v>1</v>
      </c>
      <c r="K33" s="187"/>
      <c r="L33" s="187"/>
      <c r="M33" s="187"/>
      <c r="N33" s="187">
        <v>1</v>
      </c>
      <c r="O33" s="187">
        <v>1</v>
      </c>
      <c r="P33" s="187">
        <v>1</v>
      </c>
      <c r="Q33" s="187">
        <v>1</v>
      </c>
      <c r="R33" s="187">
        <v>1</v>
      </c>
      <c r="S33" s="187">
        <v>1</v>
      </c>
      <c r="T33" s="187">
        <v>1</v>
      </c>
      <c r="U33" s="187">
        <v>1</v>
      </c>
      <c r="V33" s="187">
        <f t="shared" si="3"/>
        <v>16</v>
      </c>
      <c r="W33" s="187"/>
    </row>
    <row r="34" spans="1:23" ht="16.5" customHeight="1" x14ac:dyDescent="0.15">
      <c r="A34" s="185">
        <v>10</v>
      </c>
      <c r="B34" s="186" t="s">
        <v>406</v>
      </c>
      <c r="C34" s="187">
        <v>1</v>
      </c>
      <c r="D34" s="187"/>
      <c r="E34" s="187">
        <v>1</v>
      </c>
      <c r="F34" s="187"/>
      <c r="G34" s="187"/>
      <c r="H34" s="187"/>
      <c r="I34" s="187"/>
      <c r="J34" s="187"/>
      <c r="K34" s="187"/>
      <c r="L34" s="187"/>
      <c r="M34" s="187"/>
      <c r="N34" s="187">
        <v>1</v>
      </c>
      <c r="O34" s="187"/>
      <c r="P34" s="187">
        <v>0</v>
      </c>
      <c r="Q34" s="187"/>
      <c r="R34" s="187"/>
      <c r="S34" s="187"/>
      <c r="T34" s="187">
        <v>1</v>
      </c>
      <c r="U34" s="187">
        <v>1</v>
      </c>
      <c r="V34" s="187">
        <f t="shared" si="3"/>
        <v>5</v>
      </c>
      <c r="W34" s="187"/>
    </row>
    <row r="35" spans="1:23" ht="16.5" customHeight="1" x14ac:dyDescent="0.15">
      <c r="A35" s="185">
        <v>11</v>
      </c>
      <c r="B35" s="186" t="s">
        <v>407</v>
      </c>
      <c r="C35" s="187">
        <v>1</v>
      </c>
      <c r="D35" s="187">
        <v>1</v>
      </c>
      <c r="E35" s="187">
        <v>1</v>
      </c>
      <c r="F35" s="187">
        <v>1</v>
      </c>
      <c r="G35" s="187">
        <v>1</v>
      </c>
      <c r="H35" s="187"/>
      <c r="I35" s="187">
        <v>1</v>
      </c>
      <c r="J35" s="187">
        <v>1</v>
      </c>
      <c r="K35" s="187">
        <v>1</v>
      </c>
      <c r="L35" s="187"/>
      <c r="M35" s="187"/>
      <c r="N35" s="187">
        <v>1</v>
      </c>
      <c r="O35" s="187"/>
      <c r="P35" s="187">
        <v>1</v>
      </c>
      <c r="Q35" s="187">
        <v>1</v>
      </c>
      <c r="R35" s="187"/>
      <c r="S35" s="187"/>
      <c r="T35" s="187">
        <v>1</v>
      </c>
      <c r="U35" s="187">
        <v>1</v>
      </c>
      <c r="V35" s="187">
        <f t="shared" si="3"/>
        <v>13</v>
      </c>
      <c r="W35" s="187"/>
    </row>
    <row r="36" spans="1:23" ht="16.5" customHeight="1" x14ac:dyDescent="0.15">
      <c r="A36" s="181" t="s">
        <v>53</v>
      </c>
      <c r="B36" s="182" t="s">
        <v>408</v>
      </c>
      <c r="C36" s="183">
        <f>SUM(C37:C47)</f>
        <v>11</v>
      </c>
      <c r="D36" s="183">
        <f t="shared" ref="D36:V36" si="4">SUM(D37:D47)</f>
        <v>3</v>
      </c>
      <c r="E36" s="183">
        <f t="shared" si="4"/>
        <v>7</v>
      </c>
      <c r="F36" s="183">
        <f t="shared" si="4"/>
        <v>1</v>
      </c>
      <c r="G36" s="183">
        <f t="shared" si="4"/>
        <v>1</v>
      </c>
      <c r="H36" s="183">
        <f t="shared" si="4"/>
        <v>9</v>
      </c>
      <c r="I36" s="183">
        <f t="shared" si="4"/>
        <v>10</v>
      </c>
      <c r="J36" s="183">
        <f t="shared" si="4"/>
        <v>11</v>
      </c>
      <c r="K36" s="183">
        <f t="shared" si="4"/>
        <v>1</v>
      </c>
      <c r="L36" s="183">
        <f t="shared" si="4"/>
        <v>0</v>
      </c>
      <c r="M36" s="183">
        <f t="shared" si="4"/>
        <v>0</v>
      </c>
      <c r="N36" s="183">
        <f t="shared" si="4"/>
        <v>11</v>
      </c>
      <c r="O36" s="183">
        <f t="shared" si="4"/>
        <v>4</v>
      </c>
      <c r="P36" s="183">
        <f t="shared" si="4"/>
        <v>3</v>
      </c>
      <c r="Q36" s="183">
        <f t="shared" si="4"/>
        <v>7</v>
      </c>
      <c r="R36" s="183">
        <f t="shared" si="4"/>
        <v>10</v>
      </c>
      <c r="S36" s="183">
        <f t="shared" si="4"/>
        <v>0</v>
      </c>
      <c r="T36" s="183">
        <f t="shared" si="4"/>
        <v>1</v>
      </c>
      <c r="U36" s="183">
        <f t="shared" si="4"/>
        <v>11</v>
      </c>
      <c r="V36" s="183">
        <f t="shared" si="4"/>
        <v>101</v>
      </c>
      <c r="W36" s="184">
        <f>V36/11</f>
        <v>9.1818181818181817</v>
      </c>
    </row>
    <row r="37" spans="1:23" ht="16.5" customHeight="1" x14ac:dyDescent="0.15">
      <c r="A37" s="185">
        <v>1</v>
      </c>
      <c r="B37" s="186" t="s">
        <v>409</v>
      </c>
      <c r="C37" s="187">
        <v>1</v>
      </c>
      <c r="D37" s="187">
        <v>1</v>
      </c>
      <c r="E37" s="187">
        <v>1</v>
      </c>
      <c r="F37" s="187">
        <v>1</v>
      </c>
      <c r="G37" s="187">
        <v>1</v>
      </c>
      <c r="H37" s="187">
        <v>1</v>
      </c>
      <c r="I37" s="187">
        <v>1</v>
      </c>
      <c r="J37" s="187">
        <v>1</v>
      </c>
      <c r="K37" s="187">
        <v>1</v>
      </c>
      <c r="L37" s="187"/>
      <c r="M37" s="187"/>
      <c r="N37" s="187">
        <v>1</v>
      </c>
      <c r="O37" s="187">
        <v>1</v>
      </c>
      <c r="P37" s="187">
        <v>1</v>
      </c>
      <c r="Q37" s="187">
        <v>1</v>
      </c>
      <c r="R37" s="187">
        <v>1</v>
      </c>
      <c r="S37" s="187"/>
      <c r="T37" s="187">
        <v>1</v>
      </c>
      <c r="U37" s="187">
        <v>1</v>
      </c>
      <c r="V37" s="187">
        <f>SUM(C37:U37)</f>
        <v>16</v>
      </c>
      <c r="W37" s="187"/>
    </row>
    <row r="38" spans="1:23" ht="16.5" customHeight="1" x14ac:dyDescent="0.15">
      <c r="A38" s="185">
        <v>2</v>
      </c>
      <c r="B38" s="186" t="s">
        <v>410</v>
      </c>
      <c r="C38" s="187">
        <v>1</v>
      </c>
      <c r="D38" s="187"/>
      <c r="E38" s="187">
        <v>1</v>
      </c>
      <c r="F38" s="187"/>
      <c r="G38" s="187"/>
      <c r="H38" s="187">
        <v>1</v>
      </c>
      <c r="I38" s="187">
        <v>1</v>
      </c>
      <c r="J38" s="187">
        <v>1</v>
      </c>
      <c r="K38" s="187"/>
      <c r="L38" s="187"/>
      <c r="M38" s="187"/>
      <c r="N38" s="187">
        <v>1</v>
      </c>
      <c r="O38" s="187"/>
      <c r="P38" s="187">
        <v>1</v>
      </c>
      <c r="Q38" s="187"/>
      <c r="R38" s="187"/>
      <c r="S38" s="187"/>
      <c r="T38" s="187"/>
      <c r="U38" s="187">
        <v>1</v>
      </c>
      <c r="V38" s="187">
        <f t="shared" ref="V38:V47" si="5">SUM(C38:U38)</f>
        <v>8</v>
      </c>
      <c r="W38" s="187"/>
    </row>
    <row r="39" spans="1:23" ht="16.5" customHeight="1" x14ac:dyDescent="0.15">
      <c r="A39" s="185">
        <v>3</v>
      </c>
      <c r="B39" s="186" t="s">
        <v>411</v>
      </c>
      <c r="C39" s="187">
        <v>1</v>
      </c>
      <c r="D39" s="187">
        <v>1</v>
      </c>
      <c r="E39" s="187">
        <v>1</v>
      </c>
      <c r="F39" s="187"/>
      <c r="G39" s="187"/>
      <c r="H39" s="187">
        <v>1</v>
      </c>
      <c r="I39" s="187">
        <v>1</v>
      </c>
      <c r="J39" s="187">
        <v>1</v>
      </c>
      <c r="K39" s="187"/>
      <c r="L39" s="187"/>
      <c r="M39" s="187"/>
      <c r="N39" s="187">
        <v>1</v>
      </c>
      <c r="O39" s="187"/>
      <c r="P39" s="187">
        <v>1</v>
      </c>
      <c r="Q39" s="187">
        <v>1</v>
      </c>
      <c r="R39" s="187">
        <v>1</v>
      </c>
      <c r="S39" s="187"/>
      <c r="T39" s="187"/>
      <c r="U39" s="187">
        <v>1</v>
      </c>
      <c r="V39" s="187">
        <f t="shared" si="5"/>
        <v>11</v>
      </c>
      <c r="W39" s="187"/>
    </row>
    <row r="40" spans="1:23" ht="16.5" customHeight="1" x14ac:dyDescent="0.15">
      <c r="A40" s="185">
        <v>4</v>
      </c>
      <c r="B40" s="186" t="s">
        <v>412</v>
      </c>
      <c r="C40" s="187">
        <v>1</v>
      </c>
      <c r="D40" s="187">
        <v>1</v>
      </c>
      <c r="E40" s="187">
        <v>1</v>
      </c>
      <c r="F40" s="187"/>
      <c r="G40" s="187"/>
      <c r="H40" s="187">
        <v>1</v>
      </c>
      <c r="I40" s="187">
        <v>1</v>
      </c>
      <c r="J40" s="187">
        <v>1</v>
      </c>
      <c r="K40" s="187"/>
      <c r="L40" s="187"/>
      <c r="M40" s="187"/>
      <c r="N40" s="187">
        <v>1</v>
      </c>
      <c r="O40" s="187">
        <v>1</v>
      </c>
      <c r="P40" s="187"/>
      <c r="Q40" s="187">
        <v>1</v>
      </c>
      <c r="R40" s="187">
        <v>1</v>
      </c>
      <c r="S40" s="187"/>
      <c r="T40" s="187"/>
      <c r="U40" s="187">
        <v>1</v>
      </c>
      <c r="V40" s="187">
        <f t="shared" si="5"/>
        <v>11</v>
      </c>
      <c r="W40" s="187"/>
    </row>
    <row r="41" spans="1:23" ht="16.5" customHeight="1" x14ac:dyDescent="0.15">
      <c r="A41" s="185">
        <v>5</v>
      </c>
      <c r="B41" s="186" t="s">
        <v>413</v>
      </c>
      <c r="C41" s="187">
        <v>1</v>
      </c>
      <c r="D41" s="187"/>
      <c r="E41" s="187">
        <v>1</v>
      </c>
      <c r="F41" s="187"/>
      <c r="G41" s="187"/>
      <c r="H41" s="187">
        <v>1</v>
      </c>
      <c r="I41" s="187">
        <v>1</v>
      </c>
      <c r="J41" s="187">
        <v>1</v>
      </c>
      <c r="K41" s="187"/>
      <c r="L41" s="187"/>
      <c r="M41" s="187"/>
      <c r="N41" s="187">
        <v>1</v>
      </c>
      <c r="O41" s="187">
        <v>1</v>
      </c>
      <c r="P41" s="187"/>
      <c r="Q41" s="187">
        <v>1</v>
      </c>
      <c r="R41" s="187">
        <v>1</v>
      </c>
      <c r="S41" s="187"/>
      <c r="T41" s="187"/>
      <c r="U41" s="187">
        <v>1</v>
      </c>
      <c r="V41" s="187">
        <f t="shared" si="5"/>
        <v>10</v>
      </c>
      <c r="W41" s="187"/>
    </row>
    <row r="42" spans="1:23" ht="16.5" customHeight="1" x14ac:dyDescent="0.15">
      <c r="A42" s="185">
        <v>6</v>
      </c>
      <c r="B42" s="186" t="s">
        <v>414</v>
      </c>
      <c r="C42" s="187">
        <v>1</v>
      </c>
      <c r="D42" s="187"/>
      <c r="E42" s="187">
        <v>1</v>
      </c>
      <c r="F42" s="187"/>
      <c r="G42" s="187"/>
      <c r="H42" s="187"/>
      <c r="I42" s="187">
        <v>1</v>
      </c>
      <c r="J42" s="187">
        <v>1</v>
      </c>
      <c r="K42" s="187"/>
      <c r="L42" s="187"/>
      <c r="M42" s="187"/>
      <c r="N42" s="187">
        <v>1</v>
      </c>
      <c r="O42" s="187">
        <v>1</v>
      </c>
      <c r="P42" s="187"/>
      <c r="Q42" s="187"/>
      <c r="R42" s="187">
        <v>1</v>
      </c>
      <c r="S42" s="187"/>
      <c r="T42" s="187"/>
      <c r="U42" s="187">
        <v>1</v>
      </c>
      <c r="V42" s="187">
        <f t="shared" si="5"/>
        <v>8</v>
      </c>
      <c r="W42" s="187"/>
    </row>
    <row r="43" spans="1:23" ht="16.5" customHeight="1" x14ac:dyDescent="0.15">
      <c r="A43" s="185">
        <v>7</v>
      </c>
      <c r="B43" s="186" t="s">
        <v>415</v>
      </c>
      <c r="C43" s="187">
        <v>1</v>
      </c>
      <c r="D43" s="187"/>
      <c r="E43" s="187">
        <v>1</v>
      </c>
      <c r="F43" s="187"/>
      <c r="G43" s="187"/>
      <c r="H43" s="187">
        <v>1</v>
      </c>
      <c r="I43" s="187">
        <v>1</v>
      </c>
      <c r="J43" s="187">
        <v>1</v>
      </c>
      <c r="K43" s="187"/>
      <c r="L43" s="187"/>
      <c r="M43" s="187"/>
      <c r="N43" s="187">
        <v>1</v>
      </c>
      <c r="O43" s="187"/>
      <c r="P43" s="187"/>
      <c r="Q43" s="187">
        <v>1</v>
      </c>
      <c r="R43" s="187">
        <v>1</v>
      </c>
      <c r="S43" s="187"/>
      <c r="T43" s="187"/>
      <c r="U43" s="187">
        <v>1</v>
      </c>
      <c r="V43" s="187">
        <f t="shared" si="5"/>
        <v>9</v>
      </c>
      <c r="W43" s="187"/>
    </row>
    <row r="44" spans="1:23" ht="16.5" customHeight="1" x14ac:dyDescent="0.15">
      <c r="A44" s="185">
        <v>8</v>
      </c>
      <c r="B44" s="186" t="s">
        <v>416</v>
      </c>
      <c r="C44" s="187">
        <v>1</v>
      </c>
      <c r="D44" s="187"/>
      <c r="E44" s="187"/>
      <c r="F44" s="187"/>
      <c r="G44" s="187"/>
      <c r="H44" s="187">
        <v>1</v>
      </c>
      <c r="I44" s="187">
        <v>1</v>
      </c>
      <c r="J44" s="187">
        <v>1</v>
      </c>
      <c r="K44" s="187"/>
      <c r="L44" s="187"/>
      <c r="M44" s="187"/>
      <c r="N44" s="187">
        <v>1</v>
      </c>
      <c r="O44" s="187"/>
      <c r="P44" s="187"/>
      <c r="Q44" s="187"/>
      <c r="R44" s="187">
        <v>1</v>
      </c>
      <c r="S44" s="187"/>
      <c r="T44" s="187"/>
      <c r="U44" s="187">
        <v>1</v>
      </c>
      <c r="V44" s="187">
        <f t="shared" si="5"/>
        <v>7</v>
      </c>
      <c r="W44" s="187"/>
    </row>
    <row r="45" spans="1:23" ht="16.5" customHeight="1" x14ac:dyDescent="0.15">
      <c r="A45" s="185">
        <v>9</v>
      </c>
      <c r="B45" s="186" t="s">
        <v>417</v>
      </c>
      <c r="C45" s="187">
        <v>1</v>
      </c>
      <c r="D45" s="187"/>
      <c r="E45" s="187"/>
      <c r="F45" s="187"/>
      <c r="G45" s="187"/>
      <c r="H45" s="187">
        <v>1</v>
      </c>
      <c r="I45" s="187">
        <v>1</v>
      </c>
      <c r="J45" s="187">
        <v>1</v>
      </c>
      <c r="K45" s="187"/>
      <c r="L45" s="187"/>
      <c r="M45" s="187"/>
      <c r="N45" s="187">
        <v>1</v>
      </c>
      <c r="O45" s="187"/>
      <c r="P45" s="187"/>
      <c r="Q45" s="187">
        <v>1</v>
      </c>
      <c r="R45" s="187">
        <v>1</v>
      </c>
      <c r="S45" s="187"/>
      <c r="T45" s="187"/>
      <c r="U45" s="187">
        <v>1</v>
      </c>
      <c r="V45" s="187">
        <f t="shared" si="5"/>
        <v>8</v>
      </c>
      <c r="W45" s="187"/>
    </row>
    <row r="46" spans="1:23" ht="16.5" customHeight="1" x14ac:dyDescent="0.15">
      <c r="A46" s="185">
        <v>10</v>
      </c>
      <c r="B46" s="186" t="s">
        <v>418</v>
      </c>
      <c r="C46" s="187">
        <v>1</v>
      </c>
      <c r="D46" s="187"/>
      <c r="E46" s="187"/>
      <c r="F46" s="187"/>
      <c r="G46" s="187"/>
      <c r="H46" s="187">
        <v>1</v>
      </c>
      <c r="I46" s="187">
        <v>1</v>
      </c>
      <c r="J46" s="187">
        <v>1</v>
      </c>
      <c r="K46" s="187"/>
      <c r="L46" s="187"/>
      <c r="M46" s="187"/>
      <c r="N46" s="187">
        <v>1</v>
      </c>
      <c r="O46" s="187"/>
      <c r="P46" s="187"/>
      <c r="Q46" s="187">
        <v>1</v>
      </c>
      <c r="R46" s="187">
        <v>1</v>
      </c>
      <c r="S46" s="187"/>
      <c r="T46" s="187"/>
      <c r="U46" s="187">
        <v>1</v>
      </c>
      <c r="V46" s="187">
        <f t="shared" si="5"/>
        <v>8</v>
      </c>
      <c r="W46" s="187"/>
    </row>
    <row r="47" spans="1:23" ht="16.5" customHeight="1" x14ac:dyDescent="0.15">
      <c r="A47" s="185">
        <v>11</v>
      </c>
      <c r="B47" s="186" t="s">
        <v>419</v>
      </c>
      <c r="C47" s="187">
        <v>1</v>
      </c>
      <c r="D47" s="187"/>
      <c r="E47" s="187"/>
      <c r="F47" s="187"/>
      <c r="G47" s="187"/>
      <c r="H47" s="187"/>
      <c r="I47" s="187"/>
      <c r="J47" s="187">
        <v>1</v>
      </c>
      <c r="K47" s="187"/>
      <c r="L47" s="187"/>
      <c r="M47" s="187"/>
      <c r="N47" s="187">
        <v>1</v>
      </c>
      <c r="O47" s="187"/>
      <c r="P47" s="187"/>
      <c r="Q47" s="187"/>
      <c r="R47" s="187">
        <v>1</v>
      </c>
      <c r="S47" s="187"/>
      <c r="T47" s="187"/>
      <c r="U47" s="187">
        <v>1</v>
      </c>
      <c r="V47" s="187">
        <f t="shared" si="5"/>
        <v>5</v>
      </c>
      <c r="W47" s="187"/>
    </row>
    <row r="48" spans="1:23" ht="16.5" customHeight="1" x14ac:dyDescent="0.15">
      <c r="A48" s="181" t="s">
        <v>63</v>
      </c>
      <c r="B48" s="182" t="s">
        <v>420</v>
      </c>
      <c r="C48" s="183">
        <f>SUM(C49:C61)</f>
        <v>13</v>
      </c>
      <c r="D48" s="183">
        <f t="shared" ref="D48:V48" si="6">SUM(D49:D61)</f>
        <v>2</v>
      </c>
      <c r="E48" s="183">
        <f t="shared" si="6"/>
        <v>13</v>
      </c>
      <c r="F48" s="183">
        <f t="shared" si="6"/>
        <v>5</v>
      </c>
      <c r="G48" s="183">
        <f t="shared" si="6"/>
        <v>4</v>
      </c>
      <c r="H48" s="183">
        <f t="shared" si="6"/>
        <v>3</v>
      </c>
      <c r="I48" s="183">
        <f t="shared" si="6"/>
        <v>13</v>
      </c>
      <c r="J48" s="183">
        <f t="shared" si="6"/>
        <v>12</v>
      </c>
      <c r="K48" s="183">
        <f t="shared" si="6"/>
        <v>2</v>
      </c>
      <c r="L48" s="183">
        <f t="shared" si="6"/>
        <v>0</v>
      </c>
      <c r="M48" s="183">
        <f t="shared" si="6"/>
        <v>0</v>
      </c>
      <c r="N48" s="183">
        <f t="shared" si="6"/>
        <v>13</v>
      </c>
      <c r="O48" s="183">
        <f t="shared" si="6"/>
        <v>10</v>
      </c>
      <c r="P48" s="183">
        <f t="shared" si="6"/>
        <v>7</v>
      </c>
      <c r="Q48" s="183">
        <f t="shared" si="6"/>
        <v>12</v>
      </c>
      <c r="R48" s="183">
        <f t="shared" si="6"/>
        <v>12</v>
      </c>
      <c r="S48" s="183">
        <f t="shared" si="6"/>
        <v>3</v>
      </c>
      <c r="T48" s="183">
        <f t="shared" si="6"/>
        <v>4</v>
      </c>
      <c r="U48" s="183">
        <f t="shared" si="6"/>
        <v>5</v>
      </c>
      <c r="V48" s="183">
        <f t="shared" si="6"/>
        <v>133</v>
      </c>
      <c r="W48" s="184">
        <f>V48/13</f>
        <v>10.23076923076923</v>
      </c>
    </row>
    <row r="49" spans="1:23" ht="16.5" customHeight="1" x14ac:dyDescent="0.15">
      <c r="A49" s="185">
        <v>1</v>
      </c>
      <c r="B49" s="186" t="s">
        <v>421</v>
      </c>
      <c r="C49" s="187">
        <v>1</v>
      </c>
      <c r="D49" s="187"/>
      <c r="E49" s="187">
        <v>1</v>
      </c>
      <c r="F49" s="187"/>
      <c r="G49" s="187">
        <v>1</v>
      </c>
      <c r="H49" s="187"/>
      <c r="I49" s="187">
        <v>1</v>
      </c>
      <c r="J49" s="187">
        <v>1</v>
      </c>
      <c r="K49" s="187"/>
      <c r="L49" s="187"/>
      <c r="M49" s="187"/>
      <c r="N49" s="187">
        <v>1</v>
      </c>
      <c r="O49" s="187">
        <v>1</v>
      </c>
      <c r="P49" s="187">
        <v>1</v>
      </c>
      <c r="Q49" s="187">
        <v>1</v>
      </c>
      <c r="R49" s="187">
        <v>1</v>
      </c>
      <c r="S49" s="187"/>
      <c r="T49" s="187">
        <v>1</v>
      </c>
      <c r="U49" s="187">
        <v>1</v>
      </c>
      <c r="V49" s="187">
        <f>SUM(C49:U49)</f>
        <v>12</v>
      </c>
      <c r="W49" s="187"/>
    </row>
    <row r="50" spans="1:23" ht="16.5" customHeight="1" x14ac:dyDescent="0.15">
      <c r="A50" s="185">
        <v>2</v>
      </c>
      <c r="B50" s="186" t="s">
        <v>422</v>
      </c>
      <c r="C50" s="187">
        <v>1</v>
      </c>
      <c r="D50" s="187"/>
      <c r="E50" s="187">
        <v>1</v>
      </c>
      <c r="F50" s="187"/>
      <c r="G50" s="187"/>
      <c r="H50" s="187"/>
      <c r="I50" s="187">
        <v>1</v>
      </c>
      <c r="J50" s="187">
        <v>1</v>
      </c>
      <c r="K50" s="187"/>
      <c r="L50" s="187"/>
      <c r="M50" s="187"/>
      <c r="N50" s="187">
        <v>1</v>
      </c>
      <c r="O50" s="187">
        <v>1</v>
      </c>
      <c r="P50" s="187"/>
      <c r="Q50" s="187">
        <v>1</v>
      </c>
      <c r="R50" s="187">
        <v>1</v>
      </c>
      <c r="S50" s="187"/>
      <c r="T50" s="187"/>
      <c r="U50" s="187"/>
      <c r="V50" s="187">
        <f t="shared" ref="V50:V61" si="7">SUM(C50:U50)</f>
        <v>8</v>
      </c>
      <c r="W50" s="187"/>
    </row>
    <row r="51" spans="1:23" ht="16.5" customHeight="1" x14ac:dyDescent="0.15">
      <c r="A51" s="185">
        <v>3</v>
      </c>
      <c r="B51" s="186" t="s">
        <v>423</v>
      </c>
      <c r="C51" s="187">
        <v>1</v>
      </c>
      <c r="D51" s="187"/>
      <c r="E51" s="187">
        <v>1</v>
      </c>
      <c r="F51" s="187">
        <v>1</v>
      </c>
      <c r="G51" s="187">
        <v>1</v>
      </c>
      <c r="H51" s="187"/>
      <c r="I51" s="187">
        <v>1</v>
      </c>
      <c r="J51" s="187">
        <v>1</v>
      </c>
      <c r="K51" s="187"/>
      <c r="L51" s="187"/>
      <c r="M51" s="187"/>
      <c r="N51" s="187">
        <v>1</v>
      </c>
      <c r="O51" s="187">
        <v>1</v>
      </c>
      <c r="P51" s="187">
        <v>1</v>
      </c>
      <c r="Q51" s="187">
        <v>1</v>
      </c>
      <c r="R51" s="187">
        <v>1</v>
      </c>
      <c r="S51" s="187"/>
      <c r="T51" s="187"/>
      <c r="U51" s="187"/>
      <c r="V51" s="187">
        <f t="shared" si="7"/>
        <v>11</v>
      </c>
      <c r="W51" s="187"/>
    </row>
    <row r="52" spans="1:23" ht="16.5" customHeight="1" x14ac:dyDescent="0.15">
      <c r="A52" s="185">
        <v>4</v>
      </c>
      <c r="B52" s="186" t="s">
        <v>424</v>
      </c>
      <c r="C52" s="187">
        <v>1</v>
      </c>
      <c r="D52" s="187"/>
      <c r="E52" s="187">
        <v>1</v>
      </c>
      <c r="F52" s="187">
        <v>1</v>
      </c>
      <c r="G52" s="187"/>
      <c r="H52" s="187">
        <v>1</v>
      </c>
      <c r="I52" s="187">
        <v>1</v>
      </c>
      <c r="J52" s="187">
        <v>1</v>
      </c>
      <c r="K52" s="187">
        <v>1</v>
      </c>
      <c r="L52" s="187"/>
      <c r="M52" s="187"/>
      <c r="N52" s="187">
        <v>1</v>
      </c>
      <c r="O52" s="187">
        <v>1</v>
      </c>
      <c r="P52" s="187">
        <v>1</v>
      </c>
      <c r="Q52" s="187">
        <v>1</v>
      </c>
      <c r="R52" s="187">
        <v>1</v>
      </c>
      <c r="S52" s="187">
        <v>1</v>
      </c>
      <c r="T52" s="187">
        <v>1</v>
      </c>
      <c r="U52" s="187">
        <v>1</v>
      </c>
      <c r="V52" s="187">
        <f t="shared" si="7"/>
        <v>15</v>
      </c>
      <c r="W52" s="187"/>
    </row>
    <row r="53" spans="1:23" ht="16.5" customHeight="1" x14ac:dyDescent="0.15">
      <c r="A53" s="185">
        <v>5</v>
      </c>
      <c r="B53" s="186" t="s">
        <v>425</v>
      </c>
      <c r="C53" s="187">
        <v>1</v>
      </c>
      <c r="D53" s="187"/>
      <c r="E53" s="187">
        <v>1</v>
      </c>
      <c r="F53" s="187"/>
      <c r="G53" s="187"/>
      <c r="H53" s="187"/>
      <c r="I53" s="187">
        <v>1</v>
      </c>
      <c r="J53" s="187">
        <v>1</v>
      </c>
      <c r="K53" s="187"/>
      <c r="L53" s="187"/>
      <c r="M53" s="187"/>
      <c r="N53" s="187">
        <v>1</v>
      </c>
      <c r="O53" s="187">
        <v>1</v>
      </c>
      <c r="P53" s="187">
        <v>1</v>
      </c>
      <c r="Q53" s="187">
        <v>1</v>
      </c>
      <c r="R53" s="187">
        <v>1</v>
      </c>
      <c r="S53" s="187"/>
      <c r="T53" s="187"/>
      <c r="U53" s="187"/>
      <c r="V53" s="187">
        <f t="shared" si="7"/>
        <v>9</v>
      </c>
      <c r="W53" s="187"/>
    </row>
    <row r="54" spans="1:23" ht="16.5" customHeight="1" x14ac:dyDescent="0.15">
      <c r="A54" s="185">
        <v>6</v>
      </c>
      <c r="B54" s="186" t="s">
        <v>426</v>
      </c>
      <c r="C54" s="187">
        <v>1</v>
      </c>
      <c r="D54" s="187"/>
      <c r="E54" s="187">
        <v>1</v>
      </c>
      <c r="F54" s="187"/>
      <c r="G54" s="187"/>
      <c r="H54" s="187"/>
      <c r="I54" s="187">
        <v>1</v>
      </c>
      <c r="J54" s="187">
        <v>1</v>
      </c>
      <c r="K54" s="187"/>
      <c r="L54" s="187"/>
      <c r="M54" s="187"/>
      <c r="N54" s="187">
        <v>1</v>
      </c>
      <c r="O54" s="187">
        <v>1</v>
      </c>
      <c r="P54" s="187">
        <v>1</v>
      </c>
      <c r="Q54" s="187">
        <v>1</v>
      </c>
      <c r="R54" s="187">
        <v>1</v>
      </c>
      <c r="S54" s="187"/>
      <c r="T54" s="187"/>
      <c r="U54" s="187"/>
      <c r="V54" s="187">
        <f t="shared" si="7"/>
        <v>9</v>
      </c>
      <c r="W54" s="187"/>
    </row>
    <row r="55" spans="1:23" ht="16.5" customHeight="1" x14ac:dyDescent="0.15">
      <c r="A55" s="185">
        <v>7</v>
      </c>
      <c r="B55" s="186" t="s">
        <v>427</v>
      </c>
      <c r="C55" s="187">
        <v>1</v>
      </c>
      <c r="D55" s="187"/>
      <c r="E55" s="187">
        <v>1</v>
      </c>
      <c r="F55" s="187"/>
      <c r="G55" s="187"/>
      <c r="H55" s="187">
        <v>1</v>
      </c>
      <c r="I55" s="187">
        <v>1</v>
      </c>
      <c r="J55" s="187">
        <v>1</v>
      </c>
      <c r="K55" s="187"/>
      <c r="L55" s="187"/>
      <c r="M55" s="187"/>
      <c r="N55" s="187">
        <v>1</v>
      </c>
      <c r="O55" s="187"/>
      <c r="P55" s="187">
        <v>0</v>
      </c>
      <c r="Q55" s="187">
        <v>1</v>
      </c>
      <c r="R55" s="187">
        <v>1</v>
      </c>
      <c r="S55" s="187"/>
      <c r="T55" s="187"/>
      <c r="U55" s="187">
        <v>1</v>
      </c>
      <c r="V55" s="187">
        <f t="shared" si="7"/>
        <v>9</v>
      </c>
      <c r="W55" s="187"/>
    </row>
    <row r="56" spans="1:23" ht="16.5" customHeight="1" x14ac:dyDescent="0.15">
      <c r="A56" s="185">
        <v>8</v>
      </c>
      <c r="B56" s="186" t="s">
        <v>428</v>
      </c>
      <c r="C56" s="187">
        <v>1</v>
      </c>
      <c r="D56" s="187"/>
      <c r="E56" s="187">
        <v>1</v>
      </c>
      <c r="F56" s="187"/>
      <c r="G56" s="187"/>
      <c r="H56" s="187"/>
      <c r="I56" s="187">
        <v>1</v>
      </c>
      <c r="J56" s="187"/>
      <c r="K56" s="187"/>
      <c r="L56" s="187"/>
      <c r="M56" s="187"/>
      <c r="N56" s="187">
        <v>1</v>
      </c>
      <c r="O56" s="187"/>
      <c r="P56" s="187">
        <v>0</v>
      </c>
      <c r="Q56" s="187">
        <v>1</v>
      </c>
      <c r="R56" s="187">
        <v>1</v>
      </c>
      <c r="S56" s="187"/>
      <c r="T56" s="187"/>
      <c r="U56" s="187"/>
      <c r="V56" s="187">
        <f t="shared" si="7"/>
        <v>6</v>
      </c>
      <c r="W56" s="187"/>
    </row>
    <row r="57" spans="1:23" ht="16.5" customHeight="1" x14ac:dyDescent="0.15">
      <c r="A57" s="185">
        <v>9</v>
      </c>
      <c r="B57" s="186" t="s">
        <v>429</v>
      </c>
      <c r="C57" s="187">
        <v>1</v>
      </c>
      <c r="D57" s="187"/>
      <c r="E57" s="187">
        <v>1</v>
      </c>
      <c r="F57" s="187"/>
      <c r="G57" s="187"/>
      <c r="H57" s="187"/>
      <c r="I57" s="187">
        <v>1</v>
      </c>
      <c r="J57" s="187">
        <v>1</v>
      </c>
      <c r="K57" s="187"/>
      <c r="L57" s="187"/>
      <c r="M57" s="187"/>
      <c r="N57" s="187">
        <v>1</v>
      </c>
      <c r="O57" s="187"/>
      <c r="P57" s="187"/>
      <c r="Q57" s="187">
        <v>1</v>
      </c>
      <c r="R57" s="187">
        <v>1</v>
      </c>
      <c r="S57" s="187"/>
      <c r="T57" s="187"/>
      <c r="U57" s="187"/>
      <c r="V57" s="187">
        <f t="shared" si="7"/>
        <v>7</v>
      </c>
      <c r="W57" s="187"/>
    </row>
    <row r="58" spans="1:23" ht="16.5" customHeight="1" x14ac:dyDescent="0.15">
      <c r="A58" s="185">
        <v>10</v>
      </c>
      <c r="B58" s="186" t="s">
        <v>430</v>
      </c>
      <c r="C58" s="187">
        <v>1</v>
      </c>
      <c r="D58" s="187">
        <v>1</v>
      </c>
      <c r="E58" s="187">
        <v>1</v>
      </c>
      <c r="F58" s="187">
        <v>1</v>
      </c>
      <c r="G58" s="187">
        <v>1</v>
      </c>
      <c r="H58" s="187">
        <v>1</v>
      </c>
      <c r="I58" s="187">
        <v>1</v>
      </c>
      <c r="J58" s="187">
        <v>1</v>
      </c>
      <c r="K58" s="187"/>
      <c r="L58" s="187"/>
      <c r="M58" s="187"/>
      <c r="N58" s="187">
        <v>1</v>
      </c>
      <c r="O58" s="187">
        <v>1</v>
      </c>
      <c r="P58" s="187">
        <v>1</v>
      </c>
      <c r="Q58" s="187">
        <v>1</v>
      </c>
      <c r="R58" s="187">
        <v>1</v>
      </c>
      <c r="S58" s="187">
        <v>1</v>
      </c>
      <c r="T58" s="187">
        <v>1</v>
      </c>
      <c r="U58" s="187">
        <v>1</v>
      </c>
      <c r="V58" s="187">
        <f t="shared" si="7"/>
        <v>16</v>
      </c>
      <c r="W58" s="187"/>
    </row>
    <row r="59" spans="1:23" ht="16.5" customHeight="1" x14ac:dyDescent="0.15">
      <c r="A59" s="185">
        <v>11</v>
      </c>
      <c r="B59" s="186" t="s">
        <v>431</v>
      </c>
      <c r="C59" s="187">
        <v>1</v>
      </c>
      <c r="D59" s="187">
        <v>1</v>
      </c>
      <c r="E59" s="187">
        <v>1</v>
      </c>
      <c r="F59" s="187">
        <v>1</v>
      </c>
      <c r="G59" s="187">
        <v>1</v>
      </c>
      <c r="H59" s="187"/>
      <c r="I59" s="187">
        <v>1</v>
      </c>
      <c r="J59" s="187">
        <v>1</v>
      </c>
      <c r="K59" s="187">
        <v>1</v>
      </c>
      <c r="L59" s="187"/>
      <c r="M59" s="187"/>
      <c r="N59" s="187">
        <v>1</v>
      </c>
      <c r="O59" s="187">
        <v>1</v>
      </c>
      <c r="P59" s="187">
        <v>1</v>
      </c>
      <c r="Q59" s="187">
        <v>1</v>
      </c>
      <c r="R59" s="187">
        <v>1</v>
      </c>
      <c r="S59" s="187">
        <v>1</v>
      </c>
      <c r="T59" s="187">
        <v>1</v>
      </c>
      <c r="U59" s="187">
        <v>1</v>
      </c>
      <c r="V59" s="187">
        <f t="shared" si="7"/>
        <v>16</v>
      </c>
      <c r="W59" s="187"/>
    </row>
    <row r="60" spans="1:23" ht="16.5" customHeight="1" x14ac:dyDescent="0.15">
      <c r="A60" s="185">
        <v>12</v>
      </c>
      <c r="B60" s="186" t="s">
        <v>432</v>
      </c>
      <c r="C60" s="187">
        <v>1</v>
      </c>
      <c r="D60" s="187"/>
      <c r="E60" s="187">
        <v>1</v>
      </c>
      <c r="F60" s="187">
        <v>1</v>
      </c>
      <c r="G60" s="187"/>
      <c r="H60" s="187"/>
      <c r="I60" s="187">
        <v>1</v>
      </c>
      <c r="J60" s="187">
        <v>1</v>
      </c>
      <c r="K60" s="187"/>
      <c r="L60" s="187"/>
      <c r="M60" s="187"/>
      <c r="N60" s="187">
        <v>1</v>
      </c>
      <c r="O60" s="187">
        <v>1</v>
      </c>
      <c r="P60" s="187"/>
      <c r="Q60" s="187"/>
      <c r="R60" s="187">
        <v>0</v>
      </c>
      <c r="S60" s="187"/>
      <c r="T60" s="187"/>
      <c r="U60" s="187"/>
      <c r="V60" s="187">
        <f t="shared" si="7"/>
        <v>7</v>
      </c>
      <c r="W60" s="187"/>
    </row>
    <row r="61" spans="1:23" ht="16.5" customHeight="1" x14ac:dyDescent="0.15">
      <c r="A61" s="185">
        <v>13</v>
      </c>
      <c r="B61" s="186" t="s">
        <v>433</v>
      </c>
      <c r="C61" s="187">
        <v>1</v>
      </c>
      <c r="D61" s="187"/>
      <c r="E61" s="187">
        <v>1</v>
      </c>
      <c r="F61" s="187"/>
      <c r="G61" s="187"/>
      <c r="H61" s="187"/>
      <c r="I61" s="187">
        <v>1</v>
      </c>
      <c r="J61" s="187">
        <v>1</v>
      </c>
      <c r="K61" s="187"/>
      <c r="L61" s="187"/>
      <c r="M61" s="187"/>
      <c r="N61" s="187">
        <v>1</v>
      </c>
      <c r="O61" s="187">
        <v>1</v>
      </c>
      <c r="P61" s="187"/>
      <c r="Q61" s="187">
        <v>1</v>
      </c>
      <c r="R61" s="187">
        <v>1</v>
      </c>
      <c r="S61" s="187"/>
      <c r="T61" s="187"/>
      <c r="U61" s="187"/>
      <c r="V61" s="187">
        <f t="shared" si="7"/>
        <v>8</v>
      </c>
      <c r="W61" s="187"/>
    </row>
    <row r="62" spans="1:23" ht="16.5" customHeight="1" x14ac:dyDescent="0.15">
      <c r="A62" s="181" t="s">
        <v>64</v>
      </c>
      <c r="B62" s="182" t="s">
        <v>434</v>
      </c>
      <c r="C62" s="179">
        <f>SUM(C63:C67)</f>
        <v>5</v>
      </c>
      <c r="D62" s="179">
        <f t="shared" ref="D62:V62" si="8">SUM(D63:D67)</f>
        <v>5</v>
      </c>
      <c r="E62" s="179">
        <f t="shared" si="8"/>
        <v>5</v>
      </c>
      <c r="F62" s="179">
        <f t="shared" si="8"/>
        <v>5</v>
      </c>
      <c r="G62" s="179">
        <f t="shared" si="8"/>
        <v>5</v>
      </c>
      <c r="H62" s="179">
        <f t="shared" si="8"/>
        <v>4</v>
      </c>
      <c r="I62" s="179">
        <f t="shared" si="8"/>
        <v>5</v>
      </c>
      <c r="J62" s="179">
        <f t="shared" si="8"/>
        <v>4</v>
      </c>
      <c r="K62" s="179">
        <f t="shared" si="8"/>
        <v>4</v>
      </c>
      <c r="L62" s="179">
        <f t="shared" si="8"/>
        <v>4</v>
      </c>
      <c r="M62" s="179">
        <f t="shared" si="8"/>
        <v>4</v>
      </c>
      <c r="N62" s="179">
        <f t="shared" si="8"/>
        <v>5</v>
      </c>
      <c r="O62" s="179">
        <f t="shared" si="8"/>
        <v>5</v>
      </c>
      <c r="P62" s="179">
        <f t="shared" si="8"/>
        <v>5</v>
      </c>
      <c r="Q62" s="179">
        <f t="shared" si="8"/>
        <v>4</v>
      </c>
      <c r="R62" s="179">
        <f t="shared" si="8"/>
        <v>5</v>
      </c>
      <c r="S62" s="179">
        <f t="shared" si="8"/>
        <v>4</v>
      </c>
      <c r="T62" s="179">
        <f t="shared" si="8"/>
        <v>4</v>
      </c>
      <c r="U62" s="179">
        <f t="shared" si="8"/>
        <v>5</v>
      </c>
      <c r="V62" s="179">
        <f t="shared" si="8"/>
        <v>87</v>
      </c>
      <c r="W62" s="187">
        <f>V62/5</f>
        <v>17.399999999999999</v>
      </c>
    </row>
    <row r="63" spans="1:23" ht="16.5" customHeight="1" x14ac:dyDescent="0.15">
      <c r="A63" s="185">
        <v>1</v>
      </c>
      <c r="B63" s="186" t="s">
        <v>435</v>
      </c>
      <c r="C63" s="187">
        <v>1</v>
      </c>
      <c r="D63" s="187">
        <v>1</v>
      </c>
      <c r="E63" s="187">
        <v>1</v>
      </c>
      <c r="F63" s="187">
        <v>1</v>
      </c>
      <c r="G63" s="187">
        <v>1</v>
      </c>
      <c r="H63" s="187">
        <v>1</v>
      </c>
      <c r="I63" s="187">
        <v>1</v>
      </c>
      <c r="J63" s="187">
        <v>1</v>
      </c>
      <c r="K63" s="187">
        <v>1</v>
      </c>
      <c r="L63" s="187">
        <v>1</v>
      </c>
      <c r="M63" s="187">
        <v>1</v>
      </c>
      <c r="N63" s="187">
        <v>1</v>
      </c>
      <c r="O63" s="187">
        <v>1</v>
      </c>
      <c r="P63" s="187">
        <v>1</v>
      </c>
      <c r="Q63" s="187">
        <v>1</v>
      </c>
      <c r="R63" s="187">
        <v>1</v>
      </c>
      <c r="S63" s="187">
        <v>1</v>
      </c>
      <c r="T63" s="187">
        <v>1</v>
      </c>
      <c r="U63" s="187">
        <v>1</v>
      </c>
      <c r="V63" s="187">
        <f>SUM(C63:U63)</f>
        <v>19</v>
      </c>
      <c r="W63" s="187"/>
    </row>
    <row r="64" spans="1:23" ht="16.5" customHeight="1" x14ac:dyDescent="0.15">
      <c r="A64" s="185">
        <v>2</v>
      </c>
      <c r="B64" s="186" t="s">
        <v>436</v>
      </c>
      <c r="C64" s="187">
        <v>1</v>
      </c>
      <c r="D64" s="187">
        <v>1</v>
      </c>
      <c r="E64" s="187">
        <v>1</v>
      </c>
      <c r="F64" s="187">
        <v>1</v>
      </c>
      <c r="G64" s="187">
        <v>1</v>
      </c>
      <c r="H64" s="187">
        <v>1</v>
      </c>
      <c r="I64" s="187">
        <v>1</v>
      </c>
      <c r="J64" s="187">
        <v>1</v>
      </c>
      <c r="K64" s="187">
        <v>1</v>
      </c>
      <c r="L64" s="187">
        <v>1</v>
      </c>
      <c r="M64" s="187">
        <v>1</v>
      </c>
      <c r="N64" s="187">
        <v>1</v>
      </c>
      <c r="O64" s="187">
        <v>1</v>
      </c>
      <c r="P64" s="187">
        <v>1</v>
      </c>
      <c r="Q64" s="187">
        <v>1</v>
      </c>
      <c r="R64" s="187">
        <v>1</v>
      </c>
      <c r="S64" s="187">
        <v>1</v>
      </c>
      <c r="T64" s="187">
        <v>1</v>
      </c>
      <c r="U64" s="187">
        <v>1</v>
      </c>
      <c r="V64" s="187">
        <f>SUM(C64:U64)</f>
        <v>19</v>
      </c>
      <c r="W64" s="187"/>
    </row>
    <row r="65" spans="1:23" s="189" customFormat="1" ht="16.5" customHeight="1" x14ac:dyDescent="0.3">
      <c r="A65" s="185">
        <v>3</v>
      </c>
      <c r="B65" s="186" t="s">
        <v>437</v>
      </c>
      <c r="C65" s="187">
        <v>1</v>
      </c>
      <c r="D65" s="187">
        <v>1</v>
      </c>
      <c r="E65" s="187">
        <v>1</v>
      </c>
      <c r="F65" s="187">
        <v>1</v>
      </c>
      <c r="G65" s="187">
        <v>1</v>
      </c>
      <c r="H65" s="187">
        <v>1</v>
      </c>
      <c r="I65" s="187">
        <v>1</v>
      </c>
      <c r="J65" s="187">
        <v>1</v>
      </c>
      <c r="K65" s="187">
        <v>1</v>
      </c>
      <c r="L65" s="187">
        <v>1</v>
      </c>
      <c r="M65" s="187">
        <v>1</v>
      </c>
      <c r="N65" s="187">
        <v>1</v>
      </c>
      <c r="O65" s="187">
        <v>1</v>
      </c>
      <c r="P65" s="187">
        <v>1</v>
      </c>
      <c r="Q65" s="187">
        <v>1</v>
      </c>
      <c r="R65" s="187">
        <v>1</v>
      </c>
      <c r="S65" s="187">
        <v>1</v>
      </c>
      <c r="T65" s="187">
        <v>1</v>
      </c>
      <c r="U65" s="187">
        <v>1</v>
      </c>
      <c r="V65" s="187">
        <f>SUM(C65:U65)</f>
        <v>19</v>
      </c>
      <c r="W65" s="188"/>
    </row>
    <row r="66" spans="1:23" ht="16.5" customHeight="1" x14ac:dyDescent="0.15">
      <c r="A66" s="185">
        <v>4</v>
      </c>
      <c r="B66" s="186" t="s">
        <v>438</v>
      </c>
      <c r="C66" s="187">
        <v>1</v>
      </c>
      <c r="D66" s="187">
        <v>1</v>
      </c>
      <c r="E66" s="187">
        <v>1</v>
      </c>
      <c r="F66" s="187">
        <v>1</v>
      </c>
      <c r="G66" s="187">
        <v>1</v>
      </c>
      <c r="H66" s="187">
        <v>1</v>
      </c>
      <c r="I66" s="187">
        <v>1</v>
      </c>
      <c r="J66" s="187">
        <v>1</v>
      </c>
      <c r="K66" s="187">
        <v>1</v>
      </c>
      <c r="L66" s="187">
        <v>1</v>
      </c>
      <c r="M66" s="187">
        <v>1</v>
      </c>
      <c r="N66" s="187">
        <v>1</v>
      </c>
      <c r="O66" s="187">
        <v>1</v>
      </c>
      <c r="P66" s="187">
        <v>1</v>
      </c>
      <c r="Q66" s="187">
        <v>1</v>
      </c>
      <c r="R66" s="187">
        <v>1</v>
      </c>
      <c r="S66" s="187">
        <v>1</v>
      </c>
      <c r="T66" s="187">
        <v>1</v>
      </c>
      <c r="U66" s="187">
        <v>1</v>
      </c>
      <c r="V66" s="187">
        <f>SUM(C66:U66)</f>
        <v>19</v>
      </c>
      <c r="W66" s="187"/>
    </row>
    <row r="67" spans="1:23" ht="16.5" customHeight="1" x14ac:dyDescent="0.15">
      <c r="A67" s="185">
        <v>5</v>
      </c>
      <c r="B67" s="186" t="s">
        <v>439</v>
      </c>
      <c r="C67" s="190">
        <v>1</v>
      </c>
      <c r="D67" s="190">
        <v>1</v>
      </c>
      <c r="E67" s="190">
        <v>1</v>
      </c>
      <c r="F67" s="190">
        <v>1</v>
      </c>
      <c r="G67" s="190">
        <v>1</v>
      </c>
      <c r="H67" s="190">
        <v>0</v>
      </c>
      <c r="I67" s="190">
        <v>1</v>
      </c>
      <c r="J67" s="190">
        <v>0</v>
      </c>
      <c r="K67" s="190">
        <v>0</v>
      </c>
      <c r="L67" s="190">
        <v>0</v>
      </c>
      <c r="M67" s="190">
        <v>0</v>
      </c>
      <c r="N67" s="190">
        <v>1</v>
      </c>
      <c r="O67" s="190">
        <v>1</v>
      </c>
      <c r="P67" s="190">
        <v>1</v>
      </c>
      <c r="Q67" s="190">
        <v>0</v>
      </c>
      <c r="R67" s="190">
        <v>1</v>
      </c>
      <c r="S67" s="190">
        <v>0</v>
      </c>
      <c r="T67" s="190">
        <v>0</v>
      </c>
      <c r="U67" s="190">
        <v>1</v>
      </c>
      <c r="V67" s="187">
        <f>SUM(C67:U67)</f>
        <v>11</v>
      </c>
      <c r="W67" s="187"/>
    </row>
    <row r="68" spans="1:23" ht="16.5" customHeight="1" x14ac:dyDescent="0.15">
      <c r="A68" s="191" t="s">
        <v>440</v>
      </c>
      <c r="B68" s="182" t="s">
        <v>441</v>
      </c>
      <c r="C68" s="192">
        <f>SUM(C69:C83)</f>
        <v>15</v>
      </c>
      <c r="D68" s="192">
        <f t="shared" ref="D68:V68" si="9">SUM(D69:D83)</f>
        <v>4</v>
      </c>
      <c r="E68" s="192">
        <f t="shared" si="9"/>
        <v>15</v>
      </c>
      <c r="F68" s="192">
        <f t="shared" si="9"/>
        <v>5</v>
      </c>
      <c r="G68" s="192">
        <f t="shared" si="9"/>
        <v>6</v>
      </c>
      <c r="H68" s="192">
        <f t="shared" si="9"/>
        <v>15</v>
      </c>
      <c r="I68" s="192">
        <f t="shared" si="9"/>
        <v>9</v>
      </c>
      <c r="J68" s="192">
        <f t="shared" si="9"/>
        <v>10</v>
      </c>
      <c r="K68" s="192">
        <f t="shared" si="9"/>
        <v>4</v>
      </c>
      <c r="L68" s="192">
        <f t="shared" si="9"/>
        <v>2</v>
      </c>
      <c r="M68" s="192">
        <f t="shared" si="9"/>
        <v>1</v>
      </c>
      <c r="N68" s="192">
        <f t="shared" si="9"/>
        <v>15</v>
      </c>
      <c r="O68" s="192">
        <f t="shared" si="9"/>
        <v>4</v>
      </c>
      <c r="P68" s="192">
        <f t="shared" si="9"/>
        <v>4</v>
      </c>
      <c r="Q68" s="192">
        <f t="shared" si="9"/>
        <v>5</v>
      </c>
      <c r="R68" s="192">
        <f t="shared" si="9"/>
        <v>4</v>
      </c>
      <c r="S68" s="192">
        <f t="shared" si="9"/>
        <v>6</v>
      </c>
      <c r="T68" s="192">
        <f t="shared" si="9"/>
        <v>3</v>
      </c>
      <c r="U68" s="192">
        <f t="shared" si="9"/>
        <v>15</v>
      </c>
      <c r="V68" s="192">
        <f t="shared" si="9"/>
        <v>142</v>
      </c>
      <c r="W68" s="183">
        <f>V68/15</f>
        <v>9.4666666666666668</v>
      </c>
    </row>
    <row r="69" spans="1:23" ht="16.5" customHeight="1" x14ac:dyDescent="0.15">
      <c r="A69" s="185">
        <v>1</v>
      </c>
      <c r="B69" s="186" t="s">
        <v>442</v>
      </c>
      <c r="C69" s="193">
        <v>1</v>
      </c>
      <c r="D69" s="194">
        <v>1</v>
      </c>
      <c r="E69" s="193">
        <v>1</v>
      </c>
      <c r="F69" s="194">
        <v>1</v>
      </c>
      <c r="G69" s="193">
        <v>1</v>
      </c>
      <c r="H69" s="194">
        <v>1</v>
      </c>
      <c r="I69" s="193"/>
      <c r="J69" s="194">
        <v>1</v>
      </c>
      <c r="K69" s="193"/>
      <c r="L69" s="194"/>
      <c r="M69" s="193"/>
      <c r="N69" s="194">
        <v>1</v>
      </c>
      <c r="O69" s="193"/>
      <c r="P69" s="194"/>
      <c r="Q69" s="193"/>
      <c r="R69" s="194">
        <v>0</v>
      </c>
      <c r="S69" s="193">
        <v>1</v>
      </c>
      <c r="T69" s="194"/>
      <c r="U69" s="193">
        <v>1</v>
      </c>
      <c r="V69" s="187">
        <f>SUM(C69:U69)</f>
        <v>10</v>
      </c>
      <c r="W69" s="187"/>
    </row>
    <row r="70" spans="1:23" ht="16.5" customHeight="1" x14ac:dyDescent="0.15">
      <c r="A70" s="185">
        <v>2</v>
      </c>
      <c r="B70" s="186" t="s">
        <v>443</v>
      </c>
      <c r="C70" s="193">
        <v>1</v>
      </c>
      <c r="D70" s="195"/>
      <c r="E70" s="195">
        <v>1</v>
      </c>
      <c r="F70" s="195"/>
      <c r="G70" s="195"/>
      <c r="H70" s="195">
        <v>1</v>
      </c>
      <c r="I70" s="195"/>
      <c r="J70" s="195">
        <v>1</v>
      </c>
      <c r="K70" s="195"/>
      <c r="L70" s="195"/>
      <c r="M70" s="195"/>
      <c r="N70" s="194">
        <v>1</v>
      </c>
      <c r="O70" s="195"/>
      <c r="P70" s="195"/>
      <c r="Q70" s="195">
        <v>1</v>
      </c>
      <c r="R70" s="195"/>
      <c r="S70" s="195">
        <v>1</v>
      </c>
      <c r="T70" s="195"/>
      <c r="U70" s="193">
        <v>1</v>
      </c>
      <c r="V70" s="187">
        <f t="shared" ref="V70:V83" si="10">SUM(C70:U70)</f>
        <v>8</v>
      </c>
      <c r="W70" s="187"/>
    </row>
    <row r="71" spans="1:23" ht="16.5" customHeight="1" x14ac:dyDescent="0.15">
      <c r="A71" s="185">
        <v>3</v>
      </c>
      <c r="B71" s="186" t="s">
        <v>444</v>
      </c>
      <c r="C71" s="193">
        <v>1</v>
      </c>
      <c r="D71" s="195">
        <v>1</v>
      </c>
      <c r="E71" s="195">
        <v>1</v>
      </c>
      <c r="F71" s="195">
        <v>1</v>
      </c>
      <c r="G71" s="195">
        <v>1</v>
      </c>
      <c r="H71" s="195">
        <v>1</v>
      </c>
      <c r="I71" s="195">
        <v>1</v>
      </c>
      <c r="J71" s="195">
        <v>1</v>
      </c>
      <c r="K71" s="195">
        <v>1</v>
      </c>
      <c r="L71" s="195">
        <v>1</v>
      </c>
      <c r="M71" s="195">
        <v>1</v>
      </c>
      <c r="N71" s="194">
        <v>1</v>
      </c>
      <c r="O71" s="195">
        <v>1</v>
      </c>
      <c r="P71" s="195">
        <v>1</v>
      </c>
      <c r="Q71" s="195">
        <v>1</v>
      </c>
      <c r="R71" s="195">
        <v>1</v>
      </c>
      <c r="S71" s="195">
        <v>1</v>
      </c>
      <c r="T71" s="195">
        <v>1</v>
      </c>
      <c r="U71" s="193">
        <v>1</v>
      </c>
      <c r="V71" s="187">
        <f t="shared" si="10"/>
        <v>19</v>
      </c>
      <c r="W71" s="187"/>
    </row>
    <row r="72" spans="1:23" ht="16.5" customHeight="1" x14ac:dyDescent="0.15">
      <c r="A72" s="185">
        <v>4</v>
      </c>
      <c r="B72" s="186" t="s">
        <v>445</v>
      </c>
      <c r="C72" s="193">
        <v>1</v>
      </c>
      <c r="D72" s="195">
        <v>1</v>
      </c>
      <c r="E72" s="195">
        <v>1</v>
      </c>
      <c r="F72" s="195">
        <v>1</v>
      </c>
      <c r="G72" s="195">
        <v>1</v>
      </c>
      <c r="H72" s="195">
        <v>1</v>
      </c>
      <c r="I72" s="195">
        <v>1</v>
      </c>
      <c r="J72" s="195">
        <v>1</v>
      </c>
      <c r="K72" s="195">
        <v>1</v>
      </c>
      <c r="L72" s="195"/>
      <c r="M72" s="195"/>
      <c r="N72" s="194">
        <v>1</v>
      </c>
      <c r="O72" s="195">
        <v>1</v>
      </c>
      <c r="P72" s="195">
        <v>1</v>
      </c>
      <c r="Q72" s="195">
        <v>1</v>
      </c>
      <c r="R72" s="195">
        <v>1</v>
      </c>
      <c r="S72" s="195">
        <v>1</v>
      </c>
      <c r="T72" s="195">
        <v>1</v>
      </c>
      <c r="U72" s="193">
        <v>1</v>
      </c>
      <c r="V72" s="187">
        <f t="shared" si="10"/>
        <v>17</v>
      </c>
      <c r="W72" s="187"/>
    </row>
    <row r="73" spans="1:23" ht="16.5" customHeight="1" x14ac:dyDescent="0.15">
      <c r="A73" s="185">
        <v>5</v>
      </c>
      <c r="B73" s="186" t="s">
        <v>446</v>
      </c>
      <c r="C73" s="193">
        <v>1</v>
      </c>
      <c r="D73" s="195"/>
      <c r="E73" s="195">
        <v>1</v>
      </c>
      <c r="F73" s="195"/>
      <c r="G73" s="195">
        <v>1</v>
      </c>
      <c r="H73" s="195">
        <v>1</v>
      </c>
      <c r="I73" s="195">
        <v>1</v>
      </c>
      <c r="J73" s="195">
        <v>1</v>
      </c>
      <c r="K73" s="195"/>
      <c r="L73" s="195"/>
      <c r="M73" s="195"/>
      <c r="N73" s="194">
        <v>1</v>
      </c>
      <c r="O73" s="195"/>
      <c r="P73" s="195">
        <v>1</v>
      </c>
      <c r="Q73" s="195"/>
      <c r="R73" s="195"/>
      <c r="S73" s="195">
        <v>1</v>
      </c>
      <c r="T73" s="195"/>
      <c r="U73" s="193">
        <v>1</v>
      </c>
      <c r="V73" s="187">
        <f t="shared" si="10"/>
        <v>10</v>
      </c>
      <c r="W73" s="187"/>
    </row>
    <row r="74" spans="1:23" ht="16.5" customHeight="1" x14ac:dyDescent="0.15">
      <c r="A74" s="185">
        <v>6</v>
      </c>
      <c r="B74" s="186" t="s">
        <v>447</v>
      </c>
      <c r="C74" s="193">
        <v>1</v>
      </c>
      <c r="D74" s="195"/>
      <c r="E74" s="195">
        <v>1</v>
      </c>
      <c r="F74" s="195"/>
      <c r="G74" s="195">
        <v>1</v>
      </c>
      <c r="H74" s="195">
        <v>1</v>
      </c>
      <c r="I74" s="195"/>
      <c r="J74" s="195"/>
      <c r="K74" s="195"/>
      <c r="L74" s="195"/>
      <c r="M74" s="195"/>
      <c r="N74" s="194">
        <v>1</v>
      </c>
      <c r="O74" s="195"/>
      <c r="P74" s="195"/>
      <c r="Q74" s="195">
        <v>1</v>
      </c>
      <c r="R74" s="195"/>
      <c r="S74" s="196">
        <v>0</v>
      </c>
      <c r="T74" s="195"/>
      <c r="U74" s="193">
        <v>1</v>
      </c>
      <c r="V74" s="187">
        <f t="shared" si="10"/>
        <v>7</v>
      </c>
      <c r="W74" s="187"/>
    </row>
    <row r="75" spans="1:23" ht="16.5" customHeight="1" x14ac:dyDescent="0.15">
      <c r="A75" s="185">
        <v>7</v>
      </c>
      <c r="B75" s="186" t="s">
        <v>448</v>
      </c>
      <c r="C75" s="193">
        <v>1</v>
      </c>
      <c r="D75" s="195"/>
      <c r="E75" s="195">
        <v>1</v>
      </c>
      <c r="F75" s="195"/>
      <c r="G75" s="195"/>
      <c r="H75" s="195">
        <v>1</v>
      </c>
      <c r="I75" s="195">
        <v>1</v>
      </c>
      <c r="J75" s="195"/>
      <c r="K75" s="195">
        <v>1</v>
      </c>
      <c r="L75" s="195"/>
      <c r="M75" s="195"/>
      <c r="N75" s="194">
        <v>1</v>
      </c>
      <c r="O75" s="195"/>
      <c r="P75" s="195"/>
      <c r="Q75" s="195"/>
      <c r="R75" s="195"/>
      <c r="S75" s="196">
        <v>0</v>
      </c>
      <c r="T75" s="195"/>
      <c r="U75" s="193">
        <v>1</v>
      </c>
      <c r="V75" s="187">
        <f t="shared" si="10"/>
        <v>7</v>
      </c>
      <c r="W75" s="187"/>
    </row>
    <row r="76" spans="1:23" ht="16.5" customHeight="1" x14ac:dyDescent="0.15">
      <c r="A76" s="185">
        <v>8</v>
      </c>
      <c r="B76" s="186" t="s">
        <v>449</v>
      </c>
      <c r="C76" s="193">
        <v>1</v>
      </c>
      <c r="D76" s="195"/>
      <c r="E76" s="195">
        <v>1</v>
      </c>
      <c r="F76" s="195">
        <v>1</v>
      </c>
      <c r="G76" s="195"/>
      <c r="H76" s="195">
        <v>1</v>
      </c>
      <c r="I76" s="195"/>
      <c r="J76" s="195">
        <v>1</v>
      </c>
      <c r="K76" s="195"/>
      <c r="L76" s="195"/>
      <c r="M76" s="195"/>
      <c r="N76" s="194">
        <v>1</v>
      </c>
      <c r="O76" s="195">
        <v>1</v>
      </c>
      <c r="P76" s="195"/>
      <c r="Q76" s="195"/>
      <c r="R76" s="195">
        <v>0</v>
      </c>
      <c r="S76" s="196">
        <v>0</v>
      </c>
      <c r="T76" s="195"/>
      <c r="U76" s="193">
        <v>1</v>
      </c>
      <c r="V76" s="187">
        <f t="shared" si="10"/>
        <v>8</v>
      </c>
      <c r="W76" s="187"/>
    </row>
    <row r="77" spans="1:23" ht="16.5" customHeight="1" x14ac:dyDescent="0.15">
      <c r="A77" s="185">
        <v>9</v>
      </c>
      <c r="B77" s="186" t="s">
        <v>450</v>
      </c>
      <c r="C77" s="193">
        <v>1</v>
      </c>
      <c r="D77" s="195"/>
      <c r="E77" s="195">
        <v>1</v>
      </c>
      <c r="F77" s="195"/>
      <c r="G77" s="195"/>
      <c r="H77" s="195">
        <v>1</v>
      </c>
      <c r="I77" s="195">
        <v>1</v>
      </c>
      <c r="J77" s="195">
        <v>1</v>
      </c>
      <c r="K77" s="195"/>
      <c r="L77" s="195"/>
      <c r="M77" s="195"/>
      <c r="N77" s="194">
        <v>1</v>
      </c>
      <c r="O77" s="195"/>
      <c r="P77" s="195"/>
      <c r="Q77" s="195"/>
      <c r="R77" s="195"/>
      <c r="S77" s="196">
        <v>0</v>
      </c>
      <c r="T77" s="195"/>
      <c r="U77" s="193">
        <v>1</v>
      </c>
      <c r="V77" s="187">
        <f t="shared" si="10"/>
        <v>7</v>
      </c>
      <c r="W77" s="187"/>
    </row>
    <row r="78" spans="1:23" ht="16.5" customHeight="1" x14ac:dyDescent="0.15">
      <c r="A78" s="185">
        <v>10</v>
      </c>
      <c r="B78" s="186" t="s">
        <v>451</v>
      </c>
      <c r="C78" s="193">
        <v>1</v>
      </c>
      <c r="D78" s="195"/>
      <c r="E78" s="195">
        <v>1</v>
      </c>
      <c r="F78" s="195"/>
      <c r="G78" s="195"/>
      <c r="H78" s="195">
        <v>1</v>
      </c>
      <c r="I78" s="195"/>
      <c r="J78" s="195">
        <v>1</v>
      </c>
      <c r="K78" s="195"/>
      <c r="L78" s="195"/>
      <c r="M78" s="195"/>
      <c r="N78" s="194">
        <v>1</v>
      </c>
      <c r="O78" s="195"/>
      <c r="P78" s="195"/>
      <c r="Q78" s="195">
        <v>1</v>
      </c>
      <c r="R78" s="195">
        <v>1</v>
      </c>
      <c r="S78" s="196">
        <v>0</v>
      </c>
      <c r="T78" s="195"/>
      <c r="U78" s="193">
        <v>1</v>
      </c>
      <c r="V78" s="187">
        <f t="shared" si="10"/>
        <v>8</v>
      </c>
      <c r="W78" s="187"/>
    </row>
    <row r="79" spans="1:23" ht="16.5" customHeight="1" x14ac:dyDescent="0.15">
      <c r="A79" s="185">
        <v>11</v>
      </c>
      <c r="B79" s="186" t="s">
        <v>452</v>
      </c>
      <c r="C79" s="193">
        <v>1</v>
      </c>
      <c r="D79" s="195"/>
      <c r="E79" s="195">
        <v>1</v>
      </c>
      <c r="F79" s="195"/>
      <c r="G79" s="195"/>
      <c r="H79" s="195">
        <v>1</v>
      </c>
      <c r="I79" s="195">
        <v>1</v>
      </c>
      <c r="J79" s="195"/>
      <c r="K79" s="195"/>
      <c r="L79" s="195"/>
      <c r="M79" s="195"/>
      <c r="N79" s="194">
        <v>1</v>
      </c>
      <c r="O79" s="195"/>
      <c r="P79" s="195"/>
      <c r="Q79" s="195"/>
      <c r="R79" s="195"/>
      <c r="S79" s="196">
        <v>0</v>
      </c>
      <c r="T79" s="195"/>
      <c r="U79" s="193">
        <v>1</v>
      </c>
      <c r="V79" s="187">
        <f t="shared" si="10"/>
        <v>6</v>
      </c>
      <c r="W79" s="187"/>
    </row>
    <row r="80" spans="1:23" ht="16.5" customHeight="1" x14ac:dyDescent="0.15">
      <c r="A80" s="185">
        <v>12</v>
      </c>
      <c r="B80" s="186" t="s">
        <v>453</v>
      </c>
      <c r="C80" s="193">
        <v>1</v>
      </c>
      <c r="D80" s="195"/>
      <c r="E80" s="195">
        <v>1</v>
      </c>
      <c r="F80" s="195"/>
      <c r="G80" s="195"/>
      <c r="H80" s="195">
        <v>1</v>
      </c>
      <c r="I80" s="195">
        <v>1</v>
      </c>
      <c r="J80" s="195"/>
      <c r="K80" s="195"/>
      <c r="L80" s="195"/>
      <c r="M80" s="195"/>
      <c r="N80" s="194">
        <v>1</v>
      </c>
      <c r="O80" s="195"/>
      <c r="P80" s="195"/>
      <c r="Q80" s="195"/>
      <c r="R80" s="195"/>
      <c r="S80" s="196">
        <v>0</v>
      </c>
      <c r="T80" s="195"/>
      <c r="U80" s="193">
        <v>1</v>
      </c>
      <c r="V80" s="187">
        <f t="shared" si="10"/>
        <v>6</v>
      </c>
      <c r="W80" s="187"/>
    </row>
    <row r="81" spans="1:23" ht="16.5" customHeight="1" x14ac:dyDescent="0.15">
      <c r="A81" s="185">
        <v>13</v>
      </c>
      <c r="B81" s="186" t="s">
        <v>454</v>
      </c>
      <c r="C81" s="193">
        <v>1</v>
      </c>
      <c r="D81" s="195">
        <v>1</v>
      </c>
      <c r="E81" s="195">
        <v>1</v>
      </c>
      <c r="F81" s="195">
        <v>1</v>
      </c>
      <c r="G81" s="195">
        <v>1</v>
      </c>
      <c r="H81" s="195">
        <v>1</v>
      </c>
      <c r="I81" s="195">
        <v>1</v>
      </c>
      <c r="J81" s="195">
        <v>1</v>
      </c>
      <c r="K81" s="195">
        <v>1</v>
      </c>
      <c r="L81" s="195">
        <v>1</v>
      </c>
      <c r="M81" s="195"/>
      <c r="N81" s="194">
        <v>1</v>
      </c>
      <c r="O81" s="195">
        <v>1</v>
      </c>
      <c r="P81" s="195">
        <v>1</v>
      </c>
      <c r="Q81" s="195"/>
      <c r="R81" s="195"/>
      <c r="S81" s="195">
        <v>1</v>
      </c>
      <c r="T81" s="195">
        <v>1</v>
      </c>
      <c r="U81" s="193">
        <v>1</v>
      </c>
      <c r="V81" s="187">
        <f t="shared" si="10"/>
        <v>16</v>
      </c>
      <c r="W81" s="187"/>
    </row>
    <row r="82" spans="1:23" ht="16.5" customHeight="1" x14ac:dyDescent="0.15">
      <c r="A82" s="185">
        <v>14</v>
      </c>
      <c r="B82" s="186" t="s">
        <v>455</v>
      </c>
      <c r="C82" s="193">
        <v>1</v>
      </c>
      <c r="D82" s="195"/>
      <c r="E82" s="195">
        <v>1</v>
      </c>
      <c r="F82" s="195"/>
      <c r="G82" s="195"/>
      <c r="H82" s="195">
        <v>1</v>
      </c>
      <c r="I82" s="195">
        <v>1</v>
      </c>
      <c r="J82" s="195"/>
      <c r="K82" s="195"/>
      <c r="L82" s="195"/>
      <c r="M82" s="195"/>
      <c r="N82" s="194">
        <v>1</v>
      </c>
      <c r="O82" s="195"/>
      <c r="P82" s="195"/>
      <c r="Q82" s="195"/>
      <c r="R82" s="195">
        <v>1</v>
      </c>
      <c r="S82" s="195">
        <v>0</v>
      </c>
      <c r="T82" s="195"/>
      <c r="U82" s="193">
        <v>1</v>
      </c>
      <c r="V82" s="187">
        <f t="shared" si="10"/>
        <v>7</v>
      </c>
      <c r="W82" s="187"/>
    </row>
    <row r="83" spans="1:23" ht="16.5" customHeight="1" x14ac:dyDescent="0.15">
      <c r="A83" s="185">
        <v>15</v>
      </c>
      <c r="B83" s="186" t="s">
        <v>456</v>
      </c>
      <c r="C83" s="193">
        <v>1</v>
      </c>
      <c r="D83" s="195"/>
      <c r="E83" s="195">
        <v>1</v>
      </c>
      <c r="F83" s="195"/>
      <c r="G83" s="195"/>
      <c r="H83" s="195">
        <v>1</v>
      </c>
      <c r="I83" s="195"/>
      <c r="J83" s="195">
        <v>1</v>
      </c>
      <c r="K83" s="195"/>
      <c r="L83" s="195"/>
      <c r="M83" s="195"/>
      <c r="N83" s="194">
        <v>1</v>
      </c>
      <c r="O83" s="195"/>
      <c r="P83" s="195"/>
      <c r="Q83" s="195"/>
      <c r="R83" s="195"/>
      <c r="S83" s="195">
        <v>0</v>
      </c>
      <c r="T83" s="195"/>
      <c r="U83" s="193">
        <v>1</v>
      </c>
      <c r="V83" s="187">
        <f t="shared" si="10"/>
        <v>6</v>
      </c>
      <c r="W83" s="187"/>
    </row>
    <row r="84" spans="1:23" ht="16.5" customHeight="1" x14ac:dyDescent="0.15">
      <c r="A84" s="179" t="s">
        <v>457</v>
      </c>
      <c r="B84" s="197" t="s">
        <v>458</v>
      </c>
      <c r="C84" s="192">
        <f>C85</f>
        <v>1</v>
      </c>
      <c r="D84" s="192">
        <f t="shared" ref="D84:V84" si="11">D85</f>
        <v>1</v>
      </c>
      <c r="E84" s="192">
        <f t="shared" si="11"/>
        <v>1</v>
      </c>
      <c r="F84" s="192">
        <f t="shared" si="11"/>
        <v>1</v>
      </c>
      <c r="G84" s="192">
        <f t="shared" si="11"/>
        <v>1</v>
      </c>
      <c r="H84" s="192">
        <f t="shared" si="11"/>
        <v>1</v>
      </c>
      <c r="I84" s="192">
        <f t="shared" si="11"/>
        <v>1</v>
      </c>
      <c r="J84" s="192">
        <f t="shared" si="11"/>
        <v>1</v>
      </c>
      <c r="K84" s="192">
        <f t="shared" si="11"/>
        <v>1</v>
      </c>
      <c r="L84" s="192">
        <f t="shared" si="11"/>
        <v>1</v>
      </c>
      <c r="M84" s="192">
        <f t="shared" si="11"/>
        <v>1</v>
      </c>
      <c r="N84" s="192">
        <f t="shared" si="11"/>
        <v>1</v>
      </c>
      <c r="O84" s="192">
        <f t="shared" si="11"/>
        <v>1</v>
      </c>
      <c r="P84" s="192">
        <f t="shared" si="11"/>
        <v>1</v>
      </c>
      <c r="Q84" s="192">
        <f t="shared" si="11"/>
        <v>1</v>
      </c>
      <c r="R84" s="192">
        <f t="shared" si="11"/>
        <v>1</v>
      </c>
      <c r="S84" s="192">
        <f t="shared" si="11"/>
        <v>1</v>
      </c>
      <c r="T84" s="192">
        <f t="shared" si="11"/>
        <v>1</v>
      </c>
      <c r="U84" s="192">
        <f t="shared" si="11"/>
        <v>1</v>
      </c>
      <c r="V84" s="192">
        <f t="shared" si="11"/>
        <v>19</v>
      </c>
      <c r="W84" s="183">
        <v>19</v>
      </c>
    </row>
    <row r="85" spans="1:23" ht="16.5" customHeight="1" x14ac:dyDescent="0.15">
      <c r="A85" s="185">
        <v>1</v>
      </c>
      <c r="B85" s="186" t="s">
        <v>459</v>
      </c>
      <c r="C85" s="190">
        <v>1</v>
      </c>
      <c r="D85" s="190">
        <v>1</v>
      </c>
      <c r="E85" s="190">
        <v>1</v>
      </c>
      <c r="F85" s="190">
        <v>1</v>
      </c>
      <c r="G85" s="190">
        <v>1</v>
      </c>
      <c r="H85" s="190">
        <v>1</v>
      </c>
      <c r="I85" s="190">
        <v>1</v>
      </c>
      <c r="J85" s="190">
        <v>1</v>
      </c>
      <c r="K85" s="190">
        <v>1</v>
      </c>
      <c r="L85" s="190">
        <v>1</v>
      </c>
      <c r="M85" s="190">
        <v>1</v>
      </c>
      <c r="N85" s="190">
        <v>1</v>
      </c>
      <c r="O85" s="190">
        <v>1</v>
      </c>
      <c r="P85" s="190">
        <v>1</v>
      </c>
      <c r="Q85" s="190">
        <v>1</v>
      </c>
      <c r="R85" s="190">
        <v>1</v>
      </c>
      <c r="S85" s="190">
        <v>1</v>
      </c>
      <c r="T85" s="190">
        <v>1</v>
      </c>
      <c r="U85" s="190">
        <v>1</v>
      </c>
      <c r="V85" s="187">
        <f>SUM(C85:U85)</f>
        <v>19</v>
      </c>
      <c r="W85" s="187"/>
    </row>
    <row r="86" spans="1:23" ht="16.5" customHeight="1" x14ac:dyDescent="0.15">
      <c r="A86" s="197" t="s">
        <v>460</v>
      </c>
      <c r="B86" s="197" t="s">
        <v>461</v>
      </c>
      <c r="C86" s="192">
        <f>SUM(C87:C95)</f>
        <v>9</v>
      </c>
      <c r="D86" s="192">
        <f t="shared" ref="D86:V86" si="12">SUM(D87:D95)</f>
        <v>5</v>
      </c>
      <c r="E86" s="192">
        <f t="shared" si="12"/>
        <v>9</v>
      </c>
      <c r="F86" s="192">
        <f t="shared" si="12"/>
        <v>6</v>
      </c>
      <c r="G86" s="192">
        <f t="shared" si="12"/>
        <v>6</v>
      </c>
      <c r="H86" s="192">
        <f t="shared" si="12"/>
        <v>3</v>
      </c>
      <c r="I86" s="192">
        <f t="shared" si="12"/>
        <v>4</v>
      </c>
      <c r="J86" s="192">
        <f t="shared" si="12"/>
        <v>6</v>
      </c>
      <c r="K86" s="192">
        <f t="shared" si="12"/>
        <v>2</v>
      </c>
      <c r="L86" s="192">
        <f t="shared" si="12"/>
        <v>2</v>
      </c>
      <c r="M86" s="192">
        <f t="shared" si="12"/>
        <v>2</v>
      </c>
      <c r="N86" s="192">
        <f t="shared" si="12"/>
        <v>9</v>
      </c>
      <c r="O86" s="192">
        <f t="shared" si="12"/>
        <v>8</v>
      </c>
      <c r="P86" s="192">
        <f t="shared" si="12"/>
        <v>3</v>
      </c>
      <c r="Q86" s="192">
        <f t="shared" si="12"/>
        <v>9</v>
      </c>
      <c r="R86" s="192">
        <f t="shared" si="12"/>
        <v>4</v>
      </c>
      <c r="S86" s="192">
        <f t="shared" si="12"/>
        <v>3</v>
      </c>
      <c r="T86" s="192">
        <f t="shared" si="12"/>
        <v>2</v>
      </c>
      <c r="U86" s="192">
        <f t="shared" si="12"/>
        <v>9</v>
      </c>
      <c r="V86" s="192">
        <f t="shared" si="12"/>
        <v>101</v>
      </c>
      <c r="W86" s="184">
        <f>V86/9</f>
        <v>11.222222222222221</v>
      </c>
    </row>
    <row r="87" spans="1:23" ht="16.5" customHeight="1" x14ac:dyDescent="0.15">
      <c r="A87" s="187">
        <v>1</v>
      </c>
      <c r="B87" s="186" t="s">
        <v>462</v>
      </c>
      <c r="C87" s="190">
        <v>1</v>
      </c>
      <c r="D87" s="190"/>
      <c r="E87" s="190">
        <v>1</v>
      </c>
      <c r="F87" s="190">
        <v>1</v>
      </c>
      <c r="G87" s="190">
        <v>1</v>
      </c>
      <c r="H87" s="190">
        <v>1</v>
      </c>
      <c r="I87" s="190">
        <v>1</v>
      </c>
      <c r="J87" s="190">
        <v>1</v>
      </c>
      <c r="K87" s="190"/>
      <c r="L87" s="190"/>
      <c r="M87" s="190"/>
      <c r="N87" s="190">
        <v>1</v>
      </c>
      <c r="O87" s="190">
        <v>1</v>
      </c>
      <c r="P87" s="190">
        <v>1</v>
      </c>
      <c r="Q87" s="190">
        <v>1</v>
      </c>
      <c r="R87" s="190">
        <v>1</v>
      </c>
      <c r="S87" s="190"/>
      <c r="T87" s="190"/>
      <c r="U87" s="190">
        <v>1</v>
      </c>
      <c r="V87" s="187">
        <f>SUM(C87:U87)</f>
        <v>13</v>
      </c>
      <c r="W87" s="187"/>
    </row>
    <row r="88" spans="1:23" ht="16.5" customHeight="1" x14ac:dyDescent="0.15">
      <c r="A88" s="187">
        <v>2</v>
      </c>
      <c r="B88" s="186" t="s">
        <v>463</v>
      </c>
      <c r="C88" s="190">
        <v>1</v>
      </c>
      <c r="D88" s="190">
        <v>1</v>
      </c>
      <c r="E88" s="190">
        <v>1</v>
      </c>
      <c r="F88" s="190">
        <v>1</v>
      </c>
      <c r="G88" s="190">
        <v>1</v>
      </c>
      <c r="H88" s="190">
        <v>1</v>
      </c>
      <c r="I88" s="190">
        <v>1</v>
      </c>
      <c r="J88" s="190">
        <v>1</v>
      </c>
      <c r="K88" s="190">
        <v>1</v>
      </c>
      <c r="L88" s="190">
        <v>1</v>
      </c>
      <c r="M88" s="190">
        <v>1</v>
      </c>
      <c r="N88" s="190">
        <v>1</v>
      </c>
      <c r="O88" s="190">
        <v>1</v>
      </c>
      <c r="P88" s="190">
        <v>1</v>
      </c>
      <c r="Q88" s="190">
        <v>1</v>
      </c>
      <c r="R88" s="190">
        <v>1</v>
      </c>
      <c r="S88" s="190">
        <v>1</v>
      </c>
      <c r="T88" s="190">
        <v>1</v>
      </c>
      <c r="U88" s="190">
        <v>1</v>
      </c>
      <c r="V88" s="187">
        <f t="shared" ref="V88:V95" si="13">SUM(C88:U88)</f>
        <v>19</v>
      </c>
      <c r="W88" s="187"/>
    </row>
    <row r="89" spans="1:23" ht="16.5" customHeight="1" x14ac:dyDescent="0.15">
      <c r="A89" s="187">
        <v>3</v>
      </c>
      <c r="B89" s="186" t="s">
        <v>464</v>
      </c>
      <c r="C89" s="190">
        <v>1</v>
      </c>
      <c r="D89" s="190"/>
      <c r="E89" s="190">
        <v>1</v>
      </c>
      <c r="F89" s="190"/>
      <c r="G89" s="190">
        <v>1</v>
      </c>
      <c r="H89" s="190"/>
      <c r="I89" s="190">
        <v>1</v>
      </c>
      <c r="J89" s="190">
        <v>1</v>
      </c>
      <c r="K89" s="190"/>
      <c r="L89" s="190"/>
      <c r="M89" s="190"/>
      <c r="N89" s="190">
        <v>1</v>
      </c>
      <c r="O89" s="190">
        <v>1</v>
      </c>
      <c r="P89" s="190"/>
      <c r="Q89" s="190">
        <v>1</v>
      </c>
      <c r="R89" s="190"/>
      <c r="S89" s="190"/>
      <c r="T89" s="190"/>
      <c r="U89" s="190">
        <v>1</v>
      </c>
      <c r="V89" s="187">
        <f t="shared" si="13"/>
        <v>9</v>
      </c>
      <c r="W89" s="187"/>
    </row>
    <row r="90" spans="1:23" ht="16.5" customHeight="1" x14ac:dyDescent="0.15">
      <c r="A90" s="187">
        <v>4</v>
      </c>
      <c r="B90" s="186" t="s">
        <v>465</v>
      </c>
      <c r="C90" s="190">
        <v>1</v>
      </c>
      <c r="D90" s="190"/>
      <c r="E90" s="190">
        <v>1</v>
      </c>
      <c r="F90" s="190">
        <v>1</v>
      </c>
      <c r="G90" s="190"/>
      <c r="H90" s="190"/>
      <c r="I90" s="190"/>
      <c r="J90" s="190">
        <v>1</v>
      </c>
      <c r="K90" s="190"/>
      <c r="L90" s="190"/>
      <c r="M90" s="190"/>
      <c r="N90" s="190">
        <v>1</v>
      </c>
      <c r="O90" s="190">
        <v>1</v>
      </c>
      <c r="P90" s="190"/>
      <c r="Q90" s="190">
        <v>1</v>
      </c>
      <c r="R90" s="190"/>
      <c r="S90" s="190"/>
      <c r="T90" s="190"/>
      <c r="U90" s="190">
        <v>1</v>
      </c>
      <c r="V90" s="187">
        <f t="shared" si="13"/>
        <v>8</v>
      </c>
      <c r="W90" s="187"/>
    </row>
    <row r="91" spans="1:23" ht="16.5" customHeight="1" x14ac:dyDescent="0.15">
      <c r="A91" s="187">
        <v>5</v>
      </c>
      <c r="B91" s="186" t="s">
        <v>466</v>
      </c>
      <c r="C91" s="190">
        <v>1</v>
      </c>
      <c r="D91" s="190">
        <v>1</v>
      </c>
      <c r="E91" s="190">
        <v>1</v>
      </c>
      <c r="F91" s="190">
        <v>1</v>
      </c>
      <c r="G91" s="190"/>
      <c r="H91" s="190"/>
      <c r="I91" s="190"/>
      <c r="J91" s="190">
        <v>1</v>
      </c>
      <c r="K91" s="190"/>
      <c r="L91" s="190"/>
      <c r="M91" s="190"/>
      <c r="N91" s="190">
        <v>1</v>
      </c>
      <c r="O91" s="190">
        <v>1</v>
      </c>
      <c r="P91" s="190"/>
      <c r="Q91" s="190">
        <v>1</v>
      </c>
      <c r="R91" s="190">
        <v>1</v>
      </c>
      <c r="S91" s="190">
        <v>1</v>
      </c>
      <c r="T91" s="190"/>
      <c r="U91" s="190">
        <v>1</v>
      </c>
      <c r="V91" s="187">
        <f t="shared" si="13"/>
        <v>11</v>
      </c>
      <c r="W91" s="187"/>
    </row>
    <row r="92" spans="1:23" ht="16.5" customHeight="1" x14ac:dyDescent="0.15">
      <c r="A92" s="187">
        <v>6</v>
      </c>
      <c r="B92" s="186" t="s">
        <v>467</v>
      </c>
      <c r="C92" s="190">
        <v>1</v>
      </c>
      <c r="D92" s="190">
        <v>1</v>
      </c>
      <c r="E92" s="190">
        <v>1</v>
      </c>
      <c r="F92" s="190">
        <v>1</v>
      </c>
      <c r="G92" s="190"/>
      <c r="H92" s="190"/>
      <c r="I92" s="190"/>
      <c r="J92" s="190"/>
      <c r="K92" s="190"/>
      <c r="L92" s="190"/>
      <c r="M92" s="190"/>
      <c r="N92" s="190">
        <v>1</v>
      </c>
      <c r="O92" s="190">
        <v>0</v>
      </c>
      <c r="P92" s="190"/>
      <c r="Q92" s="190">
        <v>1</v>
      </c>
      <c r="R92" s="190"/>
      <c r="S92" s="190"/>
      <c r="T92" s="190"/>
      <c r="U92" s="190">
        <v>1</v>
      </c>
      <c r="V92" s="187">
        <f t="shared" si="13"/>
        <v>7</v>
      </c>
      <c r="W92" s="187"/>
    </row>
    <row r="93" spans="1:23" ht="16.5" customHeight="1" x14ac:dyDescent="0.15">
      <c r="A93" s="187">
        <v>7</v>
      </c>
      <c r="B93" s="186" t="s">
        <v>468</v>
      </c>
      <c r="C93" s="190">
        <v>1</v>
      </c>
      <c r="D93" s="190">
        <v>1</v>
      </c>
      <c r="E93" s="190">
        <v>1</v>
      </c>
      <c r="F93" s="190">
        <v>1</v>
      </c>
      <c r="G93" s="190">
        <v>1</v>
      </c>
      <c r="H93" s="190">
        <v>1</v>
      </c>
      <c r="I93" s="190">
        <v>1</v>
      </c>
      <c r="J93" s="190">
        <v>1</v>
      </c>
      <c r="K93" s="190">
        <v>1</v>
      </c>
      <c r="L93" s="190">
        <v>1</v>
      </c>
      <c r="M93" s="190">
        <v>1</v>
      </c>
      <c r="N93" s="190">
        <v>1</v>
      </c>
      <c r="O93" s="190">
        <v>1</v>
      </c>
      <c r="P93" s="190">
        <v>1</v>
      </c>
      <c r="Q93" s="190">
        <v>1</v>
      </c>
      <c r="R93" s="190">
        <v>1</v>
      </c>
      <c r="S93" s="190">
        <v>1</v>
      </c>
      <c r="T93" s="190">
        <v>1</v>
      </c>
      <c r="U93" s="190">
        <v>1</v>
      </c>
      <c r="V93" s="187">
        <f t="shared" si="13"/>
        <v>19</v>
      </c>
      <c r="W93" s="187"/>
    </row>
    <row r="94" spans="1:23" ht="16.5" customHeight="1" x14ac:dyDescent="0.15">
      <c r="A94" s="187">
        <v>8</v>
      </c>
      <c r="B94" s="186" t="s">
        <v>469</v>
      </c>
      <c r="C94" s="190">
        <v>1</v>
      </c>
      <c r="D94" s="190"/>
      <c r="E94" s="190">
        <v>1</v>
      </c>
      <c r="F94" s="190"/>
      <c r="G94" s="190">
        <v>1</v>
      </c>
      <c r="H94" s="190"/>
      <c r="I94" s="190"/>
      <c r="J94" s="190"/>
      <c r="K94" s="190"/>
      <c r="L94" s="190"/>
      <c r="M94" s="190"/>
      <c r="N94" s="190">
        <v>1</v>
      </c>
      <c r="O94" s="190">
        <v>1</v>
      </c>
      <c r="P94" s="190"/>
      <c r="Q94" s="190">
        <v>1</v>
      </c>
      <c r="R94" s="190"/>
      <c r="S94" s="190"/>
      <c r="T94" s="190"/>
      <c r="U94" s="190">
        <v>1</v>
      </c>
      <c r="V94" s="187">
        <f t="shared" si="13"/>
        <v>7</v>
      </c>
      <c r="W94" s="187"/>
    </row>
    <row r="95" spans="1:23" ht="16.5" customHeight="1" x14ac:dyDescent="0.15">
      <c r="A95" s="187">
        <v>9</v>
      </c>
      <c r="B95" s="186" t="s">
        <v>470</v>
      </c>
      <c r="C95" s="190">
        <v>1</v>
      </c>
      <c r="D95" s="190">
        <v>1</v>
      </c>
      <c r="E95" s="190">
        <v>1</v>
      </c>
      <c r="F95" s="190"/>
      <c r="G95" s="190">
        <v>1</v>
      </c>
      <c r="H95" s="190"/>
      <c r="I95" s="190"/>
      <c r="J95" s="190"/>
      <c r="K95" s="190"/>
      <c r="L95" s="190"/>
      <c r="M95" s="190"/>
      <c r="N95" s="190">
        <v>1</v>
      </c>
      <c r="O95" s="190">
        <v>1</v>
      </c>
      <c r="P95" s="190"/>
      <c r="Q95" s="190">
        <v>1</v>
      </c>
      <c r="R95" s="190"/>
      <c r="S95" s="190"/>
      <c r="T95" s="190"/>
      <c r="U95" s="190">
        <v>1</v>
      </c>
      <c r="V95" s="187">
        <f t="shared" si="13"/>
        <v>8</v>
      </c>
      <c r="W95" s="187"/>
    </row>
    <row r="96" spans="1:23" ht="16.5" customHeight="1" x14ac:dyDescent="0.15">
      <c r="A96" s="183" t="s">
        <v>471</v>
      </c>
      <c r="B96" s="197" t="s">
        <v>472</v>
      </c>
      <c r="C96" s="192">
        <f>SUM(C97:C107)</f>
        <v>11</v>
      </c>
      <c r="D96" s="192">
        <f t="shared" ref="D96:V96" si="14">SUM(D97:D107)</f>
        <v>3</v>
      </c>
      <c r="E96" s="192">
        <f t="shared" si="14"/>
        <v>11</v>
      </c>
      <c r="F96" s="192">
        <f t="shared" si="14"/>
        <v>5</v>
      </c>
      <c r="G96" s="192">
        <f t="shared" si="14"/>
        <v>2</v>
      </c>
      <c r="H96" s="192">
        <f t="shared" si="14"/>
        <v>1</v>
      </c>
      <c r="I96" s="192">
        <f t="shared" si="14"/>
        <v>11</v>
      </c>
      <c r="J96" s="192">
        <f t="shared" si="14"/>
        <v>3</v>
      </c>
      <c r="K96" s="192">
        <f t="shared" si="14"/>
        <v>2</v>
      </c>
      <c r="L96" s="192">
        <f t="shared" si="14"/>
        <v>2</v>
      </c>
      <c r="M96" s="192">
        <f t="shared" si="14"/>
        <v>1</v>
      </c>
      <c r="N96" s="192">
        <f t="shared" si="14"/>
        <v>11</v>
      </c>
      <c r="O96" s="192">
        <f t="shared" si="14"/>
        <v>4</v>
      </c>
      <c r="P96" s="192">
        <f t="shared" si="14"/>
        <v>6</v>
      </c>
      <c r="Q96" s="192">
        <f t="shared" si="14"/>
        <v>7</v>
      </c>
      <c r="R96" s="192">
        <f t="shared" si="14"/>
        <v>1</v>
      </c>
      <c r="S96" s="192">
        <f t="shared" si="14"/>
        <v>3</v>
      </c>
      <c r="T96" s="192">
        <f t="shared" si="14"/>
        <v>7</v>
      </c>
      <c r="U96" s="192">
        <f t="shared" si="14"/>
        <v>11</v>
      </c>
      <c r="V96" s="192">
        <f t="shared" si="14"/>
        <v>102</v>
      </c>
      <c r="W96" s="184">
        <f>V96/11</f>
        <v>9.2727272727272734</v>
      </c>
    </row>
    <row r="97" spans="1:23" ht="16.5" customHeight="1" x14ac:dyDescent="0.15">
      <c r="A97" s="187">
        <v>1</v>
      </c>
      <c r="B97" s="186" t="s">
        <v>473</v>
      </c>
      <c r="C97" s="190">
        <v>1</v>
      </c>
      <c r="D97" s="190">
        <v>1</v>
      </c>
      <c r="E97" s="190">
        <v>1</v>
      </c>
      <c r="F97" s="190">
        <v>1</v>
      </c>
      <c r="G97" s="190">
        <v>1</v>
      </c>
      <c r="H97" s="190">
        <v>1</v>
      </c>
      <c r="I97" s="190">
        <v>1</v>
      </c>
      <c r="J97" s="190">
        <v>1</v>
      </c>
      <c r="K97" s="190">
        <v>1</v>
      </c>
      <c r="L97" s="190">
        <v>1</v>
      </c>
      <c r="M97" s="190">
        <v>1</v>
      </c>
      <c r="N97" s="190">
        <v>1</v>
      </c>
      <c r="O97" s="190">
        <v>1</v>
      </c>
      <c r="P97" s="190">
        <v>1</v>
      </c>
      <c r="Q97" s="190">
        <v>1</v>
      </c>
      <c r="R97" s="190">
        <v>1</v>
      </c>
      <c r="S97" s="190">
        <v>1</v>
      </c>
      <c r="T97" s="190">
        <v>1</v>
      </c>
      <c r="U97" s="190">
        <v>1</v>
      </c>
      <c r="V97" s="187">
        <f>SUM(C97:U97)</f>
        <v>19</v>
      </c>
      <c r="W97" s="187"/>
    </row>
    <row r="98" spans="1:23" ht="16.5" customHeight="1" x14ac:dyDescent="0.15">
      <c r="A98" s="187">
        <v>2</v>
      </c>
      <c r="B98" s="186" t="s">
        <v>474</v>
      </c>
      <c r="C98" s="190">
        <v>1</v>
      </c>
      <c r="D98" s="190"/>
      <c r="E98" s="190">
        <v>1</v>
      </c>
      <c r="F98" s="190"/>
      <c r="G98" s="190"/>
      <c r="H98" s="190"/>
      <c r="I98" s="190">
        <v>1</v>
      </c>
      <c r="J98" s="190"/>
      <c r="K98" s="190">
        <v>1</v>
      </c>
      <c r="L98" s="190">
        <v>1</v>
      </c>
      <c r="M98" s="190"/>
      <c r="N98" s="190">
        <v>1</v>
      </c>
      <c r="O98" s="190"/>
      <c r="P98" s="190">
        <v>1</v>
      </c>
      <c r="Q98" s="190">
        <v>1</v>
      </c>
      <c r="R98" s="190"/>
      <c r="S98" s="190">
        <v>1</v>
      </c>
      <c r="T98" s="190">
        <v>1</v>
      </c>
      <c r="U98" s="190">
        <v>1</v>
      </c>
      <c r="V98" s="187">
        <f t="shared" ref="V98:V107" si="15">SUM(C98:U98)</f>
        <v>11</v>
      </c>
      <c r="W98" s="187"/>
    </row>
    <row r="99" spans="1:23" ht="16.5" customHeight="1" x14ac:dyDescent="0.15">
      <c r="A99" s="187">
        <v>3</v>
      </c>
      <c r="B99" s="186" t="s">
        <v>475</v>
      </c>
      <c r="C99" s="190">
        <v>1</v>
      </c>
      <c r="D99" s="190">
        <v>1</v>
      </c>
      <c r="E99" s="190">
        <v>1</v>
      </c>
      <c r="F99" s="190">
        <v>1</v>
      </c>
      <c r="G99" s="190"/>
      <c r="H99" s="190"/>
      <c r="I99" s="190">
        <v>1</v>
      </c>
      <c r="J99" s="190">
        <v>1</v>
      </c>
      <c r="K99" s="190"/>
      <c r="L99" s="190"/>
      <c r="M99" s="190"/>
      <c r="N99" s="190">
        <v>1</v>
      </c>
      <c r="O99" s="190">
        <v>1</v>
      </c>
      <c r="P99" s="190">
        <v>1</v>
      </c>
      <c r="Q99" s="190">
        <v>1</v>
      </c>
      <c r="R99" s="190"/>
      <c r="S99" s="190"/>
      <c r="T99" s="190">
        <v>1</v>
      </c>
      <c r="U99" s="190">
        <v>1</v>
      </c>
      <c r="V99" s="187">
        <f t="shared" si="15"/>
        <v>12</v>
      </c>
      <c r="W99" s="187"/>
    </row>
    <row r="100" spans="1:23" ht="16.5" customHeight="1" x14ac:dyDescent="0.15">
      <c r="A100" s="187">
        <v>4</v>
      </c>
      <c r="B100" s="186" t="s">
        <v>476</v>
      </c>
      <c r="C100" s="190">
        <v>1</v>
      </c>
      <c r="D100" s="190"/>
      <c r="E100" s="190">
        <v>1</v>
      </c>
      <c r="F100" s="190"/>
      <c r="G100" s="190"/>
      <c r="H100" s="190"/>
      <c r="I100" s="190">
        <v>1</v>
      </c>
      <c r="J100" s="190"/>
      <c r="K100" s="190"/>
      <c r="L100" s="190"/>
      <c r="M100" s="190"/>
      <c r="N100" s="190">
        <v>1</v>
      </c>
      <c r="O100" s="190"/>
      <c r="P100" s="190">
        <v>1</v>
      </c>
      <c r="Q100" s="190">
        <v>1</v>
      </c>
      <c r="R100" s="190"/>
      <c r="S100" s="190"/>
      <c r="T100" s="190"/>
      <c r="U100" s="190">
        <v>1</v>
      </c>
      <c r="V100" s="187">
        <f t="shared" si="15"/>
        <v>7</v>
      </c>
      <c r="W100" s="187"/>
    </row>
    <row r="101" spans="1:23" ht="16.5" customHeight="1" x14ac:dyDescent="0.15">
      <c r="A101" s="187">
        <v>5</v>
      </c>
      <c r="B101" s="186" t="s">
        <v>477</v>
      </c>
      <c r="C101" s="190">
        <v>1</v>
      </c>
      <c r="D101" s="190">
        <v>1</v>
      </c>
      <c r="E101" s="190">
        <v>1</v>
      </c>
      <c r="F101" s="190">
        <v>1</v>
      </c>
      <c r="G101" s="190">
        <v>1</v>
      </c>
      <c r="H101" s="190"/>
      <c r="I101" s="190">
        <v>1</v>
      </c>
      <c r="J101" s="190">
        <v>1</v>
      </c>
      <c r="K101" s="190"/>
      <c r="L101" s="190">
        <v>0</v>
      </c>
      <c r="M101" s="190"/>
      <c r="N101" s="190">
        <v>1</v>
      </c>
      <c r="O101" s="190">
        <v>1</v>
      </c>
      <c r="P101" s="190">
        <v>1</v>
      </c>
      <c r="Q101" s="190">
        <v>1</v>
      </c>
      <c r="R101" s="190"/>
      <c r="S101" s="190">
        <v>1</v>
      </c>
      <c r="T101" s="190">
        <v>1</v>
      </c>
      <c r="U101" s="190">
        <v>1</v>
      </c>
      <c r="V101" s="187">
        <f t="shared" si="15"/>
        <v>14</v>
      </c>
      <c r="W101" s="187"/>
    </row>
    <row r="102" spans="1:23" ht="16.5" customHeight="1" x14ac:dyDescent="0.15">
      <c r="A102" s="187">
        <v>6</v>
      </c>
      <c r="B102" s="186" t="s">
        <v>478</v>
      </c>
      <c r="C102" s="190">
        <v>1</v>
      </c>
      <c r="D102" s="190"/>
      <c r="E102" s="190">
        <v>1</v>
      </c>
      <c r="F102" s="190"/>
      <c r="G102" s="190"/>
      <c r="H102" s="190"/>
      <c r="I102" s="190">
        <v>1</v>
      </c>
      <c r="J102" s="190"/>
      <c r="K102" s="190"/>
      <c r="L102" s="190"/>
      <c r="M102" s="190"/>
      <c r="N102" s="190">
        <v>1</v>
      </c>
      <c r="O102" s="190"/>
      <c r="P102" s="190"/>
      <c r="Q102" s="190"/>
      <c r="R102" s="190"/>
      <c r="S102" s="190"/>
      <c r="T102" s="190"/>
      <c r="U102" s="190">
        <v>1</v>
      </c>
      <c r="V102" s="187">
        <f t="shared" si="15"/>
        <v>5</v>
      </c>
      <c r="W102" s="187"/>
    </row>
    <row r="103" spans="1:23" ht="16.5" customHeight="1" x14ac:dyDescent="0.15">
      <c r="A103" s="187">
        <v>7</v>
      </c>
      <c r="B103" s="186" t="s">
        <v>479</v>
      </c>
      <c r="C103" s="190">
        <v>1</v>
      </c>
      <c r="D103" s="190"/>
      <c r="E103" s="190">
        <v>1</v>
      </c>
      <c r="F103" s="190"/>
      <c r="G103" s="190"/>
      <c r="H103" s="190"/>
      <c r="I103" s="190">
        <v>1</v>
      </c>
      <c r="J103" s="190"/>
      <c r="K103" s="190"/>
      <c r="L103" s="190"/>
      <c r="M103" s="190"/>
      <c r="N103" s="190">
        <v>1</v>
      </c>
      <c r="O103" s="190">
        <v>1</v>
      </c>
      <c r="P103" s="190">
        <v>1</v>
      </c>
      <c r="Q103" s="190">
        <v>1</v>
      </c>
      <c r="R103" s="190"/>
      <c r="S103" s="190"/>
      <c r="T103" s="190">
        <v>1</v>
      </c>
      <c r="U103" s="190">
        <v>1</v>
      </c>
      <c r="V103" s="187">
        <f t="shared" si="15"/>
        <v>9</v>
      </c>
      <c r="W103" s="187"/>
    </row>
    <row r="104" spans="1:23" ht="16.5" customHeight="1" x14ac:dyDescent="0.15">
      <c r="A104" s="187">
        <v>8</v>
      </c>
      <c r="B104" s="186" t="s">
        <v>480</v>
      </c>
      <c r="C104" s="190">
        <v>1</v>
      </c>
      <c r="D104" s="190"/>
      <c r="E104" s="190">
        <v>1</v>
      </c>
      <c r="F104" s="190">
        <v>1</v>
      </c>
      <c r="G104" s="190"/>
      <c r="H104" s="190"/>
      <c r="I104" s="190">
        <v>1</v>
      </c>
      <c r="J104" s="190"/>
      <c r="K104" s="190"/>
      <c r="L104" s="190"/>
      <c r="M104" s="190"/>
      <c r="N104" s="190">
        <v>1</v>
      </c>
      <c r="O104" s="190"/>
      <c r="P104" s="190"/>
      <c r="Q104" s="190"/>
      <c r="R104" s="190"/>
      <c r="S104" s="190"/>
      <c r="T104" s="190"/>
      <c r="U104" s="190">
        <v>1</v>
      </c>
      <c r="V104" s="187">
        <f t="shared" si="15"/>
        <v>6</v>
      </c>
      <c r="W104" s="187"/>
    </row>
    <row r="105" spans="1:23" ht="16.5" customHeight="1" x14ac:dyDescent="0.15">
      <c r="A105" s="187">
        <v>9</v>
      </c>
      <c r="B105" s="186" t="s">
        <v>481</v>
      </c>
      <c r="C105" s="190">
        <v>1</v>
      </c>
      <c r="D105" s="190"/>
      <c r="E105" s="190">
        <v>1</v>
      </c>
      <c r="F105" s="190">
        <v>1</v>
      </c>
      <c r="G105" s="190"/>
      <c r="H105" s="190"/>
      <c r="I105" s="190">
        <v>1</v>
      </c>
      <c r="J105" s="190"/>
      <c r="K105" s="190"/>
      <c r="L105" s="190"/>
      <c r="M105" s="190"/>
      <c r="N105" s="190">
        <v>1</v>
      </c>
      <c r="O105" s="190"/>
      <c r="P105" s="190"/>
      <c r="Q105" s="190"/>
      <c r="R105" s="190"/>
      <c r="S105" s="190"/>
      <c r="T105" s="190">
        <v>1</v>
      </c>
      <c r="U105" s="190">
        <v>1</v>
      </c>
      <c r="V105" s="187">
        <f t="shared" si="15"/>
        <v>7</v>
      </c>
      <c r="W105" s="187"/>
    </row>
    <row r="106" spans="1:23" ht="16.5" customHeight="1" x14ac:dyDescent="0.15">
      <c r="A106" s="187">
        <v>10</v>
      </c>
      <c r="B106" s="186" t="s">
        <v>482</v>
      </c>
      <c r="C106" s="190">
        <v>1</v>
      </c>
      <c r="D106" s="190"/>
      <c r="E106" s="190">
        <v>1</v>
      </c>
      <c r="F106" s="190"/>
      <c r="G106" s="190"/>
      <c r="H106" s="190"/>
      <c r="I106" s="190">
        <v>1</v>
      </c>
      <c r="J106" s="190"/>
      <c r="K106" s="190"/>
      <c r="L106" s="190"/>
      <c r="M106" s="190"/>
      <c r="N106" s="190">
        <v>1</v>
      </c>
      <c r="O106" s="190"/>
      <c r="P106" s="190"/>
      <c r="Q106" s="190">
        <v>1</v>
      </c>
      <c r="R106" s="190"/>
      <c r="S106" s="190"/>
      <c r="T106" s="190"/>
      <c r="U106" s="190">
        <v>1</v>
      </c>
      <c r="V106" s="187">
        <f t="shared" si="15"/>
        <v>6</v>
      </c>
      <c r="W106" s="187"/>
    </row>
    <row r="107" spans="1:23" ht="16.5" customHeight="1" x14ac:dyDescent="0.15">
      <c r="A107" s="187">
        <v>11</v>
      </c>
      <c r="B107" s="186" t="s">
        <v>483</v>
      </c>
      <c r="C107" s="190">
        <v>1</v>
      </c>
      <c r="D107" s="190"/>
      <c r="E107" s="190">
        <v>1</v>
      </c>
      <c r="F107" s="190"/>
      <c r="G107" s="190"/>
      <c r="H107" s="190"/>
      <c r="I107" s="190">
        <v>1</v>
      </c>
      <c r="J107" s="190"/>
      <c r="K107" s="190"/>
      <c r="L107" s="190"/>
      <c r="M107" s="190"/>
      <c r="N107" s="190">
        <v>1</v>
      </c>
      <c r="O107" s="190"/>
      <c r="P107" s="190"/>
      <c r="Q107" s="190">
        <v>0</v>
      </c>
      <c r="R107" s="190"/>
      <c r="S107" s="190"/>
      <c r="T107" s="190">
        <v>1</v>
      </c>
      <c r="U107" s="190">
        <v>1</v>
      </c>
      <c r="V107" s="187">
        <f t="shared" si="15"/>
        <v>6</v>
      </c>
      <c r="W107" s="187"/>
    </row>
    <row r="108" spans="1:23" ht="16.5" customHeight="1" x14ac:dyDescent="0.15">
      <c r="A108" s="183" t="s">
        <v>484</v>
      </c>
      <c r="B108" s="197" t="s">
        <v>485</v>
      </c>
      <c r="C108" s="192">
        <f>SUM(C109:C129)</f>
        <v>21</v>
      </c>
      <c r="D108" s="192">
        <f t="shared" ref="D108:V108" si="16">SUM(D109:D129)</f>
        <v>12</v>
      </c>
      <c r="E108" s="192">
        <f t="shared" si="16"/>
        <v>21</v>
      </c>
      <c r="F108" s="192">
        <f t="shared" si="16"/>
        <v>18</v>
      </c>
      <c r="G108" s="192">
        <f t="shared" si="16"/>
        <v>16</v>
      </c>
      <c r="H108" s="192">
        <f t="shared" si="16"/>
        <v>15</v>
      </c>
      <c r="I108" s="192">
        <f t="shared" si="16"/>
        <v>21</v>
      </c>
      <c r="J108" s="192">
        <f t="shared" si="16"/>
        <v>19</v>
      </c>
      <c r="K108" s="192">
        <f t="shared" si="16"/>
        <v>13</v>
      </c>
      <c r="L108" s="192">
        <f t="shared" si="16"/>
        <v>13</v>
      </c>
      <c r="M108" s="192">
        <f t="shared" si="16"/>
        <v>13</v>
      </c>
      <c r="N108" s="192">
        <f t="shared" si="16"/>
        <v>21</v>
      </c>
      <c r="O108" s="192">
        <f t="shared" si="16"/>
        <v>16</v>
      </c>
      <c r="P108" s="192">
        <f t="shared" si="16"/>
        <v>20</v>
      </c>
      <c r="Q108" s="192">
        <f t="shared" si="16"/>
        <v>21</v>
      </c>
      <c r="R108" s="192">
        <f t="shared" si="16"/>
        <v>18</v>
      </c>
      <c r="S108" s="192">
        <f t="shared" si="16"/>
        <v>16</v>
      </c>
      <c r="T108" s="192">
        <f t="shared" si="16"/>
        <v>15</v>
      </c>
      <c r="U108" s="192">
        <f t="shared" si="16"/>
        <v>21</v>
      </c>
      <c r="V108" s="192">
        <f t="shared" si="16"/>
        <v>330</v>
      </c>
      <c r="W108" s="184">
        <f>V108/21</f>
        <v>15.714285714285714</v>
      </c>
    </row>
    <row r="109" spans="1:23" ht="16.5" customHeight="1" x14ac:dyDescent="0.15">
      <c r="A109" s="187">
        <v>1</v>
      </c>
      <c r="B109" s="198" t="s">
        <v>486</v>
      </c>
      <c r="C109" s="190">
        <v>1</v>
      </c>
      <c r="D109" s="190">
        <v>0</v>
      </c>
      <c r="E109" s="190">
        <v>1</v>
      </c>
      <c r="F109" s="190">
        <v>0</v>
      </c>
      <c r="G109" s="190">
        <v>1</v>
      </c>
      <c r="H109" s="190">
        <v>0</v>
      </c>
      <c r="I109" s="190">
        <v>1</v>
      </c>
      <c r="J109" s="190">
        <v>0</v>
      </c>
      <c r="K109" s="190">
        <v>0</v>
      </c>
      <c r="L109" s="190">
        <v>0</v>
      </c>
      <c r="M109" s="190">
        <v>0</v>
      </c>
      <c r="N109" s="190">
        <v>1</v>
      </c>
      <c r="O109" s="190">
        <v>0</v>
      </c>
      <c r="P109" s="190">
        <v>1</v>
      </c>
      <c r="Q109" s="190">
        <v>1</v>
      </c>
      <c r="R109" s="190">
        <v>1</v>
      </c>
      <c r="S109" s="190">
        <v>1</v>
      </c>
      <c r="T109" s="190">
        <v>0</v>
      </c>
      <c r="U109" s="190">
        <v>1</v>
      </c>
      <c r="V109" s="187">
        <f>SUM(C109:U109)</f>
        <v>10</v>
      </c>
      <c r="W109" s="187"/>
    </row>
    <row r="110" spans="1:23" ht="16.5" customHeight="1" x14ac:dyDescent="0.15">
      <c r="A110" s="187">
        <v>2</v>
      </c>
      <c r="B110" s="198" t="s">
        <v>487</v>
      </c>
      <c r="C110" s="190">
        <v>1</v>
      </c>
      <c r="D110" s="190">
        <v>1</v>
      </c>
      <c r="E110" s="190">
        <v>1</v>
      </c>
      <c r="F110" s="190">
        <v>1</v>
      </c>
      <c r="G110" s="190">
        <v>1</v>
      </c>
      <c r="H110" s="190">
        <v>1</v>
      </c>
      <c r="I110" s="190">
        <v>1</v>
      </c>
      <c r="J110" s="190">
        <v>1</v>
      </c>
      <c r="K110" s="190">
        <v>1</v>
      </c>
      <c r="L110" s="190">
        <v>1</v>
      </c>
      <c r="M110" s="190">
        <v>1</v>
      </c>
      <c r="N110" s="190">
        <v>1</v>
      </c>
      <c r="O110" s="190">
        <v>1</v>
      </c>
      <c r="P110" s="190">
        <v>1</v>
      </c>
      <c r="Q110" s="190">
        <v>1</v>
      </c>
      <c r="R110" s="190">
        <v>1</v>
      </c>
      <c r="S110" s="190">
        <v>1</v>
      </c>
      <c r="T110" s="190">
        <v>1</v>
      </c>
      <c r="U110" s="190">
        <v>1</v>
      </c>
      <c r="V110" s="187">
        <f t="shared" ref="V110:V129" si="17">SUM(C110:U110)</f>
        <v>19</v>
      </c>
      <c r="W110" s="187"/>
    </row>
    <row r="111" spans="1:23" ht="16.5" customHeight="1" x14ac:dyDescent="0.15">
      <c r="A111" s="187">
        <v>3</v>
      </c>
      <c r="B111" s="198" t="s">
        <v>488</v>
      </c>
      <c r="C111" s="190">
        <v>1</v>
      </c>
      <c r="D111" s="190">
        <v>1</v>
      </c>
      <c r="E111" s="190">
        <v>1</v>
      </c>
      <c r="F111" s="190">
        <v>1</v>
      </c>
      <c r="G111" s="190">
        <v>1</v>
      </c>
      <c r="H111" s="190">
        <v>1</v>
      </c>
      <c r="I111" s="190">
        <v>1</v>
      </c>
      <c r="J111" s="190">
        <v>1</v>
      </c>
      <c r="K111" s="190">
        <v>1</v>
      </c>
      <c r="L111" s="190">
        <v>1</v>
      </c>
      <c r="M111" s="190">
        <v>1</v>
      </c>
      <c r="N111" s="190">
        <v>1</v>
      </c>
      <c r="O111" s="190">
        <v>1</v>
      </c>
      <c r="P111" s="190">
        <v>1</v>
      </c>
      <c r="Q111" s="190">
        <v>1</v>
      </c>
      <c r="R111" s="190">
        <v>1</v>
      </c>
      <c r="S111" s="190">
        <v>1</v>
      </c>
      <c r="T111" s="190">
        <v>1</v>
      </c>
      <c r="U111" s="190">
        <v>1</v>
      </c>
      <c r="V111" s="187">
        <f t="shared" si="17"/>
        <v>19</v>
      </c>
      <c r="W111" s="187"/>
    </row>
    <row r="112" spans="1:23" ht="16.5" customHeight="1" x14ac:dyDescent="0.15">
      <c r="A112" s="187">
        <v>4</v>
      </c>
      <c r="B112" s="198" t="s">
        <v>489</v>
      </c>
      <c r="C112" s="190">
        <v>1</v>
      </c>
      <c r="D112" s="190">
        <v>1</v>
      </c>
      <c r="E112" s="190">
        <v>1</v>
      </c>
      <c r="F112" s="190">
        <v>1</v>
      </c>
      <c r="G112" s="190">
        <v>1</v>
      </c>
      <c r="H112" s="190">
        <v>1</v>
      </c>
      <c r="I112" s="190">
        <v>1</v>
      </c>
      <c r="J112" s="190">
        <v>1</v>
      </c>
      <c r="K112" s="190">
        <v>1</v>
      </c>
      <c r="L112" s="190">
        <v>1</v>
      </c>
      <c r="M112" s="190">
        <v>1</v>
      </c>
      <c r="N112" s="190">
        <v>1</v>
      </c>
      <c r="O112" s="190">
        <v>1</v>
      </c>
      <c r="P112" s="190">
        <v>1</v>
      </c>
      <c r="Q112" s="190">
        <v>1</v>
      </c>
      <c r="R112" s="190">
        <v>1</v>
      </c>
      <c r="S112" s="190">
        <v>1</v>
      </c>
      <c r="T112" s="190">
        <v>1</v>
      </c>
      <c r="U112" s="190">
        <v>1</v>
      </c>
      <c r="V112" s="187">
        <f t="shared" si="17"/>
        <v>19</v>
      </c>
      <c r="W112" s="187"/>
    </row>
    <row r="113" spans="1:23" ht="16.5" customHeight="1" x14ac:dyDescent="0.15">
      <c r="A113" s="187">
        <v>5</v>
      </c>
      <c r="B113" s="198" t="s">
        <v>490</v>
      </c>
      <c r="C113" s="190">
        <v>1</v>
      </c>
      <c r="D113" s="190">
        <v>1</v>
      </c>
      <c r="E113" s="190">
        <v>1</v>
      </c>
      <c r="F113" s="190">
        <v>1</v>
      </c>
      <c r="G113" s="190">
        <v>1</v>
      </c>
      <c r="H113" s="190">
        <v>1</v>
      </c>
      <c r="I113" s="190">
        <v>1</v>
      </c>
      <c r="J113" s="190">
        <v>1</v>
      </c>
      <c r="K113" s="190">
        <v>1</v>
      </c>
      <c r="L113" s="190">
        <v>1</v>
      </c>
      <c r="M113" s="190">
        <v>1</v>
      </c>
      <c r="N113" s="190">
        <v>1</v>
      </c>
      <c r="O113" s="190">
        <v>1</v>
      </c>
      <c r="P113" s="190">
        <v>1</v>
      </c>
      <c r="Q113" s="190">
        <v>1</v>
      </c>
      <c r="R113" s="190">
        <v>1</v>
      </c>
      <c r="S113" s="190">
        <v>1</v>
      </c>
      <c r="T113" s="190">
        <v>1</v>
      </c>
      <c r="U113" s="190">
        <v>1</v>
      </c>
      <c r="V113" s="187">
        <f t="shared" si="17"/>
        <v>19</v>
      </c>
      <c r="W113" s="187"/>
    </row>
    <row r="114" spans="1:23" ht="16.5" customHeight="1" x14ac:dyDescent="0.15">
      <c r="A114" s="187">
        <v>6</v>
      </c>
      <c r="B114" s="198" t="s">
        <v>491</v>
      </c>
      <c r="C114" s="190">
        <v>1</v>
      </c>
      <c r="D114" s="190">
        <v>1</v>
      </c>
      <c r="E114" s="190">
        <v>1</v>
      </c>
      <c r="F114" s="190">
        <v>1</v>
      </c>
      <c r="G114" s="190">
        <v>1</v>
      </c>
      <c r="H114" s="190">
        <v>1</v>
      </c>
      <c r="I114" s="190">
        <v>1</v>
      </c>
      <c r="J114" s="190">
        <v>1</v>
      </c>
      <c r="K114" s="190">
        <v>1</v>
      </c>
      <c r="L114" s="190">
        <v>1</v>
      </c>
      <c r="M114" s="190">
        <v>1</v>
      </c>
      <c r="N114" s="190">
        <v>1</v>
      </c>
      <c r="O114" s="190">
        <v>1</v>
      </c>
      <c r="P114" s="190">
        <v>1</v>
      </c>
      <c r="Q114" s="190">
        <v>1</v>
      </c>
      <c r="R114" s="190">
        <v>1</v>
      </c>
      <c r="S114" s="190">
        <v>1</v>
      </c>
      <c r="T114" s="190">
        <v>1</v>
      </c>
      <c r="U114" s="190">
        <v>1</v>
      </c>
      <c r="V114" s="187">
        <f t="shared" si="17"/>
        <v>19</v>
      </c>
      <c r="W114" s="187"/>
    </row>
    <row r="115" spans="1:23" ht="16.5" customHeight="1" x14ac:dyDescent="0.15">
      <c r="A115" s="187">
        <v>7</v>
      </c>
      <c r="B115" s="198" t="s">
        <v>492</v>
      </c>
      <c r="C115" s="190">
        <v>1</v>
      </c>
      <c r="D115" s="190">
        <v>1</v>
      </c>
      <c r="E115" s="190">
        <v>1</v>
      </c>
      <c r="F115" s="190">
        <v>1</v>
      </c>
      <c r="G115" s="190">
        <v>1</v>
      </c>
      <c r="H115" s="190">
        <v>1</v>
      </c>
      <c r="I115" s="190">
        <v>1</v>
      </c>
      <c r="J115" s="190">
        <v>1</v>
      </c>
      <c r="K115" s="190">
        <v>1</v>
      </c>
      <c r="L115" s="190">
        <v>1</v>
      </c>
      <c r="M115" s="190">
        <v>1</v>
      </c>
      <c r="N115" s="190">
        <v>1</v>
      </c>
      <c r="O115" s="190">
        <v>1</v>
      </c>
      <c r="P115" s="190">
        <v>1</v>
      </c>
      <c r="Q115" s="190">
        <v>1</v>
      </c>
      <c r="R115" s="190">
        <v>1</v>
      </c>
      <c r="S115" s="190">
        <v>1</v>
      </c>
      <c r="T115" s="190">
        <v>1</v>
      </c>
      <c r="U115" s="190">
        <v>1</v>
      </c>
      <c r="V115" s="187">
        <f t="shared" si="17"/>
        <v>19</v>
      </c>
      <c r="W115" s="187"/>
    </row>
    <row r="116" spans="1:23" ht="16.5" customHeight="1" x14ac:dyDescent="0.15">
      <c r="A116" s="187">
        <v>8</v>
      </c>
      <c r="B116" s="198" t="s">
        <v>493</v>
      </c>
      <c r="C116" s="190">
        <v>1</v>
      </c>
      <c r="D116" s="190">
        <v>1</v>
      </c>
      <c r="E116" s="190">
        <v>1</v>
      </c>
      <c r="F116" s="190">
        <v>1</v>
      </c>
      <c r="G116" s="190">
        <v>1</v>
      </c>
      <c r="H116" s="190">
        <v>1</v>
      </c>
      <c r="I116" s="190">
        <v>1</v>
      </c>
      <c r="J116" s="190">
        <v>1</v>
      </c>
      <c r="K116" s="190">
        <v>1</v>
      </c>
      <c r="L116" s="190">
        <v>1</v>
      </c>
      <c r="M116" s="190">
        <v>1</v>
      </c>
      <c r="N116" s="190">
        <v>1</v>
      </c>
      <c r="O116" s="190">
        <v>1</v>
      </c>
      <c r="P116" s="190">
        <v>1</v>
      </c>
      <c r="Q116" s="190">
        <v>1</v>
      </c>
      <c r="R116" s="190">
        <v>1</v>
      </c>
      <c r="S116" s="190">
        <v>1</v>
      </c>
      <c r="T116" s="190">
        <v>1</v>
      </c>
      <c r="U116" s="190">
        <v>1</v>
      </c>
      <c r="V116" s="187">
        <f t="shared" si="17"/>
        <v>19</v>
      </c>
      <c r="W116" s="187"/>
    </row>
    <row r="117" spans="1:23" ht="16.5" customHeight="1" x14ac:dyDescent="0.15">
      <c r="A117" s="187">
        <v>9</v>
      </c>
      <c r="B117" s="198" t="s">
        <v>494</v>
      </c>
      <c r="C117" s="190">
        <v>1</v>
      </c>
      <c r="D117" s="190">
        <v>1</v>
      </c>
      <c r="E117" s="190">
        <v>1</v>
      </c>
      <c r="F117" s="190">
        <v>1</v>
      </c>
      <c r="G117" s="190">
        <v>1</v>
      </c>
      <c r="H117" s="190">
        <v>1</v>
      </c>
      <c r="I117" s="190">
        <v>1</v>
      </c>
      <c r="J117" s="190">
        <v>1</v>
      </c>
      <c r="K117" s="190">
        <v>1</v>
      </c>
      <c r="L117" s="190">
        <v>1</v>
      </c>
      <c r="M117" s="190">
        <v>1</v>
      </c>
      <c r="N117" s="190">
        <v>1</v>
      </c>
      <c r="O117" s="190">
        <v>1</v>
      </c>
      <c r="P117" s="190">
        <v>1</v>
      </c>
      <c r="Q117" s="190">
        <v>1</v>
      </c>
      <c r="R117" s="190">
        <v>1</v>
      </c>
      <c r="S117" s="190">
        <v>1</v>
      </c>
      <c r="T117" s="190">
        <v>1</v>
      </c>
      <c r="U117" s="190">
        <v>1</v>
      </c>
      <c r="V117" s="187">
        <f t="shared" si="17"/>
        <v>19</v>
      </c>
      <c r="W117" s="187"/>
    </row>
    <row r="118" spans="1:23" ht="16.5" customHeight="1" x14ac:dyDescent="0.15">
      <c r="A118" s="187">
        <v>10</v>
      </c>
      <c r="B118" s="198" t="s">
        <v>495</v>
      </c>
      <c r="C118" s="190">
        <v>1</v>
      </c>
      <c r="D118" s="190">
        <v>1</v>
      </c>
      <c r="E118" s="190">
        <v>1</v>
      </c>
      <c r="F118" s="190">
        <v>1</v>
      </c>
      <c r="G118" s="190">
        <v>1</v>
      </c>
      <c r="H118" s="190">
        <v>1</v>
      </c>
      <c r="I118" s="190">
        <v>1</v>
      </c>
      <c r="J118" s="190">
        <v>1</v>
      </c>
      <c r="K118" s="190">
        <v>1</v>
      </c>
      <c r="L118" s="190">
        <v>1</v>
      </c>
      <c r="M118" s="190">
        <v>1</v>
      </c>
      <c r="N118" s="190">
        <v>1</v>
      </c>
      <c r="O118" s="190">
        <v>1</v>
      </c>
      <c r="P118" s="190">
        <v>1</v>
      </c>
      <c r="Q118" s="190">
        <v>1</v>
      </c>
      <c r="R118" s="190">
        <v>1</v>
      </c>
      <c r="S118" s="190">
        <v>1</v>
      </c>
      <c r="T118" s="190">
        <v>1</v>
      </c>
      <c r="U118" s="190">
        <v>1</v>
      </c>
      <c r="V118" s="187">
        <f t="shared" si="17"/>
        <v>19</v>
      </c>
      <c r="W118" s="187"/>
    </row>
    <row r="119" spans="1:23" ht="16.5" customHeight="1" x14ac:dyDescent="0.15">
      <c r="A119" s="187">
        <v>11</v>
      </c>
      <c r="B119" s="198" t="s">
        <v>496</v>
      </c>
      <c r="C119" s="190">
        <v>1</v>
      </c>
      <c r="D119" s="190">
        <v>1</v>
      </c>
      <c r="E119" s="190">
        <v>1</v>
      </c>
      <c r="F119" s="190">
        <v>1</v>
      </c>
      <c r="G119" s="190">
        <v>1</v>
      </c>
      <c r="H119" s="190">
        <v>1</v>
      </c>
      <c r="I119" s="190">
        <v>1</v>
      </c>
      <c r="J119" s="190">
        <v>1</v>
      </c>
      <c r="K119" s="190">
        <v>1</v>
      </c>
      <c r="L119" s="190">
        <v>1</v>
      </c>
      <c r="M119" s="190">
        <v>1</v>
      </c>
      <c r="N119" s="190">
        <v>1</v>
      </c>
      <c r="O119" s="190">
        <v>1</v>
      </c>
      <c r="P119" s="190">
        <v>1</v>
      </c>
      <c r="Q119" s="190">
        <v>1</v>
      </c>
      <c r="R119" s="190">
        <v>1</v>
      </c>
      <c r="S119" s="190">
        <v>1</v>
      </c>
      <c r="T119" s="190">
        <v>1</v>
      </c>
      <c r="U119" s="190">
        <v>1</v>
      </c>
      <c r="V119" s="187">
        <f t="shared" si="17"/>
        <v>19</v>
      </c>
      <c r="W119" s="187"/>
    </row>
    <row r="120" spans="1:23" ht="16.5" customHeight="1" x14ac:dyDescent="0.15">
      <c r="A120" s="187">
        <v>12</v>
      </c>
      <c r="B120" s="198" t="s">
        <v>497</v>
      </c>
      <c r="C120" s="190">
        <v>1</v>
      </c>
      <c r="D120" s="190">
        <v>1</v>
      </c>
      <c r="E120" s="190">
        <v>1</v>
      </c>
      <c r="F120" s="190">
        <v>1</v>
      </c>
      <c r="G120" s="190">
        <v>1</v>
      </c>
      <c r="H120" s="190">
        <v>1</v>
      </c>
      <c r="I120" s="190">
        <v>1</v>
      </c>
      <c r="J120" s="190">
        <v>1</v>
      </c>
      <c r="K120" s="190">
        <v>1</v>
      </c>
      <c r="L120" s="190">
        <v>1</v>
      </c>
      <c r="M120" s="190">
        <v>1</v>
      </c>
      <c r="N120" s="190">
        <v>1</v>
      </c>
      <c r="O120" s="190">
        <v>1</v>
      </c>
      <c r="P120" s="190">
        <v>1</v>
      </c>
      <c r="Q120" s="190">
        <v>1</v>
      </c>
      <c r="R120" s="190">
        <v>1</v>
      </c>
      <c r="S120" s="190">
        <v>1</v>
      </c>
      <c r="T120" s="190">
        <v>1</v>
      </c>
      <c r="U120" s="190">
        <v>1</v>
      </c>
      <c r="V120" s="187">
        <f t="shared" si="17"/>
        <v>19</v>
      </c>
      <c r="W120" s="187"/>
    </row>
    <row r="121" spans="1:23" ht="16.5" customHeight="1" x14ac:dyDescent="0.15">
      <c r="A121" s="187">
        <v>13</v>
      </c>
      <c r="B121" s="198" t="s">
        <v>498</v>
      </c>
      <c r="C121" s="190">
        <v>1</v>
      </c>
      <c r="D121" s="190">
        <v>0</v>
      </c>
      <c r="E121" s="190">
        <v>1</v>
      </c>
      <c r="F121" s="190">
        <v>1</v>
      </c>
      <c r="G121" s="190">
        <v>1</v>
      </c>
      <c r="H121" s="190">
        <v>1</v>
      </c>
      <c r="I121" s="190">
        <v>1</v>
      </c>
      <c r="J121" s="190">
        <v>1</v>
      </c>
      <c r="K121" s="190">
        <v>0</v>
      </c>
      <c r="L121" s="190">
        <v>0</v>
      </c>
      <c r="M121" s="190">
        <v>0</v>
      </c>
      <c r="N121" s="190">
        <v>1</v>
      </c>
      <c r="O121" s="190">
        <v>1</v>
      </c>
      <c r="P121" s="190">
        <v>1</v>
      </c>
      <c r="Q121" s="190">
        <v>1</v>
      </c>
      <c r="R121" s="190">
        <v>1</v>
      </c>
      <c r="S121" s="190">
        <v>1</v>
      </c>
      <c r="T121" s="190">
        <v>1</v>
      </c>
      <c r="U121" s="190">
        <v>1</v>
      </c>
      <c r="V121" s="187">
        <f t="shared" si="17"/>
        <v>15</v>
      </c>
      <c r="W121" s="187"/>
    </row>
    <row r="122" spans="1:23" ht="16.5" customHeight="1" x14ac:dyDescent="0.15">
      <c r="A122" s="187">
        <v>14</v>
      </c>
      <c r="B122" s="198" t="s">
        <v>499</v>
      </c>
      <c r="C122" s="190">
        <v>1</v>
      </c>
      <c r="D122" s="190">
        <v>0</v>
      </c>
      <c r="E122" s="190">
        <v>1</v>
      </c>
      <c r="F122" s="190">
        <v>1</v>
      </c>
      <c r="G122" s="190">
        <v>1</v>
      </c>
      <c r="H122" s="190">
        <v>1</v>
      </c>
      <c r="I122" s="190">
        <v>1</v>
      </c>
      <c r="J122" s="190">
        <v>1</v>
      </c>
      <c r="K122" s="190">
        <v>0</v>
      </c>
      <c r="L122" s="190">
        <v>0</v>
      </c>
      <c r="M122" s="190">
        <v>0</v>
      </c>
      <c r="N122" s="190">
        <v>1</v>
      </c>
      <c r="O122" s="190">
        <v>1</v>
      </c>
      <c r="P122" s="190">
        <v>1</v>
      </c>
      <c r="Q122" s="190">
        <v>1</v>
      </c>
      <c r="R122" s="190">
        <v>0</v>
      </c>
      <c r="S122" s="190">
        <v>1</v>
      </c>
      <c r="T122" s="190">
        <v>1</v>
      </c>
      <c r="U122" s="190">
        <v>1</v>
      </c>
      <c r="V122" s="187">
        <f t="shared" si="17"/>
        <v>14</v>
      </c>
      <c r="W122" s="187"/>
    </row>
    <row r="123" spans="1:23" ht="16.5" customHeight="1" x14ac:dyDescent="0.15">
      <c r="A123" s="187">
        <v>15</v>
      </c>
      <c r="B123" s="198" t="s">
        <v>500</v>
      </c>
      <c r="C123" s="190">
        <v>1</v>
      </c>
      <c r="D123" s="190">
        <v>0</v>
      </c>
      <c r="E123" s="190">
        <v>1</v>
      </c>
      <c r="F123" s="190">
        <v>1</v>
      </c>
      <c r="G123" s="190">
        <v>0</v>
      </c>
      <c r="H123" s="190">
        <v>0</v>
      </c>
      <c r="I123" s="190">
        <v>1</v>
      </c>
      <c r="J123" s="190">
        <v>1</v>
      </c>
      <c r="K123" s="190">
        <v>0</v>
      </c>
      <c r="L123" s="190">
        <v>0</v>
      </c>
      <c r="M123" s="190">
        <v>0</v>
      </c>
      <c r="N123" s="190">
        <v>1</v>
      </c>
      <c r="O123" s="190">
        <v>0</v>
      </c>
      <c r="P123" s="190">
        <v>1</v>
      </c>
      <c r="Q123" s="190">
        <v>1</v>
      </c>
      <c r="R123" s="190">
        <v>0</v>
      </c>
      <c r="S123" s="190">
        <v>0</v>
      </c>
      <c r="T123" s="190">
        <v>0</v>
      </c>
      <c r="U123" s="190">
        <v>1</v>
      </c>
      <c r="V123" s="187">
        <f t="shared" si="17"/>
        <v>9</v>
      </c>
      <c r="W123" s="187"/>
    </row>
    <row r="124" spans="1:23" ht="16.5" customHeight="1" x14ac:dyDescent="0.15">
      <c r="A124" s="187">
        <v>16</v>
      </c>
      <c r="B124" s="198" t="s">
        <v>501</v>
      </c>
      <c r="C124" s="190">
        <v>1</v>
      </c>
      <c r="D124" s="190">
        <v>1</v>
      </c>
      <c r="E124" s="190">
        <v>1</v>
      </c>
      <c r="F124" s="190">
        <v>1</v>
      </c>
      <c r="G124" s="190">
        <v>1</v>
      </c>
      <c r="H124" s="190">
        <v>1</v>
      </c>
      <c r="I124" s="190">
        <v>1</v>
      </c>
      <c r="J124" s="190">
        <v>1</v>
      </c>
      <c r="K124" s="190">
        <v>1</v>
      </c>
      <c r="L124" s="190">
        <v>1</v>
      </c>
      <c r="M124" s="190">
        <v>1</v>
      </c>
      <c r="N124" s="190">
        <v>1</v>
      </c>
      <c r="O124" s="190">
        <v>1</v>
      </c>
      <c r="P124" s="190">
        <v>1</v>
      </c>
      <c r="Q124" s="190">
        <v>1</v>
      </c>
      <c r="R124" s="190">
        <v>1</v>
      </c>
      <c r="S124" s="190">
        <v>1</v>
      </c>
      <c r="T124" s="190">
        <v>1</v>
      </c>
      <c r="U124" s="190">
        <v>1</v>
      </c>
      <c r="V124" s="187">
        <f t="shared" si="17"/>
        <v>19</v>
      </c>
      <c r="W124" s="187"/>
    </row>
    <row r="125" spans="1:23" ht="16.5" customHeight="1" x14ac:dyDescent="0.15">
      <c r="A125" s="187">
        <v>17</v>
      </c>
      <c r="B125" s="199" t="s">
        <v>502</v>
      </c>
      <c r="C125" s="190">
        <v>1</v>
      </c>
      <c r="D125" s="190">
        <v>0</v>
      </c>
      <c r="E125" s="190">
        <v>1</v>
      </c>
      <c r="F125" s="190">
        <v>1</v>
      </c>
      <c r="G125" s="190">
        <v>0</v>
      </c>
      <c r="H125" s="190">
        <v>0</v>
      </c>
      <c r="I125" s="190">
        <v>1</v>
      </c>
      <c r="J125" s="190">
        <v>1</v>
      </c>
      <c r="K125" s="190">
        <v>0</v>
      </c>
      <c r="L125" s="190">
        <v>0</v>
      </c>
      <c r="M125" s="190">
        <v>0</v>
      </c>
      <c r="N125" s="190">
        <v>1</v>
      </c>
      <c r="O125" s="190">
        <v>1</v>
      </c>
      <c r="P125" s="190">
        <v>1</v>
      </c>
      <c r="Q125" s="190">
        <v>1</v>
      </c>
      <c r="R125" s="190">
        <v>1</v>
      </c>
      <c r="S125" s="190">
        <v>0</v>
      </c>
      <c r="T125" s="190">
        <v>0</v>
      </c>
      <c r="U125" s="190">
        <v>1</v>
      </c>
      <c r="V125" s="187">
        <f t="shared" si="17"/>
        <v>11</v>
      </c>
      <c r="W125" s="187"/>
    </row>
    <row r="126" spans="1:23" ht="16.5" customHeight="1" x14ac:dyDescent="0.15">
      <c r="A126" s="187">
        <v>18</v>
      </c>
      <c r="B126" s="199" t="s">
        <v>503</v>
      </c>
      <c r="C126" s="190">
        <v>1</v>
      </c>
      <c r="D126" s="190">
        <v>0</v>
      </c>
      <c r="E126" s="190">
        <v>1</v>
      </c>
      <c r="F126" s="190">
        <v>1</v>
      </c>
      <c r="G126" s="190">
        <v>1</v>
      </c>
      <c r="H126" s="190">
        <v>1</v>
      </c>
      <c r="I126" s="190">
        <v>1</v>
      </c>
      <c r="J126" s="190">
        <v>1</v>
      </c>
      <c r="K126" s="190">
        <v>1</v>
      </c>
      <c r="L126" s="190">
        <v>1</v>
      </c>
      <c r="M126" s="190">
        <v>1</v>
      </c>
      <c r="N126" s="190">
        <v>1</v>
      </c>
      <c r="O126" s="190">
        <v>1</v>
      </c>
      <c r="P126" s="190">
        <v>1</v>
      </c>
      <c r="Q126" s="190">
        <v>1</v>
      </c>
      <c r="R126" s="190">
        <v>0</v>
      </c>
      <c r="S126" s="190">
        <v>1</v>
      </c>
      <c r="T126" s="190">
        <v>1</v>
      </c>
      <c r="U126" s="190">
        <v>1</v>
      </c>
      <c r="V126" s="187">
        <f t="shared" si="17"/>
        <v>17</v>
      </c>
      <c r="W126" s="187"/>
    </row>
    <row r="127" spans="1:23" ht="16.5" customHeight="1" x14ac:dyDescent="0.15">
      <c r="A127" s="187">
        <v>19</v>
      </c>
      <c r="B127" s="199" t="s">
        <v>504</v>
      </c>
      <c r="C127" s="190">
        <v>1</v>
      </c>
      <c r="D127" s="190">
        <v>0</v>
      </c>
      <c r="E127" s="190">
        <v>1</v>
      </c>
      <c r="F127" s="190">
        <v>0</v>
      </c>
      <c r="G127" s="190">
        <v>0</v>
      </c>
      <c r="H127" s="190">
        <v>0</v>
      </c>
      <c r="I127" s="190">
        <v>1</v>
      </c>
      <c r="J127" s="190">
        <v>0</v>
      </c>
      <c r="K127" s="190">
        <v>0</v>
      </c>
      <c r="L127" s="190">
        <v>0</v>
      </c>
      <c r="M127" s="190">
        <v>0</v>
      </c>
      <c r="N127" s="190">
        <v>1</v>
      </c>
      <c r="O127" s="190">
        <v>0</v>
      </c>
      <c r="P127" s="190">
        <v>1</v>
      </c>
      <c r="Q127" s="190">
        <v>1</v>
      </c>
      <c r="R127" s="190">
        <v>1</v>
      </c>
      <c r="S127" s="190">
        <v>0</v>
      </c>
      <c r="T127" s="190">
        <v>0</v>
      </c>
      <c r="U127" s="190">
        <v>1</v>
      </c>
      <c r="V127" s="187">
        <f t="shared" si="17"/>
        <v>8</v>
      </c>
      <c r="W127" s="187"/>
    </row>
    <row r="128" spans="1:23" ht="16.5" customHeight="1" x14ac:dyDescent="0.15">
      <c r="A128" s="187">
        <v>20</v>
      </c>
      <c r="B128" s="199" t="s">
        <v>505</v>
      </c>
      <c r="C128" s="190">
        <v>1</v>
      </c>
      <c r="D128" s="190">
        <v>0</v>
      </c>
      <c r="E128" s="190">
        <v>1</v>
      </c>
      <c r="F128" s="190">
        <v>0</v>
      </c>
      <c r="G128" s="190">
        <v>0</v>
      </c>
      <c r="H128" s="190">
        <v>0</v>
      </c>
      <c r="I128" s="190">
        <v>1</v>
      </c>
      <c r="J128" s="190">
        <v>1</v>
      </c>
      <c r="K128" s="190">
        <v>0</v>
      </c>
      <c r="L128" s="190">
        <v>0</v>
      </c>
      <c r="M128" s="190">
        <v>0</v>
      </c>
      <c r="N128" s="190">
        <v>1</v>
      </c>
      <c r="O128" s="190">
        <v>0</v>
      </c>
      <c r="P128" s="190">
        <v>0</v>
      </c>
      <c r="Q128" s="190">
        <v>1</v>
      </c>
      <c r="R128" s="190">
        <v>1</v>
      </c>
      <c r="S128" s="190">
        <v>0</v>
      </c>
      <c r="T128" s="190">
        <v>0</v>
      </c>
      <c r="U128" s="190">
        <v>1</v>
      </c>
      <c r="V128" s="187">
        <f t="shared" si="17"/>
        <v>8</v>
      </c>
      <c r="W128" s="187"/>
    </row>
    <row r="129" spans="1:23" ht="16.5" customHeight="1" x14ac:dyDescent="0.15">
      <c r="A129" s="187">
        <v>21</v>
      </c>
      <c r="B129" s="199" t="s">
        <v>506</v>
      </c>
      <c r="C129" s="190">
        <v>1</v>
      </c>
      <c r="D129" s="190">
        <v>0</v>
      </c>
      <c r="E129" s="190">
        <v>1</v>
      </c>
      <c r="F129" s="190">
        <v>1</v>
      </c>
      <c r="G129" s="190">
        <v>0</v>
      </c>
      <c r="H129" s="190">
        <v>0</v>
      </c>
      <c r="I129" s="190">
        <v>1</v>
      </c>
      <c r="J129" s="190">
        <v>1</v>
      </c>
      <c r="K129" s="190">
        <v>0</v>
      </c>
      <c r="L129" s="190">
        <v>0</v>
      </c>
      <c r="M129" s="190">
        <v>0</v>
      </c>
      <c r="N129" s="190">
        <v>1</v>
      </c>
      <c r="O129" s="190">
        <v>0</v>
      </c>
      <c r="P129" s="190">
        <v>1</v>
      </c>
      <c r="Q129" s="190">
        <v>1</v>
      </c>
      <c r="R129" s="190">
        <v>1</v>
      </c>
      <c r="S129" s="190">
        <v>0</v>
      </c>
      <c r="T129" s="190">
        <v>0</v>
      </c>
      <c r="U129" s="190">
        <v>1</v>
      </c>
      <c r="V129" s="187">
        <f t="shared" si="17"/>
        <v>10</v>
      </c>
      <c r="W129" s="187"/>
    </row>
    <row r="130" spans="1:23" ht="18" customHeight="1" x14ac:dyDescent="0.15">
      <c r="A130" s="197"/>
      <c r="B130" s="200" t="s">
        <v>507</v>
      </c>
      <c r="C130" s="192">
        <f>C5+C24+C36+C48+C62+C68+C84+C86+C96+C108</f>
        <v>115</v>
      </c>
      <c r="D130" s="192">
        <f t="shared" ref="D130:V130" si="18">D5+D24+D36+D48+D62+D68+D84+D86+D96+D108</f>
        <v>55</v>
      </c>
      <c r="E130" s="192">
        <f t="shared" si="18"/>
        <v>111</v>
      </c>
      <c r="F130" s="192">
        <f t="shared" si="18"/>
        <v>62</v>
      </c>
      <c r="G130" s="192">
        <f t="shared" si="18"/>
        <v>63</v>
      </c>
      <c r="H130" s="192">
        <f t="shared" si="18"/>
        <v>66</v>
      </c>
      <c r="I130" s="192">
        <f t="shared" si="18"/>
        <v>102</v>
      </c>
      <c r="J130" s="192">
        <f t="shared" si="18"/>
        <v>91</v>
      </c>
      <c r="K130" s="192">
        <f t="shared" si="18"/>
        <v>47</v>
      </c>
      <c r="L130" s="192">
        <f t="shared" si="18"/>
        <v>24</v>
      </c>
      <c r="M130" s="192">
        <f t="shared" si="18"/>
        <v>22</v>
      </c>
      <c r="N130" s="192">
        <f t="shared" si="18"/>
        <v>115</v>
      </c>
      <c r="O130" s="192">
        <f t="shared" si="18"/>
        <v>69</v>
      </c>
      <c r="P130" s="192">
        <f t="shared" si="18"/>
        <v>69</v>
      </c>
      <c r="Q130" s="192">
        <f t="shared" si="18"/>
        <v>75</v>
      </c>
      <c r="R130" s="192">
        <f t="shared" si="18"/>
        <v>74</v>
      </c>
      <c r="S130" s="192">
        <f t="shared" si="18"/>
        <v>47</v>
      </c>
      <c r="T130" s="192">
        <f t="shared" si="18"/>
        <v>59</v>
      </c>
      <c r="U130" s="192">
        <f t="shared" si="18"/>
        <v>105</v>
      </c>
      <c r="V130" s="192">
        <f t="shared" si="18"/>
        <v>1371</v>
      </c>
      <c r="W130" s="201">
        <f>V130/115</f>
        <v>11.921739130434782</v>
      </c>
    </row>
    <row r="131" spans="1:23" ht="40.5" customHeight="1" x14ac:dyDescent="0.15">
      <c r="B131" s="202"/>
      <c r="C131" s="203"/>
      <c r="D131" s="204"/>
      <c r="E131" s="203"/>
      <c r="F131" s="203"/>
      <c r="G131" s="203"/>
      <c r="H131" s="204"/>
      <c r="I131" s="203"/>
      <c r="J131" s="203"/>
      <c r="K131" s="204"/>
      <c r="L131" s="204"/>
      <c r="M131" s="203"/>
      <c r="N131" s="203"/>
      <c r="O131" s="204"/>
      <c r="P131" s="203"/>
      <c r="Q131" s="203"/>
      <c r="R131" s="203"/>
      <c r="S131" s="204"/>
      <c r="T131" s="204"/>
      <c r="U131" s="204"/>
      <c r="V131" s="205"/>
    </row>
    <row r="132" spans="1:23" x14ac:dyDescent="0.15">
      <c r="I132" s="176"/>
    </row>
    <row r="133" spans="1:23" x14ac:dyDescent="0.15">
      <c r="I133" s="176"/>
    </row>
    <row r="134" spans="1:23" x14ac:dyDescent="0.15">
      <c r="I134" s="176"/>
    </row>
    <row r="135" spans="1:23" x14ac:dyDescent="0.15">
      <c r="I135" s="176"/>
    </row>
    <row r="136" spans="1:23" x14ac:dyDescent="0.15">
      <c r="I136" s="176"/>
    </row>
    <row r="137" spans="1:23" x14ac:dyDescent="0.15">
      <c r="I137" s="176"/>
    </row>
    <row r="138" spans="1:23" x14ac:dyDescent="0.15">
      <c r="I138" s="176"/>
    </row>
    <row r="139" spans="1:23" x14ac:dyDescent="0.15">
      <c r="I139" s="176"/>
    </row>
    <row r="140" spans="1:23" x14ac:dyDescent="0.15">
      <c r="I140" s="176"/>
    </row>
    <row r="141" spans="1:23" x14ac:dyDescent="0.15">
      <c r="I141" s="176"/>
    </row>
    <row r="142" spans="1:23" x14ac:dyDescent="0.15">
      <c r="I142" s="176"/>
    </row>
    <row r="143" spans="1:23" x14ac:dyDescent="0.15">
      <c r="I143" s="176"/>
    </row>
    <row r="144" spans="1:23" x14ac:dyDescent="0.15">
      <c r="I144" s="176"/>
    </row>
    <row r="145" spans="9:9" x14ac:dyDescent="0.15">
      <c r="I145" s="176"/>
    </row>
    <row r="146" spans="9:9" x14ac:dyDescent="0.15">
      <c r="I146" s="176"/>
    </row>
    <row r="147" spans="9:9" x14ac:dyDescent="0.15">
      <c r="I147" s="176"/>
    </row>
    <row r="148" spans="9:9" x14ac:dyDescent="0.15">
      <c r="I148" s="176"/>
    </row>
    <row r="149" spans="9:9" x14ac:dyDescent="0.15">
      <c r="I149" s="176"/>
    </row>
    <row r="150" spans="9:9" x14ac:dyDescent="0.15">
      <c r="I150" s="176"/>
    </row>
    <row r="151" spans="9:9" x14ac:dyDescent="0.15">
      <c r="I151" s="176"/>
    </row>
    <row r="152" spans="9:9" x14ac:dyDescent="0.15">
      <c r="I152" s="176"/>
    </row>
    <row r="153" spans="9:9" x14ac:dyDescent="0.15">
      <c r="I153" s="176"/>
    </row>
    <row r="154" spans="9:9" x14ac:dyDescent="0.15">
      <c r="I154" s="176"/>
    </row>
    <row r="155" spans="9:9" x14ac:dyDescent="0.15">
      <c r="I155" s="176"/>
    </row>
    <row r="156" spans="9:9" x14ac:dyDescent="0.15">
      <c r="I156" s="176"/>
    </row>
    <row r="157" spans="9:9" x14ac:dyDescent="0.15">
      <c r="I157" s="176"/>
    </row>
    <row r="158" spans="9:9" x14ac:dyDescent="0.15">
      <c r="I158" s="176"/>
    </row>
    <row r="159" spans="9:9" x14ac:dyDescent="0.15">
      <c r="I159" s="176"/>
    </row>
    <row r="160" spans="9:9" x14ac:dyDescent="0.15">
      <c r="I160" s="176"/>
    </row>
    <row r="161" spans="9:9" x14ac:dyDescent="0.15">
      <c r="I161" s="176"/>
    </row>
    <row r="162" spans="9:9" x14ac:dyDescent="0.15">
      <c r="I162" s="176"/>
    </row>
    <row r="163" spans="9:9" x14ac:dyDescent="0.15">
      <c r="I163" s="176"/>
    </row>
  </sheetData>
  <mergeCells count="3">
    <mergeCell ref="A1:B1"/>
    <mergeCell ref="A2:W2"/>
    <mergeCell ref="A3:W3"/>
  </mergeCells>
  <hyperlinks>
    <hyperlink ref="C37" location="_ftn1" display="_ftn1"/>
    <hyperlink ref="C49" location="_ftn1" display="_ftn1"/>
  </hyperlinks>
  <pageMargins left="0.5" right="0.45" top="0.75" bottom="0.75" header="0.3" footer="0.3"/>
  <pageSetup paperSize="9" scale="7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1"/>
  <sheetViews>
    <sheetView workbookViewId="0">
      <selection activeCell="D30" sqref="D30"/>
    </sheetView>
  </sheetViews>
  <sheetFormatPr defaultRowHeight="9.75" x14ac:dyDescent="0.15"/>
  <cols>
    <col min="1" max="1" width="3.5546875" style="176" customWidth="1"/>
    <col min="2" max="2" width="11.5546875" style="176" customWidth="1"/>
    <col min="3" max="3" width="4.109375" style="176" customWidth="1"/>
    <col min="4" max="4" width="4.21875" style="176" customWidth="1"/>
    <col min="5" max="5" width="3.6640625" style="177" customWidth="1"/>
    <col min="6" max="6" width="3.88671875" style="176" customWidth="1"/>
    <col min="7" max="7" width="4.109375" style="176" customWidth="1"/>
    <col min="8" max="8" width="4.6640625" style="176" customWidth="1"/>
    <col min="9" max="9" width="4.6640625" style="206" customWidth="1"/>
    <col min="10" max="10" width="4.6640625" style="176" customWidth="1"/>
    <col min="11" max="11" width="4.21875" style="176" customWidth="1"/>
    <col min="12" max="13" width="4" style="176" customWidth="1"/>
    <col min="14" max="16" width="4.6640625" style="176" customWidth="1"/>
    <col min="17" max="17" width="3.33203125" style="176" customWidth="1"/>
    <col min="18" max="18" width="4.33203125" style="176" customWidth="1"/>
    <col min="19" max="19" width="4.6640625" style="176" customWidth="1"/>
    <col min="20" max="20" width="4.77734375" style="176" customWidth="1"/>
    <col min="21" max="21" width="4.21875" style="176" customWidth="1"/>
    <col min="22" max="22" width="4.6640625" style="176" customWidth="1"/>
    <col min="23" max="23" width="5.109375" style="178" customWidth="1"/>
    <col min="24" max="256" width="8.88671875" style="176"/>
    <col min="257" max="257" width="3.5546875" style="176" customWidth="1"/>
    <col min="258" max="258" width="13" style="176" customWidth="1"/>
    <col min="259" max="259" width="4.109375" style="176" customWidth="1"/>
    <col min="260" max="260" width="4.21875" style="176" customWidth="1"/>
    <col min="261" max="261" width="4.44140625" style="176" customWidth="1"/>
    <col min="262" max="262" width="4.88671875" style="176" customWidth="1"/>
    <col min="263" max="266" width="4.6640625" style="176" customWidth="1"/>
    <col min="267" max="267" width="4.21875" style="176" customWidth="1"/>
    <col min="268" max="272" width="4.6640625" style="176" customWidth="1"/>
    <col min="273" max="274" width="4.33203125" style="176" customWidth="1"/>
    <col min="275" max="275" width="4.6640625" style="176" customWidth="1"/>
    <col min="276" max="276" width="4.77734375" style="176" customWidth="1"/>
    <col min="277" max="277" width="4.21875" style="176" customWidth="1"/>
    <col min="278" max="278" width="4.6640625" style="176" customWidth="1"/>
    <col min="279" max="279" width="5.109375" style="176" customWidth="1"/>
    <col min="280" max="512" width="8.88671875" style="176"/>
    <col min="513" max="513" width="3.5546875" style="176" customWidth="1"/>
    <col min="514" max="514" width="13" style="176" customWidth="1"/>
    <col min="515" max="515" width="4.109375" style="176" customWidth="1"/>
    <col min="516" max="516" width="4.21875" style="176" customWidth="1"/>
    <col min="517" max="517" width="4.44140625" style="176" customWidth="1"/>
    <col min="518" max="518" width="4.88671875" style="176" customWidth="1"/>
    <col min="519" max="522" width="4.6640625" style="176" customWidth="1"/>
    <col min="523" max="523" width="4.21875" style="176" customWidth="1"/>
    <col min="524" max="528" width="4.6640625" style="176" customWidth="1"/>
    <col min="529" max="530" width="4.33203125" style="176" customWidth="1"/>
    <col min="531" max="531" width="4.6640625" style="176" customWidth="1"/>
    <col min="532" max="532" width="4.77734375" style="176" customWidth="1"/>
    <col min="533" max="533" width="4.21875" style="176" customWidth="1"/>
    <col min="534" max="534" width="4.6640625" style="176" customWidth="1"/>
    <col min="535" max="535" width="5.109375" style="176" customWidth="1"/>
    <col min="536" max="768" width="8.88671875" style="176"/>
    <col min="769" max="769" width="3.5546875" style="176" customWidth="1"/>
    <col min="770" max="770" width="13" style="176" customWidth="1"/>
    <col min="771" max="771" width="4.109375" style="176" customWidth="1"/>
    <col min="772" max="772" width="4.21875" style="176" customWidth="1"/>
    <col min="773" max="773" width="4.44140625" style="176" customWidth="1"/>
    <col min="774" max="774" width="4.88671875" style="176" customWidth="1"/>
    <col min="775" max="778" width="4.6640625" style="176" customWidth="1"/>
    <col min="779" max="779" width="4.21875" style="176" customWidth="1"/>
    <col min="780" max="784" width="4.6640625" style="176" customWidth="1"/>
    <col min="785" max="786" width="4.33203125" style="176" customWidth="1"/>
    <col min="787" max="787" width="4.6640625" style="176" customWidth="1"/>
    <col min="788" max="788" width="4.77734375" style="176" customWidth="1"/>
    <col min="789" max="789" width="4.21875" style="176" customWidth="1"/>
    <col min="790" max="790" width="4.6640625" style="176" customWidth="1"/>
    <col min="791" max="791" width="5.109375" style="176" customWidth="1"/>
    <col min="792" max="1024" width="8.88671875" style="176"/>
    <col min="1025" max="1025" width="3.5546875" style="176" customWidth="1"/>
    <col min="1026" max="1026" width="13" style="176" customWidth="1"/>
    <col min="1027" max="1027" width="4.109375" style="176" customWidth="1"/>
    <col min="1028" max="1028" width="4.21875" style="176" customWidth="1"/>
    <col min="1029" max="1029" width="4.44140625" style="176" customWidth="1"/>
    <col min="1030" max="1030" width="4.88671875" style="176" customWidth="1"/>
    <col min="1031" max="1034" width="4.6640625" style="176" customWidth="1"/>
    <col min="1035" max="1035" width="4.21875" style="176" customWidth="1"/>
    <col min="1036" max="1040" width="4.6640625" style="176" customWidth="1"/>
    <col min="1041" max="1042" width="4.33203125" style="176" customWidth="1"/>
    <col min="1043" max="1043" width="4.6640625" style="176" customWidth="1"/>
    <col min="1044" max="1044" width="4.77734375" style="176" customWidth="1"/>
    <col min="1045" max="1045" width="4.21875" style="176" customWidth="1"/>
    <col min="1046" max="1046" width="4.6640625" style="176" customWidth="1"/>
    <col min="1047" max="1047" width="5.109375" style="176" customWidth="1"/>
    <col min="1048" max="1280" width="8.88671875" style="176"/>
    <col min="1281" max="1281" width="3.5546875" style="176" customWidth="1"/>
    <col min="1282" max="1282" width="13" style="176" customWidth="1"/>
    <col min="1283" max="1283" width="4.109375" style="176" customWidth="1"/>
    <col min="1284" max="1284" width="4.21875" style="176" customWidth="1"/>
    <col min="1285" max="1285" width="4.44140625" style="176" customWidth="1"/>
    <col min="1286" max="1286" width="4.88671875" style="176" customWidth="1"/>
    <col min="1287" max="1290" width="4.6640625" style="176" customWidth="1"/>
    <col min="1291" max="1291" width="4.21875" style="176" customWidth="1"/>
    <col min="1292" max="1296" width="4.6640625" style="176" customWidth="1"/>
    <col min="1297" max="1298" width="4.33203125" style="176" customWidth="1"/>
    <col min="1299" max="1299" width="4.6640625" style="176" customWidth="1"/>
    <col min="1300" max="1300" width="4.77734375" style="176" customWidth="1"/>
    <col min="1301" max="1301" width="4.21875" style="176" customWidth="1"/>
    <col min="1302" max="1302" width="4.6640625" style="176" customWidth="1"/>
    <col min="1303" max="1303" width="5.109375" style="176" customWidth="1"/>
    <col min="1304" max="1536" width="8.88671875" style="176"/>
    <col min="1537" max="1537" width="3.5546875" style="176" customWidth="1"/>
    <col min="1538" max="1538" width="13" style="176" customWidth="1"/>
    <col min="1539" max="1539" width="4.109375" style="176" customWidth="1"/>
    <col min="1540" max="1540" width="4.21875" style="176" customWidth="1"/>
    <col min="1541" max="1541" width="4.44140625" style="176" customWidth="1"/>
    <col min="1542" max="1542" width="4.88671875" style="176" customWidth="1"/>
    <col min="1543" max="1546" width="4.6640625" style="176" customWidth="1"/>
    <col min="1547" max="1547" width="4.21875" style="176" customWidth="1"/>
    <col min="1548" max="1552" width="4.6640625" style="176" customWidth="1"/>
    <col min="1553" max="1554" width="4.33203125" style="176" customWidth="1"/>
    <col min="1555" max="1555" width="4.6640625" style="176" customWidth="1"/>
    <col min="1556" max="1556" width="4.77734375" style="176" customWidth="1"/>
    <col min="1557" max="1557" width="4.21875" style="176" customWidth="1"/>
    <col min="1558" max="1558" width="4.6640625" style="176" customWidth="1"/>
    <col min="1559" max="1559" width="5.109375" style="176" customWidth="1"/>
    <col min="1560" max="1792" width="8.88671875" style="176"/>
    <col min="1793" max="1793" width="3.5546875" style="176" customWidth="1"/>
    <col min="1794" max="1794" width="13" style="176" customWidth="1"/>
    <col min="1795" max="1795" width="4.109375" style="176" customWidth="1"/>
    <col min="1796" max="1796" width="4.21875" style="176" customWidth="1"/>
    <col min="1797" max="1797" width="4.44140625" style="176" customWidth="1"/>
    <col min="1798" max="1798" width="4.88671875" style="176" customWidth="1"/>
    <col min="1799" max="1802" width="4.6640625" style="176" customWidth="1"/>
    <col min="1803" max="1803" width="4.21875" style="176" customWidth="1"/>
    <col min="1804" max="1808" width="4.6640625" style="176" customWidth="1"/>
    <col min="1809" max="1810" width="4.33203125" style="176" customWidth="1"/>
    <col min="1811" max="1811" width="4.6640625" style="176" customWidth="1"/>
    <col min="1812" max="1812" width="4.77734375" style="176" customWidth="1"/>
    <col min="1813" max="1813" width="4.21875" style="176" customWidth="1"/>
    <col min="1814" max="1814" width="4.6640625" style="176" customWidth="1"/>
    <col min="1815" max="1815" width="5.109375" style="176" customWidth="1"/>
    <col min="1816" max="2048" width="8.88671875" style="176"/>
    <col min="2049" max="2049" width="3.5546875" style="176" customWidth="1"/>
    <col min="2050" max="2050" width="13" style="176" customWidth="1"/>
    <col min="2051" max="2051" width="4.109375" style="176" customWidth="1"/>
    <col min="2052" max="2052" width="4.21875" style="176" customWidth="1"/>
    <col min="2053" max="2053" width="4.44140625" style="176" customWidth="1"/>
    <col min="2054" max="2054" width="4.88671875" style="176" customWidth="1"/>
    <col min="2055" max="2058" width="4.6640625" style="176" customWidth="1"/>
    <col min="2059" max="2059" width="4.21875" style="176" customWidth="1"/>
    <col min="2060" max="2064" width="4.6640625" style="176" customWidth="1"/>
    <col min="2065" max="2066" width="4.33203125" style="176" customWidth="1"/>
    <col min="2067" max="2067" width="4.6640625" style="176" customWidth="1"/>
    <col min="2068" max="2068" width="4.77734375" style="176" customWidth="1"/>
    <col min="2069" max="2069" width="4.21875" style="176" customWidth="1"/>
    <col min="2070" max="2070" width="4.6640625" style="176" customWidth="1"/>
    <col min="2071" max="2071" width="5.109375" style="176" customWidth="1"/>
    <col min="2072" max="2304" width="8.88671875" style="176"/>
    <col min="2305" max="2305" width="3.5546875" style="176" customWidth="1"/>
    <col min="2306" max="2306" width="13" style="176" customWidth="1"/>
    <col min="2307" max="2307" width="4.109375" style="176" customWidth="1"/>
    <col min="2308" max="2308" width="4.21875" style="176" customWidth="1"/>
    <col min="2309" max="2309" width="4.44140625" style="176" customWidth="1"/>
    <col min="2310" max="2310" width="4.88671875" style="176" customWidth="1"/>
    <col min="2311" max="2314" width="4.6640625" style="176" customWidth="1"/>
    <col min="2315" max="2315" width="4.21875" style="176" customWidth="1"/>
    <col min="2316" max="2320" width="4.6640625" style="176" customWidth="1"/>
    <col min="2321" max="2322" width="4.33203125" style="176" customWidth="1"/>
    <col min="2323" max="2323" width="4.6640625" style="176" customWidth="1"/>
    <col min="2324" max="2324" width="4.77734375" style="176" customWidth="1"/>
    <col min="2325" max="2325" width="4.21875" style="176" customWidth="1"/>
    <col min="2326" max="2326" width="4.6640625" style="176" customWidth="1"/>
    <col min="2327" max="2327" width="5.109375" style="176" customWidth="1"/>
    <col min="2328" max="2560" width="8.88671875" style="176"/>
    <col min="2561" max="2561" width="3.5546875" style="176" customWidth="1"/>
    <col min="2562" max="2562" width="13" style="176" customWidth="1"/>
    <col min="2563" max="2563" width="4.109375" style="176" customWidth="1"/>
    <col min="2564" max="2564" width="4.21875" style="176" customWidth="1"/>
    <col min="2565" max="2565" width="4.44140625" style="176" customWidth="1"/>
    <col min="2566" max="2566" width="4.88671875" style="176" customWidth="1"/>
    <col min="2567" max="2570" width="4.6640625" style="176" customWidth="1"/>
    <col min="2571" max="2571" width="4.21875" style="176" customWidth="1"/>
    <col min="2572" max="2576" width="4.6640625" style="176" customWidth="1"/>
    <col min="2577" max="2578" width="4.33203125" style="176" customWidth="1"/>
    <col min="2579" max="2579" width="4.6640625" style="176" customWidth="1"/>
    <col min="2580" max="2580" width="4.77734375" style="176" customWidth="1"/>
    <col min="2581" max="2581" width="4.21875" style="176" customWidth="1"/>
    <col min="2582" max="2582" width="4.6640625" style="176" customWidth="1"/>
    <col min="2583" max="2583" width="5.109375" style="176" customWidth="1"/>
    <col min="2584" max="2816" width="8.88671875" style="176"/>
    <col min="2817" max="2817" width="3.5546875" style="176" customWidth="1"/>
    <col min="2818" max="2818" width="13" style="176" customWidth="1"/>
    <col min="2819" max="2819" width="4.109375" style="176" customWidth="1"/>
    <col min="2820" max="2820" width="4.21875" style="176" customWidth="1"/>
    <col min="2821" max="2821" width="4.44140625" style="176" customWidth="1"/>
    <col min="2822" max="2822" width="4.88671875" style="176" customWidth="1"/>
    <col min="2823" max="2826" width="4.6640625" style="176" customWidth="1"/>
    <col min="2827" max="2827" width="4.21875" style="176" customWidth="1"/>
    <col min="2828" max="2832" width="4.6640625" style="176" customWidth="1"/>
    <col min="2833" max="2834" width="4.33203125" style="176" customWidth="1"/>
    <col min="2835" max="2835" width="4.6640625" style="176" customWidth="1"/>
    <col min="2836" max="2836" width="4.77734375" style="176" customWidth="1"/>
    <col min="2837" max="2837" width="4.21875" style="176" customWidth="1"/>
    <col min="2838" max="2838" width="4.6640625" style="176" customWidth="1"/>
    <col min="2839" max="2839" width="5.109375" style="176" customWidth="1"/>
    <col min="2840" max="3072" width="8.88671875" style="176"/>
    <col min="3073" max="3073" width="3.5546875" style="176" customWidth="1"/>
    <col min="3074" max="3074" width="13" style="176" customWidth="1"/>
    <col min="3075" max="3075" width="4.109375" style="176" customWidth="1"/>
    <col min="3076" max="3076" width="4.21875" style="176" customWidth="1"/>
    <col min="3077" max="3077" width="4.44140625" style="176" customWidth="1"/>
    <col min="3078" max="3078" width="4.88671875" style="176" customWidth="1"/>
    <col min="3079" max="3082" width="4.6640625" style="176" customWidth="1"/>
    <col min="3083" max="3083" width="4.21875" style="176" customWidth="1"/>
    <col min="3084" max="3088" width="4.6640625" style="176" customWidth="1"/>
    <col min="3089" max="3090" width="4.33203125" style="176" customWidth="1"/>
    <col min="3091" max="3091" width="4.6640625" style="176" customWidth="1"/>
    <col min="3092" max="3092" width="4.77734375" style="176" customWidth="1"/>
    <col min="3093" max="3093" width="4.21875" style="176" customWidth="1"/>
    <col min="3094" max="3094" width="4.6640625" style="176" customWidth="1"/>
    <col min="3095" max="3095" width="5.109375" style="176" customWidth="1"/>
    <col min="3096" max="3328" width="8.88671875" style="176"/>
    <col min="3329" max="3329" width="3.5546875" style="176" customWidth="1"/>
    <col min="3330" max="3330" width="13" style="176" customWidth="1"/>
    <col min="3331" max="3331" width="4.109375" style="176" customWidth="1"/>
    <col min="3332" max="3332" width="4.21875" style="176" customWidth="1"/>
    <col min="3333" max="3333" width="4.44140625" style="176" customWidth="1"/>
    <col min="3334" max="3334" width="4.88671875" style="176" customWidth="1"/>
    <col min="3335" max="3338" width="4.6640625" style="176" customWidth="1"/>
    <col min="3339" max="3339" width="4.21875" style="176" customWidth="1"/>
    <col min="3340" max="3344" width="4.6640625" style="176" customWidth="1"/>
    <col min="3345" max="3346" width="4.33203125" style="176" customWidth="1"/>
    <col min="3347" max="3347" width="4.6640625" style="176" customWidth="1"/>
    <col min="3348" max="3348" width="4.77734375" style="176" customWidth="1"/>
    <col min="3349" max="3349" width="4.21875" style="176" customWidth="1"/>
    <col min="3350" max="3350" width="4.6640625" style="176" customWidth="1"/>
    <col min="3351" max="3351" width="5.109375" style="176" customWidth="1"/>
    <col min="3352" max="3584" width="8.88671875" style="176"/>
    <col min="3585" max="3585" width="3.5546875" style="176" customWidth="1"/>
    <col min="3586" max="3586" width="13" style="176" customWidth="1"/>
    <col min="3587" max="3587" width="4.109375" style="176" customWidth="1"/>
    <col min="3588" max="3588" width="4.21875" style="176" customWidth="1"/>
    <col min="3589" max="3589" width="4.44140625" style="176" customWidth="1"/>
    <col min="3590" max="3590" width="4.88671875" style="176" customWidth="1"/>
    <col min="3591" max="3594" width="4.6640625" style="176" customWidth="1"/>
    <col min="3595" max="3595" width="4.21875" style="176" customWidth="1"/>
    <col min="3596" max="3600" width="4.6640625" style="176" customWidth="1"/>
    <col min="3601" max="3602" width="4.33203125" style="176" customWidth="1"/>
    <col min="3603" max="3603" width="4.6640625" style="176" customWidth="1"/>
    <col min="3604" max="3604" width="4.77734375" style="176" customWidth="1"/>
    <col min="3605" max="3605" width="4.21875" style="176" customWidth="1"/>
    <col min="3606" max="3606" width="4.6640625" style="176" customWidth="1"/>
    <col min="3607" max="3607" width="5.109375" style="176" customWidth="1"/>
    <col min="3608" max="3840" width="8.88671875" style="176"/>
    <col min="3841" max="3841" width="3.5546875" style="176" customWidth="1"/>
    <col min="3842" max="3842" width="13" style="176" customWidth="1"/>
    <col min="3843" max="3843" width="4.109375" style="176" customWidth="1"/>
    <col min="3844" max="3844" width="4.21875" style="176" customWidth="1"/>
    <col min="3845" max="3845" width="4.44140625" style="176" customWidth="1"/>
    <col min="3846" max="3846" width="4.88671875" style="176" customWidth="1"/>
    <col min="3847" max="3850" width="4.6640625" style="176" customWidth="1"/>
    <col min="3851" max="3851" width="4.21875" style="176" customWidth="1"/>
    <col min="3852" max="3856" width="4.6640625" style="176" customWidth="1"/>
    <col min="3857" max="3858" width="4.33203125" style="176" customWidth="1"/>
    <col min="3859" max="3859" width="4.6640625" style="176" customWidth="1"/>
    <col min="3860" max="3860" width="4.77734375" style="176" customWidth="1"/>
    <col min="3861" max="3861" width="4.21875" style="176" customWidth="1"/>
    <col min="3862" max="3862" width="4.6640625" style="176" customWidth="1"/>
    <col min="3863" max="3863" width="5.109375" style="176" customWidth="1"/>
    <col min="3864" max="4096" width="8.88671875" style="176"/>
    <col min="4097" max="4097" width="3.5546875" style="176" customWidth="1"/>
    <col min="4098" max="4098" width="13" style="176" customWidth="1"/>
    <col min="4099" max="4099" width="4.109375" style="176" customWidth="1"/>
    <col min="4100" max="4100" width="4.21875" style="176" customWidth="1"/>
    <col min="4101" max="4101" width="4.44140625" style="176" customWidth="1"/>
    <col min="4102" max="4102" width="4.88671875" style="176" customWidth="1"/>
    <col min="4103" max="4106" width="4.6640625" style="176" customWidth="1"/>
    <col min="4107" max="4107" width="4.21875" style="176" customWidth="1"/>
    <col min="4108" max="4112" width="4.6640625" style="176" customWidth="1"/>
    <col min="4113" max="4114" width="4.33203125" style="176" customWidth="1"/>
    <col min="4115" max="4115" width="4.6640625" style="176" customWidth="1"/>
    <col min="4116" max="4116" width="4.77734375" style="176" customWidth="1"/>
    <col min="4117" max="4117" width="4.21875" style="176" customWidth="1"/>
    <col min="4118" max="4118" width="4.6640625" style="176" customWidth="1"/>
    <col min="4119" max="4119" width="5.109375" style="176" customWidth="1"/>
    <col min="4120" max="4352" width="8.88671875" style="176"/>
    <col min="4353" max="4353" width="3.5546875" style="176" customWidth="1"/>
    <col min="4354" max="4354" width="13" style="176" customWidth="1"/>
    <col min="4355" max="4355" width="4.109375" style="176" customWidth="1"/>
    <col min="4356" max="4356" width="4.21875" style="176" customWidth="1"/>
    <col min="4357" max="4357" width="4.44140625" style="176" customWidth="1"/>
    <col min="4358" max="4358" width="4.88671875" style="176" customWidth="1"/>
    <col min="4359" max="4362" width="4.6640625" style="176" customWidth="1"/>
    <col min="4363" max="4363" width="4.21875" style="176" customWidth="1"/>
    <col min="4364" max="4368" width="4.6640625" style="176" customWidth="1"/>
    <col min="4369" max="4370" width="4.33203125" style="176" customWidth="1"/>
    <col min="4371" max="4371" width="4.6640625" style="176" customWidth="1"/>
    <col min="4372" max="4372" width="4.77734375" style="176" customWidth="1"/>
    <col min="4373" max="4373" width="4.21875" style="176" customWidth="1"/>
    <col min="4374" max="4374" width="4.6640625" style="176" customWidth="1"/>
    <col min="4375" max="4375" width="5.109375" style="176" customWidth="1"/>
    <col min="4376" max="4608" width="8.88671875" style="176"/>
    <col min="4609" max="4609" width="3.5546875" style="176" customWidth="1"/>
    <col min="4610" max="4610" width="13" style="176" customWidth="1"/>
    <col min="4611" max="4611" width="4.109375" style="176" customWidth="1"/>
    <col min="4612" max="4612" width="4.21875" style="176" customWidth="1"/>
    <col min="4613" max="4613" width="4.44140625" style="176" customWidth="1"/>
    <col min="4614" max="4614" width="4.88671875" style="176" customWidth="1"/>
    <col min="4615" max="4618" width="4.6640625" style="176" customWidth="1"/>
    <col min="4619" max="4619" width="4.21875" style="176" customWidth="1"/>
    <col min="4620" max="4624" width="4.6640625" style="176" customWidth="1"/>
    <col min="4625" max="4626" width="4.33203125" style="176" customWidth="1"/>
    <col min="4627" max="4627" width="4.6640625" style="176" customWidth="1"/>
    <col min="4628" max="4628" width="4.77734375" style="176" customWidth="1"/>
    <col min="4629" max="4629" width="4.21875" style="176" customWidth="1"/>
    <col min="4630" max="4630" width="4.6640625" style="176" customWidth="1"/>
    <col min="4631" max="4631" width="5.109375" style="176" customWidth="1"/>
    <col min="4632" max="4864" width="8.88671875" style="176"/>
    <col min="4865" max="4865" width="3.5546875" style="176" customWidth="1"/>
    <col min="4866" max="4866" width="13" style="176" customWidth="1"/>
    <col min="4867" max="4867" width="4.109375" style="176" customWidth="1"/>
    <col min="4868" max="4868" width="4.21875" style="176" customWidth="1"/>
    <col min="4869" max="4869" width="4.44140625" style="176" customWidth="1"/>
    <col min="4870" max="4870" width="4.88671875" style="176" customWidth="1"/>
    <col min="4871" max="4874" width="4.6640625" style="176" customWidth="1"/>
    <col min="4875" max="4875" width="4.21875" style="176" customWidth="1"/>
    <col min="4876" max="4880" width="4.6640625" style="176" customWidth="1"/>
    <col min="4881" max="4882" width="4.33203125" style="176" customWidth="1"/>
    <col min="4883" max="4883" width="4.6640625" style="176" customWidth="1"/>
    <col min="4884" max="4884" width="4.77734375" style="176" customWidth="1"/>
    <col min="4885" max="4885" width="4.21875" style="176" customWidth="1"/>
    <col min="4886" max="4886" width="4.6640625" style="176" customWidth="1"/>
    <col min="4887" max="4887" width="5.109375" style="176" customWidth="1"/>
    <col min="4888" max="5120" width="8.88671875" style="176"/>
    <col min="5121" max="5121" width="3.5546875" style="176" customWidth="1"/>
    <col min="5122" max="5122" width="13" style="176" customWidth="1"/>
    <col min="5123" max="5123" width="4.109375" style="176" customWidth="1"/>
    <col min="5124" max="5124" width="4.21875" style="176" customWidth="1"/>
    <col min="5125" max="5125" width="4.44140625" style="176" customWidth="1"/>
    <col min="5126" max="5126" width="4.88671875" style="176" customWidth="1"/>
    <col min="5127" max="5130" width="4.6640625" style="176" customWidth="1"/>
    <col min="5131" max="5131" width="4.21875" style="176" customWidth="1"/>
    <col min="5132" max="5136" width="4.6640625" style="176" customWidth="1"/>
    <col min="5137" max="5138" width="4.33203125" style="176" customWidth="1"/>
    <col min="5139" max="5139" width="4.6640625" style="176" customWidth="1"/>
    <col min="5140" max="5140" width="4.77734375" style="176" customWidth="1"/>
    <col min="5141" max="5141" width="4.21875" style="176" customWidth="1"/>
    <col min="5142" max="5142" width="4.6640625" style="176" customWidth="1"/>
    <col min="5143" max="5143" width="5.109375" style="176" customWidth="1"/>
    <col min="5144" max="5376" width="8.88671875" style="176"/>
    <col min="5377" max="5377" width="3.5546875" style="176" customWidth="1"/>
    <col min="5378" max="5378" width="13" style="176" customWidth="1"/>
    <col min="5379" max="5379" width="4.109375" style="176" customWidth="1"/>
    <col min="5380" max="5380" width="4.21875" style="176" customWidth="1"/>
    <col min="5381" max="5381" width="4.44140625" style="176" customWidth="1"/>
    <col min="5382" max="5382" width="4.88671875" style="176" customWidth="1"/>
    <col min="5383" max="5386" width="4.6640625" style="176" customWidth="1"/>
    <col min="5387" max="5387" width="4.21875" style="176" customWidth="1"/>
    <col min="5388" max="5392" width="4.6640625" style="176" customWidth="1"/>
    <col min="5393" max="5394" width="4.33203125" style="176" customWidth="1"/>
    <col min="5395" max="5395" width="4.6640625" style="176" customWidth="1"/>
    <col min="5396" max="5396" width="4.77734375" style="176" customWidth="1"/>
    <col min="5397" max="5397" width="4.21875" style="176" customWidth="1"/>
    <col min="5398" max="5398" width="4.6640625" style="176" customWidth="1"/>
    <col min="5399" max="5399" width="5.109375" style="176" customWidth="1"/>
    <col min="5400" max="5632" width="8.88671875" style="176"/>
    <col min="5633" max="5633" width="3.5546875" style="176" customWidth="1"/>
    <col min="5634" max="5634" width="13" style="176" customWidth="1"/>
    <col min="5635" max="5635" width="4.109375" style="176" customWidth="1"/>
    <col min="5636" max="5636" width="4.21875" style="176" customWidth="1"/>
    <col min="5637" max="5637" width="4.44140625" style="176" customWidth="1"/>
    <col min="5638" max="5638" width="4.88671875" style="176" customWidth="1"/>
    <col min="5639" max="5642" width="4.6640625" style="176" customWidth="1"/>
    <col min="5643" max="5643" width="4.21875" style="176" customWidth="1"/>
    <col min="5644" max="5648" width="4.6640625" style="176" customWidth="1"/>
    <col min="5649" max="5650" width="4.33203125" style="176" customWidth="1"/>
    <col min="5651" max="5651" width="4.6640625" style="176" customWidth="1"/>
    <col min="5652" max="5652" width="4.77734375" style="176" customWidth="1"/>
    <col min="5653" max="5653" width="4.21875" style="176" customWidth="1"/>
    <col min="5654" max="5654" width="4.6640625" style="176" customWidth="1"/>
    <col min="5655" max="5655" width="5.109375" style="176" customWidth="1"/>
    <col min="5656" max="5888" width="8.88671875" style="176"/>
    <col min="5889" max="5889" width="3.5546875" style="176" customWidth="1"/>
    <col min="5890" max="5890" width="13" style="176" customWidth="1"/>
    <col min="5891" max="5891" width="4.109375" style="176" customWidth="1"/>
    <col min="5892" max="5892" width="4.21875" style="176" customWidth="1"/>
    <col min="5893" max="5893" width="4.44140625" style="176" customWidth="1"/>
    <col min="5894" max="5894" width="4.88671875" style="176" customWidth="1"/>
    <col min="5895" max="5898" width="4.6640625" style="176" customWidth="1"/>
    <col min="5899" max="5899" width="4.21875" style="176" customWidth="1"/>
    <col min="5900" max="5904" width="4.6640625" style="176" customWidth="1"/>
    <col min="5905" max="5906" width="4.33203125" style="176" customWidth="1"/>
    <col min="5907" max="5907" width="4.6640625" style="176" customWidth="1"/>
    <col min="5908" max="5908" width="4.77734375" style="176" customWidth="1"/>
    <col min="5909" max="5909" width="4.21875" style="176" customWidth="1"/>
    <col min="5910" max="5910" width="4.6640625" style="176" customWidth="1"/>
    <col min="5911" max="5911" width="5.109375" style="176" customWidth="1"/>
    <col min="5912" max="6144" width="8.88671875" style="176"/>
    <col min="6145" max="6145" width="3.5546875" style="176" customWidth="1"/>
    <col min="6146" max="6146" width="13" style="176" customWidth="1"/>
    <col min="6147" max="6147" width="4.109375" style="176" customWidth="1"/>
    <col min="6148" max="6148" width="4.21875" style="176" customWidth="1"/>
    <col min="6149" max="6149" width="4.44140625" style="176" customWidth="1"/>
    <col min="6150" max="6150" width="4.88671875" style="176" customWidth="1"/>
    <col min="6151" max="6154" width="4.6640625" style="176" customWidth="1"/>
    <col min="6155" max="6155" width="4.21875" style="176" customWidth="1"/>
    <col min="6156" max="6160" width="4.6640625" style="176" customWidth="1"/>
    <col min="6161" max="6162" width="4.33203125" style="176" customWidth="1"/>
    <col min="6163" max="6163" width="4.6640625" style="176" customWidth="1"/>
    <col min="6164" max="6164" width="4.77734375" style="176" customWidth="1"/>
    <col min="6165" max="6165" width="4.21875" style="176" customWidth="1"/>
    <col min="6166" max="6166" width="4.6640625" style="176" customWidth="1"/>
    <col min="6167" max="6167" width="5.109375" style="176" customWidth="1"/>
    <col min="6168" max="6400" width="8.88671875" style="176"/>
    <col min="6401" max="6401" width="3.5546875" style="176" customWidth="1"/>
    <col min="6402" max="6402" width="13" style="176" customWidth="1"/>
    <col min="6403" max="6403" width="4.109375" style="176" customWidth="1"/>
    <col min="6404" max="6404" width="4.21875" style="176" customWidth="1"/>
    <col min="6405" max="6405" width="4.44140625" style="176" customWidth="1"/>
    <col min="6406" max="6406" width="4.88671875" style="176" customWidth="1"/>
    <col min="6407" max="6410" width="4.6640625" style="176" customWidth="1"/>
    <col min="6411" max="6411" width="4.21875" style="176" customWidth="1"/>
    <col min="6412" max="6416" width="4.6640625" style="176" customWidth="1"/>
    <col min="6417" max="6418" width="4.33203125" style="176" customWidth="1"/>
    <col min="6419" max="6419" width="4.6640625" style="176" customWidth="1"/>
    <col min="6420" max="6420" width="4.77734375" style="176" customWidth="1"/>
    <col min="6421" max="6421" width="4.21875" style="176" customWidth="1"/>
    <col min="6422" max="6422" width="4.6640625" style="176" customWidth="1"/>
    <col min="6423" max="6423" width="5.109375" style="176" customWidth="1"/>
    <col min="6424" max="6656" width="8.88671875" style="176"/>
    <col min="6657" max="6657" width="3.5546875" style="176" customWidth="1"/>
    <col min="6658" max="6658" width="13" style="176" customWidth="1"/>
    <col min="6659" max="6659" width="4.109375" style="176" customWidth="1"/>
    <col min="6660" max="6660" width="4.21875" style="176" customWidth="1"/>
    <col min="6661" max="6661" width="4.44140625" style="176" customWidth="1"/>
    <col min="6662" max="6662" width="4.88671875" style="176" customWidth="1"/>
    <col min="6663" max="6666" width="4.6640625" style="176" customWidth="1"/>
    <col min="6667" max="6667" width="4.21875" style="176" customWidth="1"/>
    <col min="6668" max="6672" width="4.6640625" style="176" customWidth="1"/>
    <col min="6673" max="6674" width="4.33203125" style="176" customWidth="1"/>
    <col min="6675" max="6675" width="4.6640625" style="176" customWidth="1"/>
    <col min="6676" max="6676" width="4.77734375" style="176" customWidth="1"/>
    <col min="6677" max="6677" width="4.21875" style="176" customWidth="1"/>
    <col min="6678" max="6678" width="4.6640625" style="176" customWidth="1"/>
    <col min="6679" max="6679" width="5.109375" style="176" customWidth="1"/>
    <col min="6680" max="6912" width="8.88671875" style="176"/>
    <col min="6913" max="6913" width="3.5546875" style="176" customWidth="1"/>
    <col min="6914" max="6914" width="13" style="176" customWidth="1"/>
    <col min="6915" max="6915" width="4.109375" style="176" customWidth="1"/>
    <col min="6916" max="6916" width="4.21875" style="176" customWidth="1"/>
    <col min="6917" max="6917" width="4.44140625" style="176" customWidth="1"/>
    <col min="6918" max="6918" width="4.88671875" style="176" customWidth="1"/>
    <col min="6919" max="6922" width="4.6640625" style="176" customWidth="1"/>
    <col min="6923" max="6923" width="4.21875" style="176" customWidth="1"/>
    <col min="6924" max="6928" width="4.6640625" style="176" customWidth="1"/>
    <col min="6929" max="6930" width="4.33203125" style="176" customWidth="1"/>
    <col min="6931" max="6931" width="4.6640625" style="176" customWidth="1"/>
    <col min="6932" max="6932" width="4.77734375" style="176" customWidth="1"/>
    <col min="6933" max="6933" width="4.21875" style="176" customWidth="1"/>
    <col min="6934" max="6934" width="4.6640625" style="176" customWidth="1"/>
    <col min="6935" max="6935" width="5.109375" style="176" customWidth="1"/>
    <col min="6936" max="7168" width="8.88671875" style="176"/>
    <col min="7169" max="7169" width="3.5546875" style="176" customWidth="1"/>
    <col min="7170" max="7170" width="13" style="176" customWidth="1"/>
    <col min="7171" max="7171" width="4.109375" style="176" customWidth="1"/>
    <col min="7172" max="7172" width="4.21875" style="176" customWidth="1"/>
    <col min="7173" max="7173" width="4.44140625" style="176" customWidth="1"/>
    <col min="7174" max="7174" width="4.88671875" style="176" customWidth="1"/>
    <col min="7175" max="7178" width="4.6640625" style="176" customWidth="1"/>
    <col min="7179" max="7179" width="4.21875" style="176" customWidth="1"/>
    <col min="7180" max="7184" width="4.6640625" style="176" customWidth="1"/>
    <col min="7185" max="7186" width="4.33203125" style="176" customWidth="1"/>
    <col min="7187" max="7187" width="4.6640625" style="176" customWidth="1"/>
    <col min="7188" max="7188" width="4.77734375" style="176" customWidth="1"/>
    <col min="7189" max="7189" width="4.21875" style="176" customWidth="1"/>
    <col min="7190" max="7190" width="4.6640625" style="176" customWidth="1"/>
    <col min="7191" max="7191" width="5.109375" style="176" customWidth="1"/>
    <col min="7192" max="7424" width="8.88671875" style="176"/>
    <col min="7425" max="7425" width="3.5546875" style="176" customWidth="1"/>
    <col min="7426" max="7426" width="13" style="176" customWidth="1"/>
    <col min="7427" max="7427" width="4.109375" style="176" customWidth="1"/>
    <col min="7428" max="7428" width="4.21875" style="176" customWidth="1"/>
    <col min="7429" max="7429" width="4.44140625" style="176" customWidth="1"/>
    <col min="7430" max="7430" width="4.88671875" style="176" customWidth="1"/>
    <col min="7431" max="7434" width="4.6640625" style="176" customWidth="1"/>
    <col min="7435" max="7435" width="4.21875" style="176" customWidth="1"/>
    <col min="7436" max="7440" width="4.6640625" style="176" customWidth="1"/>
    <col min="7441" max="7442" width="4.33203125" style="176" customWidth="1"/>
    <col min="7443" max="7443" width="4.6640625" style="176" customWidth="1"/>
    <col min="7444" max="7444" width="4.77734375" style="176" customWidth="1"/>
    <col min="7445" max="7445" width="4.21875" style="176" customWidth="1"/>
    <col min="7446" max="7446" width="4.6640625" style="176" customWidth="1"/>
    <col min="7447" max="7447" width="5.109375" style="176" customWidth="1"/>
    <col min="7448" max="7680" width="8.88671875" style="176"/>
    <col min="7681" max="7681" width="3.5546875" style="176" customWidth="1"/>
    <col min="7682" max="7682" width="13" style="176" customWidth="1"/>
    <col min="7683" max="7683" width="4.109375" style="176" customWidth="1"/>
    <col min="7684" max="7684" width="4.21875" style="176" customWidth="1"/>
    <col min="7685" max="7685" width="4.44140625" style="176" customWidth="1"/>
    <col min="7686" max="7686" width="4.88671875" style="176" customWidth="1"/>
    <col min="7687" max="7690" width="4.6640625" style="176" customWidth="1"/>
    <col min="7691" max="7691" width="4.21875" style="176" customWidth="1"/>
    <col min="7692" max="7696" width="4.6640625" style="176" customWidth="1"/>
    <col min="7697" max="7698" width="4.33203125" style="176" customWidth="1"/>
    <col min="7699" max="7699" width="4.6640625" style="176" customWidth="1"/>
    <col min="7700" max="7700" width="4.77734375" style="176" customWidth="1"/>
    <col min="7701" max="7701" width="4.21875" style="176" customWidth="1"/>
    <col min="7702" max="7702" width="4.6640625" style="176" customWidth="1"/>
    <col min="7703" max="7703" width="5.109375" style="176" customWidth="1"/>
    <col min="7704" max="7936" width="8.88671875" style="176"/>
    <col min="7937" max="7937" width="3.5546875" style="176" customWidth="1"/>
    <col min="7938" max="7938" width="13" style="176" customWidth="1"/>
    <col min="7939" max="7939" width="4.109375" style="176" customWidth="1"/>
    <col min="7940" max="7940" width="4.21875" style="176" customWidth="1"/>
    <col min="7941" max="7941" width="4.44140625" style="176" customWidth="1"/>
    <col min="7942" max="7942" width="4.88671875" style="176" customWidth="1"/>
    <col min="7943" max="7946" width="4.6640625" style="176" customWidth="1"/>
    <col min="7947" max="7947" width="4.21875" style="176" customWidth="1"/>
    <col min="7948" max="7952" width="4.6640625" style="176" customWidth="1"/>
    <col min="7953" max="7954" width="4.33203125" style="176" customWidth="1"/>
    <col min="7955" max="7955" width="4.6640625" style="176" customWidth="1"/>
    <col min="7956" max="7956" width="4.77734375" style="176" customWidth="1"/>
    <col min="7957" max="7957" width="4.21875" style="176" customWidth="1"/>
    <col min="7958" max="7958" width="4.6640625" style="176" customWidth="1"/>
    <col min="7959" max="7959" width="5.109375" style="176" customWidth="1"/>
    <col min="7960" max="8192" width="8.88671875" style="176"/>
    <col min="8193" max="8193" width="3.5546875" style="176" customWidth="1"/>
    <col min="8194" max="8194" width="13" style="176" customWidth="1"/>
    <col min="8195" max="8195" width="4.109375" style="176" customWidth="1"/>
    <col min="8196" max="8196" width="4.21875" style="176" customWidth="1"/>
    <col min="8197" max="8197" width="4.44140625" style="176" customWidth="1"/>
    <col min="8198" max="8198" width="4.88671875" style="176" customWidth="1"/>
    <col min="8199" max="8202" width="4.6640625" style="176" customWidth="1"/>
    <col min="8203" max="8203" width="4.21875" style="176" customWidth="1"/>
    <col min="8204" max="8208" width="4.6640625" style="176" customWidth="1"/>
    <col min="8209" max="8210" width="4.33203125" style="176" customWidth="1"/>
    <col min="8211" max="8211" width="4.6640625" style="176" customWidth="1"/>
    <col min="8212" max="8212" width="4.77734375" style="176" customWidth="1"/>
    <col min="8213" max="8213" width="4.21875" style="176" customWidth="1"/>
    <col min="8214" max="8214" width="4.6640625" style="176" customWidth="1"/>
    <col min="8215" max="8215" width="5.109375" style="176" customWidth="1"/>
    <col min="8216" max="8448" width="8.88671875" style="176"/>
    <col min="8449" max="8449" width="3.5546875" style="176" customWidth="1"/>
    <col min="8450" max="8450" width="13" style="176" customWidth="1"/>
    <col min="8451" max="8451" width="4.109375" style="176" customWidth="1"/>
    <col min="8452" max="8452" width="4.21875" style="176" customWidth="1"/>
    <col min="8453" max="8453" width="4.44140625" style="176" customWidth="1"/>
    <col min="8454" max="8454" width="4.88671875" style="176" customWidth="1"/>
    <col min="8455" max="8458" width="4.6640625" style="176" customWidth="1"/>
    <col min="8459" max="8459" width="4.21875" style="176" customWidth="1"/>
    <col min="8460" max="8464" width="4.6640625" style="176" customWidth="1"/>
    <col min="8465" max="8466" width="4.33203125" style="176" customWidth="1"/>
    <col min="8467" max="8467" width="4.6640625" style="176" customWidth="1"/>
    <col min="8468" max="8468" width="4.77734375" style="176" customWidth="1"/>
    <col min="8469" max="8469" width="4.21875" style="176" customWidth="1"/>
    <col min="8470" max="8470" width="4.6640625" style="176" customWidth="1"/>
    <col min="8471" max="8471" width="5.109375" style="176" customWidth="1"/>
    <col min="8472" max="8704" width="8.88671875" style="176"/>
    <col min="8705" max="8705" width="3.5546875" style="176" customWidth="1"/>
    <col min="8706" max="8706" width="13" style="176" customWidth="1"/>
    <col min="8707" max="8707" width="4.109375" style="176" customWidth="1"/>
    <col min="8708" max="8708" width="4.21875" style="176" customWidth="1"/>
    <col min="8709" max="8709" width="4.44140625" style="176" customWidth="1"/>
    <col min="8710" max="8710" width="4.88671875" style="176" customWidth="1"/>
    <col min="8711" max="8714" width="4.6640625" style="176" customWidth="1"/>
    <col min="8715" max="8715" width="4.21875" style="176" customWidth="1"/>
    <col min="8716" max="8720" width="4.6640625" style="176" customWidth="1"/>
    <col min="8721" max="8722" width="4.33203125" style="176" customWidth="1"/>
    <col min="8723" max="8723" width="4.6640625" style="176" customWidth="1"/>
    <col min="8724" max="8724" width="4.77734375" style="176" customWidth="1"/>
    <col min="8725" max="8725" width="4.21875" style="176" customWidth="1"/>
    <col min="8726" max="8726" width="4.6640625" style="176" customWidth="1"/>
    <col min="8727" max="8727" width="5.109375" style="176" customWidth="1"/>
    <col min="8728" max="8960" width="8.88671875" style="176"/>
    <col min="8961" max="8961" width="3.5546875" style="176" customWidth="1"/>
    <col min="8962" max="8962" width="13" style="176" customWidth="1"/>
    <col min="8963" max="8963" width="4.109375" style="176" customWidth="1"/>
    <col min="8964" max="8964" width="4.21875" style="176" customWidth="1"/>
    <col min="8965" max="8965" width="4.44140625" style="176" customWidth="1"/>
    <col min="8966" max="8966" width="4.88671875" style="176" customWidth="1"/>
    <col min="8967" max="8970" width="4.6640625" style="176" customWidth="1"/>
    <col min="8971" max="8971" width="4.21875" style="176" customWidth="1"/>
    <col min="8972" max="8976" width="4.6640625" style="176" customWidth="1"/>
    <col min="8977" max="8978" width="4.33203125" style="176" customWidth="1"/>
    <col min="8979" max="8979" width="4.6640625" style="176" customWidth="1"/>
    <col min="8980" max="8980" width="4.77734375" style="176" customWidth="1"/>
    <col min="8981" max="8981" width="4.21875" style="176" customWidth="1"/>
    <col min="8982" max="8982" width="4.6640625" style="176" customWidth="1"/>
    <col min="8983" max="8983" width="5.109375" style="176" customWidth="1"/>
    <col min="8984" max="9216" width="8.88671875" style="176"/>
    <col min="9217" max="9217" width="3.5546875" style="176" customWidth="1"/>
    <col min="9218" max="9218" width="13" style="176" customWidth="1"/>
    <col min="9219" max="9219" width="4.109375" style="176" customWidth="1"/>
    <col min="9220" max="9220" width="4.21875" style="176" customWidth="1"/>
    <col min="9221" max="9221" width="4.44140625" style="176" customWidth="1"/>
    <col min="9222" max="9222" width="4.88671875" style="176" customWidth="1"/>
    <col min="9223" max="9226" width="4.6640625" style="176" customWidth="1"/>
    <col min="9227" max="9227" width="4.21875" style="176" customWidth="1"/>
    <col min="9228" max="9232" width="4.6640625" style="176" customWidth="1"/>
    <col min="9233" max="9234" width="4.33203125" style="176" customWidth="1"/>
    <col min="9235" max="9235" width="4.6640625" style="176" customWidth="1"/>
    <col min="9236" max="9236" width="4.77734375" style="176" customWidth="1"/>
    <col min="9237" max="9237" width="4.21875" style="176" customWidth="1"/>
    <col min="9238" max="9238" width="4.6640625" style="176" customWidth="1"/>
    <col min="9239" max="9239" width="5.109375" style="176" customWidth="1"/>
    <col min="9240" max="9472" width="8.88671875" style="176"/>
    <col min="9473" max="9473" width="3.5546875" style="176" customWidth="1"/>
    <col min="9474" max="9474" width="13" style="176" customWidth="1"/>
    <col min="9475" max="9475" width="4.109375" style="176" customWidth="1"/>
    <col min="9476" max="9476" width="4.21875" style="176" customWidth="1"/>
    <col min="9477" max="9477" width="4.44140625" style="176" customWidth="1"/>
    <col min="9478" max="9478" width="4.88671875" style="176" customWidth="1"/>
    <col min="9479" max="9482" width="4.6640625" style="176" customWidth="1"/>
    <col min="9483" max="9483" width="4.21875" style="176" customWidth="1"/>
    <col min="9484" max="9488" width="4.6640625" style="176" customWidth="1"/>
    <col min="9489" max="9490" width="4.33203125" style="176" customWidth="1"/>
    <col min="9491" max="9491" width="4.6640625" style="176" customWidth="1"/>
    <col min="9492" max="9492" width="4.77734375" style="176" customWidth="1"/>
    <col min="9493" max="9493" width="4.21875" style="176" customWidth="1"/>
    <col min="9494" max="9494" width="4.6640625" style="176" customWidth="1"/>
    <col min="9495" max="9495" width="5.109375" style="176" customWidth="1"/>
    <col min="9496" max="9728" width="8.88671875" style="176"/>
    <col min="9729" max="9729" width="3.5546875" style="176" customWidth="1"/>
    <col min="9730" max="9730" width="13" style="176" customWidth="1"/>
    <col min="9731" max="9731" width="4.109375" style="176" customWidth="1"/>
    <col min="9732" max="9732" width="4.21875" style="176" customWidth="1"/>
    <col min="9733" max="9733" width="4.44140625" style="176" customWidth="1"/>
    <col min="9734" max="9734" width="4.88671875" style="176" customWidth="1"/>
    <col min="9735" max="9738" width="4.6640625" style="176" customWidth="1"/>
    <col min="9739" max="9739" width="4.21875" style="176" customWidth="1"/>
    <col min="9740" max="9744" width="4.6640625" style="176" customWidth="1"/>
    <col min="9745" max="9746" width="4.33203125" style="176" customWidth="1"/>
    <col min="9747" max="9747" width="4.6640625" style="176" customWidth="1"/>
    <col min="9748" max="9748" width="4.77734375" style="176" customWidth="1"/>
    <col min="9749" max="9749" width="4.21875" style="176" customWidth="1"/>
    <col min="9750" max="9750" width="4.6640625" style="176" customWidth="1"/>
    <col min="9751" max="9751" width="5.109375" style="176" customWidth="1"/>
    <col min="9752" max="9984" width="8.88671875" style="176"/>
    <col min="9985" max="9985" width="3.5546875" style="176" customWidth="1"/>
    <col min="9986" max="9986" width="13" style="176" customWidth="1"/>
    <col min="9987" max="9987" width="4.109375" style="176" customWidth="1"/>
    <col min="9988" max="9988" width="4.21875" style="176" customWidth="1"/>
    <col min="9989" max="9989" width="4.44140625" style="176" customWidth="1"/>
    <col min="9990" max="9990" width="4.88671875" style="176" customWidth="1"/>
    <col min="9991" max="9994" width="4.6640625" style="176" customWidth="1"/>
    <col min="9995" max="9995" width="4.21875" style="176" customWidth="1"/>
    <col min="9996" max="10000" width="4.6640625" style="176" customWidth="1"/>
    <col min="10001" max="10002" width="4.33203125" style="176" customWidth="1"/>
    <col min="10003" max="10003" width="4.6640625" style="176" customWidth="1"/>
    <col min="10004" max="10004" width="4.77734375" style="176" customWidth="1"/>
    <col min="10005" max="10005" width="4.21875" style="176" customWidth="1"/>
    <col min="10006" max="10006" width="4.6640625" style="176" customWidth="1"/>
    <col min="10007" max="10007" width="5.109375" style="176" customWidth="1"/>
    <col min="10008" max="10240" width="8.88671875" style="176"/>
    <col min="10241" max="10241" width="3.5546875" style="176" customWidth="1"/>
    <col min="10242" max="10242" width="13" style="176" customWidth="1"/>
    <col min="10243" max="10243" width="4.109375" style="176" customWidth="1"/>
    <col min="10244" max="10244" width="4.21875" style="176" customWidth="1"/>
    <col min="10245" max="10245" width="4.44140625" style="176" customWidth="1"/>
    <col min="10246" max="10246" width="4.88671875" style="176" customWidth="1"/>
    <col min="10247" max="10250" width="4.6640625" style="176" customWidth="1"/>
    <col min="10251" max="10251" width="4.21875" style="176" customWidth="1"/>
    <col min="10252" max="10256" width="4.6640625" style="176" customWidth="1"/>
    <col min="10257" max="10258" width="4.33203125" style="176" customWidth="1"/>
    <col min="10259" max="10259" width="4.6640625" style="176" customWidth="1"/>
    <col min="10260" max="10260" width="4.77734375" style="176" customWidth="1"/>
    <col min="10261" max="10261" width="4.21875" style="176" customWidth="1"/>
    <col min="10262" max="10262" width="4.6640625" style="176" customWidth="1"/>
    <col min="10263" max="10263" width="5.109375" style="176" customWidth="1"/>
    <col min="10264" max="10496" width="8.88671875" style="176"/>
    <col min="10497" max="10497" width="3.5546875" style="176" customWidth="1"/>
    <col min="10498" max="10498" width="13" style="176" customWidth="1"/>
    <col min="10499" max="10499" width="4.109375" style="176" customWidth="1"/>
    <col min="10500" max="10500" width="4.21875" style="176" customWidth="1"/>
    <col min="10501" max="10501" width="4.44140625" style="176" customWidth="1"/>
    <col min="10502" max="10502" width="4.88671875" style="176" customWidth="1"/>
    <col min="10503" max="10506" width="4.6640625" style="176" customWidth="1"/>
    <col min="10507" max="10507" width="4.21875" style="176" customWidth="1"/>
    <col min="10508" max="10512" width="4.6640625" style="176" customWidth="1"/>
    <col min="10513" max="10514" width="4.33203125" style="176" customWidth="1"/>
    <col min="10515" max="10515" width="4.6640625" style="176" customWidth="1"/>
    <col min="10516" max="10516" width="4.77734375" style="176" customWidth="1"/>
    <col min="10517" max="10517" width="4.21875" style="176" customWidth="1"/>
    <col min="10518" max="10518" width="4.6640625" style="176" customWidth="1"/>
    <col min="10519" max="10519" width="5.109375" style="176" customWidth="1"/>
    <col min="10520" max="10752" width="8.88671875" style="176"/>
    <col min="10753" max="10753" width="3.5546875" style="176" customWidth="1"/>
    <col min="10754" max="10754" width="13" style="176" customWidth="1"/>
    <col min="10755" max="10755" width="4.109375" style="176" customWidth="1"/>
    <col min="10756" max="10756" width="4.21875" style="176" customWidth="1"/>
    <col min="10757" max="10757" width="4.44140625" style="176" customWidth="1"/>
    <col min="10758" max="10758" width="4.88671875" style="176" customWidth="1"/>
    <col min="10759" max="10762" width="4.6640625" style="176" customWidth="1"/>
    <col min="10763" max="10763" width="4.21875" style="176" customWidth="1"/>
    <col min="10764" max="10768" width="4.6640625" style="176" customWidth="1"/>
    <col min="10769" max="10770" width="4.33203125" style="176" customWidth="1"/>
    <col min="10771" max="10771" width="4.6640625" style="176" customWidth="1"/>
    <col min="10772" max="10772" width="4.77734375" style="176" customWidth="1"/>
    <col min="10773" max="10773" width="4.21875" style="176" customWidth="1"/>
    <col min="10774" max="10774" width="4.6640625" style="176" customWidth="1"/>
    <col min="10775" max="10775" width="5.109375" style="176" customWidth="1"/>
    <col min="10776" max="11008" width="8.88671875" style="176"/>
    <col min="11009" max="11009" width="3.5546875" style="176" customWidth="1"/>
    <col min="11010" max="11010" width="13" style="176" customWidth="1"/>
    <col min="11011" max="11011" width="4.109375" style="176" customWidth="1"/>
    <col min="11012" max="11012" width="4.21875" style="176" customWidth="1"/>
    <col min="11013" max="11013" width="4.44140625" style="176" customWidth="1"/>
    <col min="11014" max="11014" width="4.88671875" style="176" customWidth="1"/>
    <col min="11015" max="11018" width="4.6640625" style="176" customWidth="1"/>
    <col min="11019" max="11019" width="4.21875" style="176" customWidth="1"/>
    <col min="11020" max="11024" width="4.6640625" style="176" customWidth="1"/>
    <col min="11025" max="11026" width="4.33203125" style="176" customWidth="1"/>
    <col min="11027" max="11027" width="4.6640625" style="176" customWidth="1"/>
    <col min="11028" max="11028" width="4.77734375" style="176" customWidth="1"/>
    <col min="11029" max="11029" width="4.21875" style="176" customWidth="1"/>
    <col min="11030" max="11030" width="4.6640625" style="176" customWidth="1"/>
    <col min="11031" max="11031" width="5.109375" style="176" customWidth="1"/>
    <col min="11032" max="11264" width="8.88671875" style="176"/>
    <col min="11265" max="11265" width="3.5546875" style="176" customWidth="1"/>
    <col min="11266" max="11266" width="13" style="176" customWidth="1"/>
    <col min="11267" max="11267" width="4.109375" style="176" customWidth="1"/>
    <col min="11268" max="11268" width="4.21875" style="176" customWidth="1"/>
    <col min="11269" max="11269" width="4.44140625" style="176" customWidth="1"/>
    <col min="11270" max="11270" width="4.88671875" style="176" customWidth="1"/>
    <col min="11271" max="11274" width="4.6640625" style="176" customWidth="1"/>
    <col min="11275" max="11275" width="4.21875" style="176" customWidth="1"/>
    <col min="11276" max="11280" width="4.6640625" style="176" customWidth="1"/>
    <col min="11281" max="11282" width="4.33203125" style="176" customWidth="1"/>
    <col min="11283" max="11283" width="4.6640625" style="176" customWidth="1"/>
    <col min="11284" max="11284" width="4.77734375" style="176" customWidth="1"/>
    <col min="11285" max="11285" width="4.21875" style="176" customWidth="1"/>
    <col min="11286" max="11286" width="4.6640625" style="176" customWidth="1"/>
    <col min="11287" max="11287" width="5.109375" style="176" customWidth="1"/>
    <col min="11288" max="11520" width="8.88671875" style="176"/>
    <col min="11521" max="11521" width="3.5546875" style="176" customWidth="1"/>
    <col min="11522" max="11522" width="13" style="176" customWidth="1"/>
    <col min="11523" max="11523" width="4.109375" style="176" customWidth="1"/>
    <col min="11524" max="11524" width="4.21875" style="176" customWidth="1"/>
    <col min="11525" max="11525" width="4.44140625" style="176" customWidth="1"/>
    <col min="11526" max="11526" width="4.88671875" style="176" customWidth="1"/>
    <col min="11527" max="11530" width="4.6640625" style="176" customWidth="1"/>
    <col min="11531" max="11531" width="4.21875" style="176" customWidth="1"/>
    <col min="11532" max="11536" width="4.6640625" style="176" customWidth="1"/>
    <col min="11537" max="11538" width="4.33203125" style="176" customWidth="1"/>
    <col min="11539" max="11539" width="4.6640625" style="176" customWidth="1"/>
    <col min="11540" max="11540" width="4.77734375" style="176" customWidth="1"/>
    <col min="11541" max="11541" width="4.21875" style="176" customWidth="1"/>
    <col min="11542" max="11542" width="4.6640625" style="176" customWidth="1"/>
    <col min="11543" max="11543" width="5.109375" style="176" customWidth="1"/>
    <col min="11544" max="11776" width="8.88671875" style="176"/>
    <col min="11777" max="11777" width="3.5546875" style="176" customWidth="1"/>
    <col min="11778" max="11778" width="13" style="176" customWidth="1"/>
    <col min="11779" max="11779" width="4.109375" style="176" customWidth="1"/>
    <col min="11780" max="11780" width="4.21875" style="176" customWidth="1"/>
    <col min="11781" max="11781" width="4.44140625" style="176" customWidth="1"/>
    <col min="11782" max="11782" width="4.88671875" style="176" customWidth="1"/>
    <col min="11783" max="11786" width="4.6640625" style="176" customWidth="1"/>
    <col min="11787" max="11787" width="4.21875" style="176" customWidth="1"/>
    <col min="11788" max="11792" width="4.6640625" style="176" customWidth="1"/>
    <col min="11793" max="11794" width="4.33203125" style="176" customWidth="1"/>
    <col min="11795" max="11795" width="4.6640625" style="176" customWidth="1"/>
    <col min="11796" max="11796" width="4.77734375" style="176" customWidth="1"/>
    <col min="11797" max="11797" width="4.21875" style="176" customWidth="1"/>
    <col min="11798" max="11798" width="4.6640625" style="176" customWidth="1"/>
    <col min="11799" max="11799" width="5.109375" style="176" customWidth="1"/>
    <col min="11800" max="12032" width="8.88671875" style="176"/>
    <col min="12033" max="12033" width="3.5546875" style="176" customWidth="1"/>
    <col min="12034" max="12034" width="13" style="176" customWidth="1"/>
    <col min="12035" max="12035" width="4.109375" style="176" customWidth="1"/>
    <col min="12036" max="12036" width="4.21875" style="176" customWidth="1"/>
    <col min="12037" max="12037" width="4.44140625" style="176" customWidth="1"/>
    <col min="12038" max="12038" width="4.88671875" style="176" customWidth="1"/>
    <col min="12039" max="12042" width="4.6640625" style="176" customWidth="1"/>
    <col min="12043" max="12043" width="4.21875" style="176" customWidth="1"/>
    <col min="12044" max="12048" width="4.6640625" style="176" customWidth="1"/>
    <col min="12049" max="12050" width="4.33203125" style="176" customWidth="1"/>
    <col min="12051" max="12051" width="4.6640625" style="176" customWidth="1"/>
    <col min="12052" max="12052" width="4.77734375" style="176" customWidth="1"/>
    <col min="12053" max="12053" width="4.21875" style="176" customWidth="1"/>
    <col min="12054" max="12054" width="4.6640625" style="176" customWidth="1"/>
    <col min="12055" max="12055" width="5.109375" style="176" customWidth="1"/>
    <col min="12056" max="12288" width="8.88671875" style="176"/>
    <col min="12289" max="12289" width="3.5546875" style="176" customWidth="1"/>
    <col min="12290" max="12290" width="13" style="176" customWidth="1"/>
    <col min="12291" max="12291" width="4.109375" style="176" customWidth="1"/>
    <col min="12292" max="12292" width="4.21875" style="176" customWidth="1"/>
    <col min="12293" max="12293" width="4.44140625" style="176" customWidth="1"/>
    <col min="12294" max="12294" width="4.88671875" style="176" customWidth="1"/>
    <col min="12295" max="12298" width="4.6640625" style="176" customWidth="1"/>
    <col min="12299" max="12299" width="4.21875" style="176" customWidth="1"/>
    <col min="12300" max="12304" width="4.6640625" style="176" customWidth="1"/>
    <col min="12305" max="12306" width="4.33203125" style="176" customWidth="1"/>
    <col min="12307" max="12307" width="4.6640625" style="176" customWidth="1"/>
    <col min="12308" max="12308" width="4.77734375" style="176" customWidth="1"/>
    <col min="12309" max="12309" width="4.21875" style="176" customWidth="1"/>
    <col min="12310" max="12310" width="4.6640625" style="176" customWidth="1"/>
    <col min="12311" max="12311" width="5.109375" style="176" customWidth="1"/>
    <col min="12312" max="12544" width="8.88671875" style="176"/>
    <col min="12545" max="12545" width="3.5546875" style="176" customWidth="1"/>
    <col min="12546" max="12546" width="13" style="176" customWidth="1"/>
    <col min="12547" max="12547" width="4.109375" style="176" customWidth="1"/>
    <col min="12548" max="12548" width="4.21875" style="176" customWidth="1"/>
    <col min="12549" max="12549" width="4.44140625" style="176" customWidth="1"/>
    <col min="12550" max="12550" width="4.88671875" style="176" customWidth="1"/>
    <col min="12551" max="12554" width="4.6640625" style="176" customWidth="1"/>
    <col min="12555" max="12555" width="4.21875" style="176" customWidth="1"/>
    <col min="12556" max="12560" width="4.6640625" style="176" customWidth="1"/>
    <col min="12561" max="12562" width="4.33203125" style="176" customWidth="1"/>
    <col min="12563" max="12563" width="4.6640625" style="176" customWidth="1"/>
    <col min="12564" max="12564" width="4.77734375" style="176" customWidth="1"/>
    <col min="12565" max="12565" width="4.21875" style="176" customWidth="1"/>
    <col min="12566" max="12566" width="4.6640625" style="176" customWidth="1"/>
    <col min="12567" max="12567" width="5.109375" style="176" customWidth="1"/>
    <col min="12568" max="12800" width="8.88671875" style="176"/>
    <col min="12801" max="12801" width="3.5546875" style="176" customWidth="1"/>
    <col min="12802" max="12802" width="13" style="176" customWidth="1"/>
    <col min="12803" max="12803" width="4.109375" style="176" customWidth="1"/>
    <col min="12804" max="12804" width="4.21875" style="176" customWidth="1"/>
    <col min="12805" max="12805" width="4.44140625" style="176" customWidth="1"/>
    <col min="12806" max="12806" width="4.88671875" style="176" customWidth="1"/>
    <col min="12807" max="12810" width="4.6640625" style="176" customWidth="1"/>
    <col min="12811" max="12811" width="4.21875" style="176" customWidth="1"/>
    <col min="12812" max="12816" width="4.6640625" style="176" customWidth="1"/>
    <col min="12817" max="12818" width="4.33203125" style="176" customWidth="1"/>
    <col min="12819" max="12819" width="4.6640625" style="176" customWidth="1"/>
    <col min="12820" max="12820" width="4.77734375" style="176" customWidth="1"/>
    <col min="12821" max="12821" width="4.21875" style="176" customWidth="1"/>
    <col min="12822" max="12822" width="4.6640625" style="176" customWidth="1"/>
    <col min="12823" max="12823" width="5.109375" style="176" customWidth="1"/>
    <col min="12824" max="13056" width="8.88671875" style="176"/>
    <col min="13057" max="13057" width="3.5546875" style="176" customWidth="1"/>
    <col min="13058" max="13058" width="13" style="176" customWidth="1"/>
    <col min="13059" max="13059" width="4.109375" style="176" customWidth="1"/>
    <col min="13060" max="13060" width="4.21875" style="176" customWidth="1"/>
    <col min="13061" max="13061" width="4.44140625" style="176" customWidth="1"/>
    <col min="13062" max="13062" width="4.88671875" style="176" customWidth="1"/>
    <col min="13063" max="13066" width="4.6640625" style="176" customWidth="1"/>
    <col min="13067" max="13067" width="4.21875" style="176" customWidth="1"/>
    <col min="13068" max="13072" width="4.6640625" style="176" customWidth="1"/>
    <col min="13073" max="13074" width="4.33203125" style="176" customWidth="1"/>
    <col min="13075" max="13075" width="4.6640625" style="176" customWidth="1"/>
    <col min="13076" max="13076" width="4.77734375" style="176" customWidth="1"/>
    <col min="13077" max="13077" width="4.21875" style="176" customWidth="1"/>
    <col min="13078" max="13078" width="4.6640625" style="176" customWidth="1"/>
    <col min="13079" max="13079" width="5.109375" style="176" customWidth="1"/>
    <col min="13080" max="13312" width="8.88671875" style="176"/>
    <col min="13313" max="13313" width="3.5546875" style="176" customWidth="1"/>
    <col min="13314" max="13314" width="13" style="176" customWidth="1"/>
    <col min="13315" max="13315" width="4.109375" style="176" customWidth="1"/>
    <col min="13316" max="13316" width="4.21875" style="176" customWidth="1"/>
    <col min="13317" max="13317" width="4.44140625" style="176" customWidth="1"/>
    <col min="13318" max="13318" width="4.88671875" style="176" customWidth="1"/>
    <col min="13319" max="13322" width="4.6640625" style="176" customWidth="1"/>
    <col min="13323" max="13323" width="4.21875" style="176" customWidth="1"/>
    <col min="13324" max="13328" width="4.6640625" style="176" customWidth="1"/>
    <col min="13329" max="13330" width="4.33203125" style="176" customWidth="1"/>
    <col min="13331" max="13331" width="4.6640625" style="176" customWidth="1"/>
    <col min="13332" max="13332" width="4.77734375" style="176" customWidth="1"/>
    <col min="13333" max="13333" width="4.21875" style="176" customWidth="1"/>
    <col min="13334" max="13334" width="4.6640625" style="176" customWidth="1"/>
    <col min="13335" max="13335" width="5.109375" style="176" customWidth="1"/>
    <col min="13336" max="13568" width="8.88671875" style="176"/>
    <col min="13569" max="13569" width="3.5546875" style="176" customWidth="1"/>
    <col min="13570" max="13570" width="13" style="176" customWidth="1"/>
    <col min="13571" max="13571" width="4.109375" style="176" customWidth="1"/>
    <col min="13572" max="13572" width="4.21875" style="176" customWidth="1"/>
    <col min="13573" max="13573" width="4.44140625" style="176" customWidth="1"/>
    <col min="13574" max="13574" width="4.88671875" style="176" customWidth="1"/>
    <col min="13575" max="13578" width="4.6640625" style="176" customWidth="1"/>
    <col min="13579" max="13579" width="4.21875" style="176" customWidth="1"/>
    <col min="13580" max="13584" width="4.6640625" style="176" customWidth="1"/>
    <col min="13585" max="13586" width="4.33203125" style="176" customWidth="1"/>
    <col min="13587" max="13587" width="4.6640625" style="176" customWidth="1"/>
    <col min="13588" max="13588" width="4.77734375" style="176" customWidth="1"/>
    <col min="13589" max="13589" width="4.21875" style="176" customWidth="1"/>
    <col min="13590" max="13590" width="4.6640625" style="176" customWidth="1"/>
    <col min="13591" max="13591" width="5.109375" style="176" customWidth="1"/>
    <col min="13592" max="13824" width="8.88671875" style="176"/>
    <col min="13825" max="13825" width="3.5546875" style="176" customWidth="1"/>
    <col min="13826" max="13826" width="13" style="176" customWidth="1"/>
    <col min="13827" max="13827" width="4.109375" style="176" customWidth="1"/>
    <col min="13828" max="13828" width="4.21875" style="176" customWidth="1"/>
    <col min="13829" max="13829" width="4.44140625" style="176" customWidth="1"/>
    <col min="13830" max="13830" width="4.88671875" style="176" customWidth="1"/>
    <col min="13831" max="13834" width="4.6640625" style="176" customWidth="1"/>
    <col min="13835" max="13835" width="4.21875" style="176" customWidth="1"/>
    <col min="13836" max="13840" width="4.6640625" style="176" customWidth="1"/>
    <col min="13841" max="13842" width="4.33203125" style="176" customWidth="1"/>
    <col min="13843" max="13843" width="4.6640625" style="176" customWidth="1"/>
    <col min="13844" max="13844" width="4.77734375" style="176" customWidth="1"/>
    <col min="13845" max="13845" width="4.21875" style="176" customWidth="1"/>
    <col min="13846" max="13846" width="4.6640625" style="176" customWidth="1"/>
    <col min="13847" max="13847" width="5.109375" style="176" customWidth="1"/>
    <col min="13848" max="14080" width="8.88671875" style="176"/>
    <col min="14081" max="14081" width="3.5546875" style="176" customWidth="1"/>
    <col min="14082" max="14082" width="13" style="176" customWidth="1"/>
    <col min="14083" max="14083" width="4.109375" style="176" customWidth="1"/>
    <col min="14084" max="14084" width="4.21875" style="176" customWidth="1"/>
    <col min="14085" max="14085" width="4.44140625" style="176" customWidth="1"/>
    <col min="14086" max="14086" width="4.88671875" style="176" customWidth="1"/>
    <col min="14087" max="14090" width="4.6640625" style="176" customWidth="1"/>
    <col min="14091" max="14091" width="4.21875" style="176" customWidth="1"/>
    <col min="14092" max="14096" width="4.6640625" style="176" customWidth="1"/>
    <col min="14097" max="14098" width="4.33203125" style="176" customWidth="1"/>
    <col min="14099" max="14099" width="4.6640625" style="176" customWidth="1"/>
    <col min="14100" max="14100" width="4.77734375" style="176" customWidth="1"/>
    <col min="14101" max="14101" width="4.21875" style="176" customWidth="1"/>
    <col min="14102" max="14102" width="4.6640625" style="176" customWidth="1"/>
    <col min="14103" max="14103" width="5.109375" style="176" customWidth="1"/>
    <col min="14104" max="14336" width="8.88671875" style="176"/>
    <col min="14337" max="14337" width="3.5546875" style="176" customWidth="1"/>
    <col min="14338" max="14338" width="13" style="176" customWidth="1"/>
    <col min="14339" max="14339" width="4.109375" style="176" customWidth="1"/>
    <col min="14340" max="14340" width="4.21875" style="176" customWidth="1"/>
    <col min="14341" max="14341" width="4.44140625" style="176" customWidth="1"/>
    <col min="14342" max="14342" width="4.88671875" style="176" customWidth="1"/>
    <col min="14343" max="14346" width="4.6640625" style="176" customWidth="1"/>
    <col min="14347" max="14347" width="4.21875" style="176" customWidth="1"/>
    <col min="14348" max="14352" width="4.6640625" style="176" customWidth="1"/>
    <col min="14353" max="14354" width="4.33203125" style="176" customWidth="1"/>
    <col min="14355" max="14355" width="4.6640625" style="176" customWidth="1"/>
    <col min="14356" max="14356" width="4.77734375" style="176" customWidth="1"/>
    <col min="14357" max="14357" width="4.21875" style="176" customWidth="1"/>
    <col min="14358" max="14358" width="4.6640625" style="176" customWidth="1"/>
    <col min="14359" max="14359" width="5.109375" style="176" customWidth="1"/>
    <col min="14360" max="14592" width="8.88671875" style="176"/>
    <col min="14593" max="14593" width="3.5546875" style="176" customWidth="1"/>
    <col min="14594" max="14594" width="13" style="176" customWidth="1"/>
    <col min="14595" max="14595" width="4.109375" style="176" customWidth="1"/>
    <col min="14596" max="14596" width="4.21875" style="176" customWidth="1"/>
    <col min="14597" max="14597" width="4.44140625" style="176" customWidth="1"/>
    <col min="14598" max="14598" width="4.88671875" style="176" customWidth="1"/>
    <col min="14599" max="14602" width="4.6640625" style="176" customWidth="1"/>
    <col min="14603" max="14603" width="4.21875" style="176" customWidth="1"/>
    <col min="14604" max="14608" width="4.6640625" style="176" customWidth="1"/>
    <col min="14609" max="14610" width="4.33203125" style="176" customWidth="1"/>
    <col min="14611" max="14611" width="4.6640625" style="176" customWidth="1"/>
    <col min="14612" max="14612" width="4.77734375" style="176" customWidth="1"/>
    <col min="14613" max="14613" width="4.21875" style="176" customWidth="1"/>
    <col min="14614" max="14614" width="4.6640625" style="176" customWidth="1"/>
    <col min="14615" max="14615" width="5.109375" style="176" customWidth="1"/>
    <col min="14616" max="14848" width="8.88671875" style="176"/>
    <col min="14849" max="14849" width="3.5546875" style="176" customWidth="1"/>
    <col min="14850" max="14850" width="13" style="176" customWidth="1"/>
    <col min="14851" max="14851" width="4.109375" style="176" customWidth="1"/>
    <col min="14852" max="14852" width="4.21875" style="176" customWidth="1"/>
    <col min="14853" max="14853" width="4.44140625" style="176" customWidth="1"/>
    <col min="14854" max="14854" width="4.88671875" style="176" customWidth="1"/>
    <col min="14855" max="14858" width="4.6640625" style="176" customWidth="1"/>
    <col min="14859" max="14859" width="4.21875" style="176" customWidth="1"/>
    <col min="14860" max="14864" width="4.6640625" style="176" customWidth="1"/>
    <col min="14865" max="14866" width="4.33203125" style="176" customWidth="1"/>
    <col min="14867" max="14867" width="4.6640625" style="176" customWidth="1"/>
    <col min="14868" max="14868" width="4.77734375" style="176" customWidth="1"/>
    <col min="14869" max="14869" width="4.21875" style="176" customWidth="1"/>
    <col min="14870" max="14870" width="4.6640625" style="176" customWidth="1"/>
    <col min="14871" max="14871" width="5.109375" style="176" customWidth="1"/>
    <col min="14872" max="15104" width="8.88671875" style="176"/>
    <col min="15105" max="15105" width="3.5546875" style="176" customWidth="1"/>
    <col min="15106" max="15106" width="13" style="176" customWidth="1"/>
    <col min="15107" max="15107" width="4.109375" style="176" customWidth="1"/>
    <col min="15108" max="15108" width="4.21875" style="176" customWidth="1"/>
    <col min="15109" max="15109" width="4.44140625" style="176" customWidth="1"/>
    <col min="15110" max="15110" width="4.88671875" style="176" customWidth="1"/>
    <col min="15111" max="15114" width="4.6640625" style="176" customWidth="1"/>
    <col min="15115" max="15115" width="4.21875" style="176" customWidth="1"/>
    <col min="15116" max="15120" width="4.6640625" style="176" customWidth="1"/>
    <col min="15121" max="15122" width="4.33203125" style="176" customWidth="1"/>
    <col min="15123" max="15123" width="4.6640625" style="176" customWidth="1"/>
    <col min="15124" max="15124" width="4.77734375" style="176" customWidth="1"/>
    <col min="15125" max="15125" width="4.21875" style="176" customWidth="1"/>
    <col min="15126" max="15126" width="4.6640625" style="176" customWidth="1"/>
    <col min="15127" max="15127" width="5.109375" style="176" customWidth="1"/>
    <col min="15128" max="15360" width="8.88671875" style="176"/>
    <col min="15361" max="15361" width="3.5546875" style="176" customWidth="1"/>
    <col min="15362" max="15362" width="13" style="176" customWidth="1"/>
    <col min="15363" max="15363" width="4.109375" style="176" customWidth="1"/>
    <col min="15364" max="15364" width="4.21875" style="176" customWidth="1"/>
    <col min="15365" max="15365" width="4.44140625" style="176" customWidth="1"/>
    <col min="15366" max="15366" width="4.88671875" style="176" customWidth="1"/>
    <col min="15367" max="15370" width="4.6640625" style="176" customWidth="1"/>
    <col min="15371" max="15371" width="4.21875" style="176" customWidth="1"/>
    <col min="15372" max="15376" width="4.6640625" style="176" customWidth="1"/>
    <col min="15377" max="15378" width="4.33203125" style="176" customWidth="1"/>
    <col min="15379" max="15379" width="4.6640625" style="176" customWidth="1"/>
    <col min="15380" max="15380" width="4.77734375" style="176" customWidth="1"/>
    <col min="15381" max="15381" width="4.21875" style="176" customWidth="1"/>
    <col min="15382" max="15382" width="4.6640625" style="176" customWidth="1"/>
    <col min="15383" max="15383" width="5.109375" style="176" customWidth="1"/>
    <col min="15384" max="15616" width="8.88671875" style="176"/>
    <col min="15617" max="15617" width="3.5546875" style="176" customWidth="1"/>
    <col min="15618" max="15618" width="13" style="176" customWidth="1"/>
    <col min="15619" max="15619" width="4.109375" style="176" customWidth="1"/>
    <col min="15620" max="15620" width="4.21875" style="176" customWidth="1"/>
    <col min="15621" max="15621" width="4.44140625" style="176" customWidth="1"/>
    <col min="15622" max="15622" width="4.88671875" style="176" customWidth="1"/>
    <col min="15623" max="15626" width="4.6640625" style="176" customWidth="1"/>
    <col min="15627" max="15627" width="4.21875" style="176" customWidth="1"/>
    <col min="15628" max="15632" width="4.6640625" style="176" customWidth="1"/>
    <col min="15633" max="15634" width="4.33203125" style="176" customWidth="1"/>
    <col min="15635" max="15635" width="4.6640625" style="176" customWidth="1"/>
    <col min="15636" max="15636" width="4.77734375" style="176" customWidth="1"/>
    <col min="15637" max="15637" width="4.21875" style="176" customWidth="1"/>
    <col min="15638" max="15638" width="4.6640625" style="176" customWidth="1"/>
    <col min="15639" max="15639" width="5.109375" style="176" customWidth="1"/>
    <col min="15640" max="15872" width="8.88671875" style="176"/>
    <col min="15873" max="15873" width="3.5546875" style="176" customWidth="1"/>
    <col min="15874" max="15874" width="13" style="176" customWidth="1"/>
    <col min="15875" max="15875" width="4.109375" style="176" customWidth="1"/>
    <col min="15876" max="15876" width="4.21875" style="176" customWidth="1"/>
    <col min="15877" max="15877" width="4.44140625" style="176" customWidth="1"/>
    <col min="15878" max="15878" width="4.88671875" style="176" customWidth="1"/>
    <col min="15879" max="15882" width="4.6640625" style="176" customWidth="1"/>
    <col min="15883" max="15883" width="4.21875" style="176" customWidth="1"/>
    <col min="15884" max="15888" width="4.6640625" style="176" customWidth="1"/>
    <col min="15889" max="15890" width="4.33203125" style="176" customWidth="1"/>
    <col min="15891" max="15891" width="4.6640625" style="176" customWidth="1"/>
    <col min="15892" max="15892" width="4.77734375" style="176" customWidth="1"/>
    <col min="15893" max="15893" width="4.21875" style="176" customWidth="1"/>
    <col min="15894" max="15894" width="4.6640625" style="176" customWidth="1"/>
    <col min="15895" max="15895" width="5.109375" style="176" customWidth="1"/>
    <col min="15896" max="16128" width="8.88671875" style="176"/>
    <col min="16129" max="16129" width="3.5546875" style="176" customWidth="1"/>
    <col min="16130" max="16130" width="13" style="176" customWidth="1"/>
    <col min="16131" max="16131" width="4.109375" style="176" customWidth="1"/>
    <col min="16132" max="16132" width="4.21875" style="176" customWidth="1"/>
    <col min="16133" max="16133" width="4.44140625" style="176" customWidth="1"/>
    <col min="16134" max="16134" width="4.88671875" style="176" customWidth="1"/>
    <col min="16135" max="16138" width="4.6640625" style="176" customWidth="1"/>
    <col min="16139" max="16139" width="4.21875" style="176" customWidth="1"/>
    <col min="16140" max="16144" width="4.6640625" style="176" customWidth="1"/>
    <col min="16145" max="16146" width="4.33203125" style="176" customWidth="1"/>
    <col min="16147" max="16147" width="4.6640625" style="176" customWidth="1"/>
    <col min="16148" max="16148" width="4.77734375" style="176" customWidth="1"/>
    <col min="16149" max="16149" width="4.21875" style="176" customWidth="1"/>
    <col min="16150" max="16150" width="4.6640625" style="176" customWidth="1"/>
    <col min="16151" max="16151" width="5.109375" style="176" customWidth="1"/>
    <col min="16152" max="16384" width="8.88671875" style="176"/>
  </cols>
  <sheetData>
    <row r="1" spans="1:23" ht="15.75" x14ac:dyDescent="0.15">
      <c r="A1" s="242" t="s">
        <v>508</v>
      </c>
      <c r="B1" s="242"/>
      <c r="I1" s="176"/>
    </row>
    <row r="2" spans="1:23" ht="15.75" x14ac:dyDescent="0.15">
      <c r="A2" s="243" t="s">
        <v>509</v>
      </c>
      <c r="B2" s="243"/>
      <c r="C2" s="243"/>
      <c r="D2" s="243"/>
      <c r="E2" s="243"/>
      <c r="F2" s="243"/>
      <c r="G2" s="243"/>
      <c r="H2" s="243"/>
      <c r="I2" s="243"/>
      <c r="J2" s="243"/>
      <c r="K2" s="243"/>
      <c r="L2" s="243"/>
      <c r="M2" s="243"/>
      <c r="N2" s="243"/>
      <c r="O2" s="243"/>
      <c r="P2" s="243"/>
      <c r="Q2" s="243"/>
      <c r="R2" s="243"/>
      <c r="S2" s="243"/>
      <c r="T2" s="243"/>
      <c r="U2" s="243"/>
      <c r="V2" s="243"/>
      <c r="W2" s="243"/>
    </row>
    <row r="3" spans="1:23" ht="12.75" x14ac:dyDescent="0.15">
      <c r="A3" s="234" t="s">
        <v>510</v>
      </c>
      <c r="B3" s="234"/>
      <c r="C3" s="234"/>
      <c r="D3" s="234"/>
      <c r="E3" s="234"/>
      <c r="F3" s="234"/>
      <c r="G3" s="234"/>
      <c r="H3" s="234"/>
      <c r="I3" s="234"/>
      <c r="J3" s="234"/>
      <c r="K3" s="234"/>
      <c r="L3" s="234"/>
      <c r="M3" s="234"/>
      <c r="N3" s="234"/>
      <c r="O3" s="234"/>
      <c r="P3" s="234"/>
      <c r="Q3" s="234"/>
      <c r="R3" s="234"/>
      <c r="S3" s="234"/>
      <c r="T3" s="234"/>
      <c r="U3" s="234"/>
      <c r="V3" s="234"/>
      <c r="W3" s="234"/>
    </row>
    <row r="4" spans="1:23" x14ac:dyDescent="0.15">
      <c r="A4" s="207"/>
      <c r="B4" s="207"/>
      <c r="C4" s="207"/>
      <c r="D4" s="207"/>
      <c r="E4" s="208"/>
      <c r="F4" s="207"/>
      <c r="G4" s="207"/>
      <c r="H4" s="207"/>
      <c r="I4" s="207"/>
      <c r="J4" s="207"/>
      <c r="K4" s="207"/>
      <c r="L4" s="207"/>
      <c r="M4" s="207"/>
      <c r="N4" s="207"/>
      <c r="O4" s="207"/>
      <c r="P4" s="207"/>
      <c r="Q4" s="207"/>
      <c r="R4" s="207"/>
      <c r="S4" s="207"/>
      <c r="T4" s="207"/>
      <c r="U4" s="207"/>
      <c r="V4" s="207"/>
      <c r="W4" s="207"/>
    </row>
    <row r="5" spans="1:23" s="180" customFormat="1" ht="78" x14ac:dyDescent="0.15">
      <c r="A5" s="179" t="s">
        <v>0</v>
      </c>
      <c r="B5" s="179" t="s">
        <v>355</v>
      </c>
      <c r="C5" s="179" t="s">
        <v>356</v>
      </c>
      <c r="D5" s="179" t="s">
        <v>357</v>
      </c>
      <c r="E5" s="179" t="s">
        <v>358</v>
      </c>
      <c r="F5" s="179" t="s">
        <v>359</v>
      </c>
      <c r="G5" s="179" t="s">
        <v>360</v>
      </c>
      <c r="H5" s="179" t="s">
        <v>361</v>
      </c>
      <c r="I5" s="179" t="s">
        <v>362</v>
      </c>
      <c r="J5" s="179" t="s">
        <v>363</v>
      </c>
      <c r="K5" s="179" t="s">
        <v>364</v>
      </c>
      <c r="L5" s="179" t="s">
        <v>365</v>
      </c>
      <c r="M5" s="179" t="s">
        <v>366</v>
      </c>
      <c r="N5" s="179" t="s">
        <v>367</v>
      </c>
      <c r="O5" s="179" t="s">
        <v>368</v>
      </c>
      <c r="P5" s="179" t="s">
        <v>369</v>
      </c>
      <c r="Q5" s="179" t="s">
        <v>370</v>
      </c>
      <c r="R5" s="179" t="s">
        <v>371</v>
      </c>
      <c r="S5" s="179" t="s">
        <v>372</v>
      </c>
      <c r="T5" s="179" t="s">
        <v>373</v>
      </c>
      <c r="U5" s="179" t="s">
        <v>374</v>
      </c>
      <c r="V5" s="179" t="s">
        <v>375</v>
      </c>
      <c r="W5" s="179" t="s">
        <v>376</v>
      </c>
    </row>
    <row r="6" spans="1:23" ht="17.25" customHeight="1" x14ac:dyDescent="0.15">
      <c r="A6" s="181" t="s">
        <v>41</v>
      </c>
      <c r="B6" s="182" t="s">
        <v>396</v>
      </c>
      <c r="C6" s="179">
        <f t="shared" ref="C6:V6" si="0">SUM(C7:C9)</f>
        <v>3</v>
      </c>
      <c r="D6" s="179">
        <f t="shared" si="0"/>
        <v>3</v>
      </c>
      <c r="E6" s="179">
        <f t="shared" si="0"/>
        <v>3</v>
      </c>
      <c r="F6" s="179">
        <f t="shared" si="0"/>
        <v>2</v>
      </c>
      <c r="G6" s="179">
        <f t="shared" si="0"/>
        <v>3</v>
      </c>
      <c r="H6" s="179">
        <f t="shared" si="0"/>
        <v>1</v>
      </c>
      <c r="I6" s="179">
        <f t="shared" si="0"/>
        <v>3</v>
      </c>
      <c r="J6" s="179">
        <f t="shared" si="0"/>
        <v>3</v>
      </c>
      <c r="K6" s="179">
        <f t="shared" si="0"/>
        <v>3</v>
      </c>
      <c r="L6" s="179">
        <f t="shared" si="0"/>
        <v>0</v>
      </c>
      <c r="M6" s="179">
        <f t="shared" si="0"/>
        <v>0</v>
      </c>
      <c r="N6" s="179">
        <f t="shared" si="0"/>
        <v>3</v>
      </c>
      <c r="O6" s="179">
        <f t="shared" si="0"/>
        <v>2</v>
      </c>
      <c r="P6" s="179">
        <f t="shared" si="0"/>
        <v>3</v>
      </c>
      <c r="Q6" s="179">
        <f t="shared" si="0"/>
        <v>3</v>
      </c>
      <c r="R6" s="179">
        <f t="shared" si="0"/>
        <v>2</v>
      </c>
      <c r="S6" s="179">
        <f t="shared" si="0"/>
        <v>2</v>
      </c>
      <c r="T6" s="179">
        <f t="shared" si="0"/>
        <v>3</v>
      </c>
      <c r="U6" s="179">
        <f t="shared" si="0"/>
        <v>3</v>
      </c>
      <c r="V6" s="179">
        <f t="shared" si="0"/>
        <v>45</v>
      </c>
      <c r="W6" s="184">
        <f>V6/3</f>
        <v>15</v>
      </c>
    </row>
    <row r="7" spans="1:23" ht="17.25" customHeight="1" x14ac:dyDescent="0.15">
      <c r="A7" s="185">
        <v>1</v>
      </c>
      <c r="B7" s="186" t="s">
        <v>397</v>
      </c>
      <c r="C7" s="187">
        <v>1</v>
      </c>
      <c r="D7" s="187">
        <v>1</v>
      </c>
      <c r="E7" s="187">
        <v>1</v>
      </c>
      <c r="F7" s="187"/>
      <c r="G7" s="187">
        <v>1</v>
      </c>
      <c r="H7" s="187">
        <v>1</v>
      </c>
      <c r="I7" s="187">
        <v>1</v>
      </c>
      <c r="J7" s="187">
        <v>1</v>
      </c>
      <c r="K7" s="187">
        <v>1</v>
      </c>
      <c r="L7" s="187"/>
      <c r="M7" s="187"/>
      <c r="N7" s="187">
        <v>1</v>
      </c>
      <c r="O7" s="187">
        <v>1</v>
      </c>
      <c r="P7" s="187">
        <v>1</v>
      </c>
      <c r="Q7" s="187">
        <v>1</v>
      </c>
      <c r="R7" s="187">
        <v>1</v>
      </c>
      <c r="S7" s="187">
        <v>1</v>
      </c>
      <c r="T7" s="187">
        <v>1</v>
      </c>
      <c r="U7" s="187">
        <v>1</v>
      </c>
      <c r="V7" s="187">
        <f>SUM(C7:U7)</f>
        <v>16</v>
      </c>
      <c r="W7" s="187"/>
    </row>
    <row r="8" spans="1:23" ht="17.25" customHeight="1" x14ac:dyDescent="0.15">
      <c r="A8" s="185">
        <v>2</v>
      </c>
      <c r="B8" s="186" t="s">
        <v>398</v>
      </c>
      <c r="C8" s="187">
        <v>1</v>
      </c>
      <c r="D8" s="187">
        <v>1</v>
      </c>
      <c r="E8" s="187">
        <v>1</v>
      </c>
      <c r="F8" s="187">
        <v>1</v>
      </c>
      <c r="G8" s="187">
        <v>1</v>
      </c>
      <c r="H8" s="187"/>
      <c r="I8" s="187">
        <v>1</v>
      </c>
      <c r="J8" s="187">
        <v>1</v>
      </c>
      <c r="K8" s="187">
        <v>1</v>
      </c>
      <c r="L8" s="187"/>
      <c r="M8" s="187"/>
      <c r="N8" s="187">
        <v>1</v>
      </c>
      <c r="O8" s="187">
        <v>1</v>
      </c>
      <c r="P8" s="187">
        <v>1</v>
      </c>
      <c r="Q8" s="187">
        <v>1</v>
      </c>
      <c r="R8" s="187">
        <v>1</v>
      </c>
      <c r="S8" s="187">
        <v>1</v>
      </c>
      <c r="T8" s="187">
        <v>1</v>
      </c>
      <c r="U8" s="187">
        <v>1</v>
      </c>
      <c r="V8" s="187">
        <f>SUM(C8:U8)</f>
        <v>16</v>
      </c>
      <c r="W8" s="187"/>
    </row>
    <row r="9" spans="1:23" ht="17.25" customHeight="1" x14ac:dyDescent="0.15">
      <c r="A9" s="185">
        <v>3</v>
      </c>
      <c r="B9" s="186" t="s">
        <v>407</v>
      </c>
      <c r="C9" s="187">
        <v>1</v>
      </c>
      <c r="D9" s="187">
        <v>1</v>
      </c>
      <c r="E9" s="187">
        <v>1</v>
      </c>
      <c r="F9" s="187">
        <v>1</v>
      </c>
      <c r="G9" s="187">
        <v>1</v>
      </c>
      <c r="H9" s="187"/>
      <c r="I9" s="187">
        <v>1</v>
      </c>
      <c r="J9" s="187">
        <v>1</v>
      </c>
      <c r="K9" s="187">
        <v>1</v>
      </c>
      <c r="L9" s="187"/>
      <c r="M9" s="187"/>
      <c r="N9" s="187">
        <v>1</v>
      </c>
      <c r="O9" s="187"/>
      <c r="P9" s="187">
        <v>1</v>
      </c>
      <c r="Q9" s="187">
        <v>1</v>
      </c>
      <c r="R9" s="187"/>
      <c r="S9" s="187"/>
      <c r="T9" s="187">
        <v>1</v>
      </c>
      <c r="U9" s="187">
        <v>1</v>
      </c>
      <c r="V9" s="187">
        <f>SUM(C9:U9)</f>
        <v>13</v>
      </c>
      <c r="W9" s="187"/>
    </row>
    <row r="10" spans="1:23" ht="17.25" customHeight="1" x14ac:dyDescent="0.15">
      <c r="A10" s="191" t="s">
        <v>49</v>
      </c>
      <c r="B10" s="182" t="s">
        <v>441</v>
      </c>
      <c r="C10" s="192">
        <f t="shared" ref="C10:V10" si="1">SUM(C11:C18)</f>
        <v>8</v>
      </c>
      <c r="D10" s="192">
        <f t="shared" si="1"/>
        <v>3</v>
      </c>
      <c r="E10" s="192">
        <f t="shared" si="1"/>
        <v>8</v>
      </c>
      <c r="F10" s="192">
        <f t="shared" si="1"/>
        <v>4</v>
      </c>
      <c r="G10" s="192">
        <f t="shared" si="1"/>
        <v>3</v>
      </c>
      <c r="H10" s="192">
        <f t="shared" si="1"/>
        <v>8</v>
      </c>
      <c r="I10" s="192">
        <f t="shared" si="1"/>
        <v>4</v>
      </c>
      <c r="J10" s="192">
        <f t="shared" si="1"/>
        <v>7</v>
      </c>
      <c r="K10" s="192">
        <f t="shared" si="1"/>
        <v>2</v>
      </c>
      <c r="L10" s="192">
        <f t="shared" si="1"/>
        <v>2</v>
      </c>
      <c r="M10" s="192">
        <f t="shared" si="1"/>
        <v>1</v>
      </c>
      <c r="N10" s="192">
        <f t="shared" si="1"/>
        <v>8</v>
      </c>
      <c r="O10" s="192">
        <f t="shared" si="1"/>
        <v>3</v>
      </c>
      <c r="P10" s="192">
        <f t="shared" si="1"/>
        <v>2</v>
      </c>
      <c r="Q10" s="192">
        <f t="shared" si="1"/>
        <v>2</v>
      </c>
      <c r="R10" s="192">
        <f t="shared" si="1"/>
        <v>2</v>
      </c>
      <c r="S10" s="192">
        <f t="shared" si="1"/>
        <v>4</v>
      </c>
      <c r="T10" s="192">
        <f t="shared" si="1"/>
        <v>2</v>
      </c>
      <c r="U10" s="192">
        <f t="shared" si="1"/>
        <v>8</v>
      </c>
      <c r="V10" s="192">
        <f t="shared" si="1"/>
        <v>81</v>
      </c>
      <c r="W10" s="183">
        <f>V10/8</f>
        <v>10.125</v>
      </c>
    </row>
    <row r="11" spans="1:23" ht="17.25" customHeight="1" x14ac:dyDescent="0.15">
      <c r="A11" s="185">
        <v>1</v>
      </c>
      <c r="B11" s="186" t="s">
        <v>442</v>
      </c>
      <c r="C11" s="193">
        <v>1</v>
      </c>
      <c r="D11" s="194">
        <v>1</v>
      </c>
      <c r="E11" s="193">
        <v>1</v>
      </c>
      <c r="F11" s="194">
        <v>1</v>
      </c>
      <c r="G11" s="193">
        <v>1</v>
      </c>
      <c r="H11" s="194">
        <v>1</v>
      </c>
      <c r="I11" s="193"/>
      <c r="J11" s="194">
        <v>1</v>
      </c>
      <c r="K11" s="193"/>
      <c r="L11" s="194"/>
      <c r="M11" s="193"/>
      <c r="N11" s="194">
        <v>1</v>
      </c>
      <c r="O11" s="193"/>
      <c r="P11" s="194"/>
      <c r="Q11" s="193"/>
      <c r="R11" s="194">
        <v>0</v>
      </c>
      <c r="S11" s="193">
        <v>1</v>
      </c>
      <c r="T11" s="194"/>
      <c r="U11" s="193">
        <v>1</v>
      </c>
      <c r="V11" s="187">
        <f>SUM(C11:U11)</f>
        <v>10</v>
      </c>
      <c r="W11" s="187"/>
    </row>
    <row r="12" spans="1:23" ht="17.25" customHeight="1" x14ac:dyDescent="0.15">
      <c r="A12" s="185">
        <v>2</v>
      </c>
      <c r="B12" s="186" t="s">
        <v>443</v>
      </c>
      <c r="C12" s="193">
        <v>1</v>
      </c>
      <c r="D12" s="195"/>
      <c r="E12" s="195">
        <v>1</v>
      </c>
      <c r="F12" s="195"/>
      <c r="G12" s="195"/>
      <c r="H12" s="195">
        <v>1</v>
      </c>
      <c r="I12" s="195"/>
      <c r="J12" s="195">
        <v>1</v>
      </c>
      <c r="K12" s="195"/>
      <c r="L12" s="195"/>
      <c r="M12" s="195"/>
      <c r="N12" s="194">
        <v>1</v>
      </c>
      <c r="O12" s="195"/>
      <c r="P12" s="195"/>
      <c r="Q12" s="195">
        <v>1</v>
      </c>
      <c r="R12" s="195"/>
      <c r="S12" s="195">
        <v>1</v>
      </c>
      <c r="T12" s="195"/>
      <c r="U12" s="193">
        <v>1</v>
      </c>
      <c r="V12" s="187">
        <f t="shared" ref="V12:V18" si="2">SUM(C12:U12)</f>
        <v>8</v>
      </c>
      <c r="W12" s="187"/>
    </row>
    <row r="13" spans="1:23" ht="17.25" customHeight="1" x14ac:dyDescent="0.15">
      <c r="A13" s="185">
        <v>3</v>
      </c>
      <c r="B13" s="186" t="s">
        <v>444</v>
      </c>
      <c r="C13" s="193">
        <v>1</v>
      </c>
      <c r="D13" s="195">
        <v>1</v>
      </c>
      <c r="E13" s="195">
        <v>1</v>
      </c>
      <c r="F13" s="195">
        <v>1</v>
      </c>
      <c r="G13" s="195">
        <v>1</v>
      </c>
      <c r="H13" s="195">
        <v>1</v>
      </c>
      <c r="I13" s="195">
        <v>1</v>
      </c>
      <c r="J13" s="195">
        <v>1</v>
      </c>
      <c r="K13" s="195">
        <v>1</v>
      </c>
      <c r="L13" s="195">
        <v>1</v>
      </c>
      <c r="M13" s="195">
        <v>1</v>
      </c>
      <c r="N13" s="194">
        <v>1</v>
      </c>
      <c r="O13" s="195">
        <v>1</v>
      </c>
      <c r="P13" s="195">
        <v>1</v>
      </c>
      <c r="Q13" s="195">
        <v>1</v>
      </c>
      <c r="R13" s="195">
        <v>1</v>
      </c>
      <c r="S13" s="195">
        <v>1</v>
      </c>
      <c r="T13" s="195">
        <v>1</v>
      </c>
      <c r="U13" s="193">
        <v>1</v>
      </c>
      <c r="V13" s="187">
        <f t="shared" si="2"/>
        <v>19</v>
      </c>
      <c r="W13" s="187"/>
    </row>
    <row r="14" spans="1:23" ht="17.25" customHeight="1" x14ac:dyDescent="0.15">
      <c r="A14" s="185">
        <v>4</v>
      </c>
      <c r="B14" s="186" t="s">
        <v>449</v>
      </c>
      <c r="C14" s="193">
        <v>1</v>
      </c>
      <c r="D14" s="195"/>
      <c r="E14" s="195">
        <v>1</v>
      </c>
      <c r="F14" s="195">
        <v>1</v>
      </c>
      <c r="G14" s="195"/>
      <c r="H14" s="195">
        <v>1</v>
      </c>
      <c r="I14" s="195"/>
      <c r="J14" s="195">
        <v>1</v>
      </c>
      <c r="K14" s="195"/>
      <c r="L14" s="195"/>
      <c r="M14" s="195"/>
      <c r="N14" s="194">
        <v>1</v>
      </c>
      <c r="O14" s="195">
        <v>1</v>
      </c>
      <c r="P14" s="195"/>
      <c r="Q14" s="195"/>
      <c r="R14" s="195">
        <v>0</v>
      </c>
      <c r="S14" s="196">
        <v>0</v>
      </c>
      <c r="T14" s="195"/>
      <c r="U14" s="193">
        <v>1</v>
      </c>
      <c r="V14" s="187">
        <f t="shared" si="2"/>
        <v>8</v>
      </c>
      <c r="W14" s="187"/>
    </row>
    <row r="15" spans="1:23" ht="17.25" customHeight="1" x14ac:dyDescent="0.15">
      <c r="A15" s="185">
        <v>5</v>
      </c>
      <c r="B15" s="186" t="s">
        <v>450</v>
      </c>
      <c r="C15" s="193">
        <v>1</v>
      </c>
      <c r="D15" s="195"/>
      <c r="E15" s="195">
        <v>1</v>
      </c>
      <c r="F15" s="195"/>
      <c r="G15" s="195"/>
      <c r="H15" s="195">
        <v>1</v>
      </c>
      <c r="I15" s="195">
        <v>1</v>
      </c>
      <c r="J15" s="195">
        <v>1</v>
      </c>
      <c r="K15" s="195"/>
      <c r="L15" s="195"/>
      <c r="M15" s="195"/>
      <c r="N15" s="194">
        <v>1</v>
      </c>
      <c r="O15" s="195"/>
      <c r="P15" s="195"/>
      <c r="Q15" s="195"/>
      <c r="R15" s="195"/>
      <c r="S15" s="196">
        <v>0</v>
      </c>
      <c r="T15" s="195"/>
      <c r="U15" s="193">
        <v>1</v>
      </c>
      <c r="V15" s="187">
        <f t="shared" si="2"/>
        <v>7</v>
      </c>
      <c r="W15" s="187"/>
    </row>
    <row r="16" spans="1:23" ht="17.25" customHeight="1" x14ac:dyDescent="0.15">
      <c r="A16" s="185">
        <v>6</v>
      </c>
      <c r="B16" s="186" t="s">
        <v>454</v>
      </c>
      <c r="C16" s="193">
        <v>1</v>
      </c>
      <c r="D16" s="195">
        <v>1</v>
      </c>
      <c r="E16" s="195">
        <v>1</v>
      </c>
      <c r="F16" s="195">
        <v>1</v>
      </c>
      <c r="G16" s="195">
        <v>1</v>
      </c>
      <c r="H16" s="195">
        <v>1</v>
      </c>
      <c r="I16" s="195">
        <v>1</v>
      </c>
      <c r="J16" s="195">
        <v>1</v>
      </c>
      <c r="K16" s="195">
        <v>1</v>
      </c>
      <c r="L16" s="195">
        <v>1</v>
      </c>
      <c r="M16" s="195"/>
      <c r="N16" s="194">
        <v>1</v>
      </c>
      <c r="O16" s="195">
        <v>1</v>
      </c>
      <c r="P16" s="195">
        <v>1</v>
      </c>
      <c r="Q16" s="195"/>
      <c r="R16" s="195"/>
      <c r="S16" s="195">
        <v>1</v>
      </c>
      <c r="T16" s="195">
        <v>1</v>
      </c>
      <c r="U16" s="193">
        <v>1</v>
      </c>
      <c r="V16" s="187">
        <f t="shared" si="2"/>
        <v>16</v>
      </c>
      <c r="W16" s="187"/>
    </row>
    <row r="17" spans="1:23" ht="17.25" customHeight="1" x14ac:dyDescent="0.15">
      <c r="A17" s="185">
        <v>7</v>
      </c>
      <c r="B17" s="186" t="s">
        <v>455</v>
      </c>
      <c r="C17" s="193">
        <v>1</v>
      </c>
      <c r="D17" s="195"/>
      <c r="E17" s="195">
        <v>1</v>
      </c>
      <c r="F17" s="195"/>
      <c r="G17" s="195"/>
      <c r="H17" s="195">
        <v>1</v>
      </c>
      <c r="I17" s="195">
        <v>1</v>
      </c>
      <c r="J17" s="195"/>
      <c r="K17" s="195"/>
      <c r="L17" s="195"/>
      <c r="M17" s="195"/>
      <c r="N17" s="194">
        <v>1</v>
      </c>
      <c r="O17" s="195"/>
      <c r="P17" s="195"/>
      <c r="Q17" s="195"/>
      <c r="R17" s="195">
        <v>1</v>
      </c>
      <c r="S17" s="195">
        <v>0</v>
      </c>
      <c r="T17" s="195"/>
      <c r="U17" s="193">
        <v>1</v>
      </c>
      <c r="V17" s="187">
        <f t="shared" si="2"/>
        <v>7</v>
      </c>
      <c r="W17" s="187"/>
    </row>
    <row r="18" spans="1:23" ht="17.25" customHeight="1" x14ac:dyDescent="0.15">
      <c r="A18" s="185">
        <v>8</v>
      </c>
      <c r="B18" s="186" t="s">
        <v>456</v>
      </c>
      <c r="C18" s="193">
        <v>1</v>
      </c>
      <c r="D18" s="195"/>
      <c r="E18" s="195">
        <v>1</v>
      </c>
      <c r="F18" s="195"/>
      <c r="G18" s="195"/>
      <c r="H18" s="195">
        <v>1</v>
      </c>
      <c r="I18" s="195"/>
      <c r="J18" s="195">
        <v>1</v>
      </c>
      <c r="K18" s="195"/>
      <c r="L18" s="195"/>
      <c r="M18" s="195"/>
      <c r="N18" s="194">
        <v>1</v>
      </c>
      <c r="O18" s="195"/>
      <c r="P18" s="195"/>
      <c r="Q18" s="195"/>
      <c r="R18" s="195"/>
      <c r="S18" s="195">
        <v>0</v>
      </c>
      <c r="T18" s="195"/>
      <c r="U18" s="193">
        <v>1</v>
      </c>
      <c r="V18" s="187">
        <f t="shared" si="2"/>
        <v>6</v>
      </c>
      <c r="W18" s="187"/>
    </row>
    <row r="19" spans="1:23" ht="17.25" customHeight="1" x14ac:dyDescent="0.15">
      <c r="A19" s="183" t="s">
        <v>53</v>
      </c>
      <c r="B19" s="197" t="s">
        <v>472</v>
      </c>
      <c r="C19" s="192">
        <f t="shared" ref="C19:V19" si="3">SUM(C20:C25)</f>
        <v>6</v>
      </c>
      <c r="D19" s="192">
        <f t="shared" si="3"/>
        <v>3</v>
      </c>
      <c r="E19" s="192">
        <f t="shared" si="3"/>
        <v>6</v>
      </c>
      <c r="F19" s="192">
        <f t="shared" si="3"/>
        <v>4</v>
      </c>
      <c r="G19" s="192">
        <f t="shared" si="3"/>
        <v>2</v>
      </c>
      <c r="H19" s="192">
        <f t="shared" si="3"/>
        <v>1</v>
      </c>
      <c r="I19" s="192">
        <f t="shared" si="3"/>
        <v>6</v>
      </c>
      <c r="J19" s="192">
        <f t="shared" si="3"/>
        <v>3</v>
      </c>
      <c r="K19" s="192">
        <f t="shared" si="3"/>
        <v>2</v>
      </c>
      <c r="L19" s="192">
        <f t="shared" si="3"/>
        <v>2</v>
      </c>
      <c r="M19" s="192">
        <f t="shared" si="3"/>
        <v>1</v>
      </c>
      <c r="N19" s="192">
        <f t="shared" si="3"/>
        <v>6</v>
      </c>
      <c r="O19" s="192">
        <f t="shared" si="3"/>
        <v>3</v>
      </c>
      <c r="P19" s="192">
        <f t="shared" si="3"/>
        <v>5</v>
      </c>
      <c r="Q19" s="192">
        <f t="shared" si="3"/>
        <v>5</v>
      </c>
      <c r="R19" s="192">
        <f t="shared" si="3"/>
        <v>1</v>
      </c>
      <c r="S19" s="192">
        <f t="shared" si="3"/>
        <v>3</v>
      </c>
      <c r="T19" s="192">
        <f t="shared" si="3"/>
        <v>5</v>
      </c>
      <c r="U19" s="192">
        <f t="shared" si="3"/>
        <v>6</v>
      </c>
      <c r="V19" s="192">
        <f t="shared" si="3"/>
        <v>70</v>
      </c>
      <c r="W19" s="184">
        <f>V19/6</f>
        <v>11.666666666666666</v>
      </c>
    </row>
    <row r="20" spans="1:23" ht="17.25" customHeight="1" x14ac:dyDescent="0.15">
      <c r="A20" s="187">
        <v>1</v>
      </c>
      <c r="B20" s="186" t="s">
        <v>473</v>
      </c>
      <c r="C20" s="190">
        <v>1</v>
      </c>
      <c r="D20" s="190">
        <v>1</v>
      </c>
      <c r="E20" s="190">
        <v>1</v>
      </c>
      <c r="F20" s="190">
        <v>1</v>
      </c>
      <c r="G20" s="190">
        <v>1</v>
      </c>
      <c r="H20" s="190">
        <v>1</v>
      </c>
      <c r="I20" s="190">
        <v>1</v>
      </c>
      <c r="J20" s="190">
        <v>1</v>
      </c>
      <c r="K20" s="190">
        <v>1</v>
      </c>
      <c r="L20" s="190">
        <v>1</v>
      </c>
      <c r="M20" s="190">
        <v>1</v>
      </c>
      <c r="N20" s="190">
        <v>1</v>
      </c>
      <c r="O20" s="190">
        <v>1</v>
      </c>
      <c r="P20" s="190">
        <v>1</v>
      </c>
      <c r="Q20" s="190">
        <v>1</v>
      </c>
      <c r="R20" s="190">
        <v>1</v>
      </c>
      <c r="S20" s="190">
        <v>1</v>
      </c>
      <c r="T20" s="190">
        <v>1</v>
      </c>
      <c r="U20" s="190">
        <v>1</v>
      </c>
      <c r="V20" s="187">
        <f t="shared" ref="V20:V25" si="4">SUM(C20:U20)</f>
        <v>19</v>
      </c>
      <c r="W20" s="187"/>
    </row>
    <row r="21" spans="1:23" ht="17.25" customHeight="1" x14ac:dyDescent="0.15">
      <c r="A21" s="187">
        <v>2</v>
      </c>
      <c r="B21" s="186" t="s">
        <v>474</v>
      </c>
      <c r="C21" s="190">
        <v>1</v>
      </c>
      <c r="D21" s="190"/>
      <c r="E21" s="190">
        <v>1</v>
      </c>
      <c r="F21" s="190"/>
      <c r="G21" s="190"/>
      <c r="H21" s="190"/>
      <c r="I21" s="190">
        <v>1</v>
      </c>
      <c r="J21" s="190"/>
      <c r="K21" s="190">
        <v>1</v>
      </c>
      <c r="L21" s="190">
        <v>1</v>
      </c>
      <c r="M21" s="190"/>
      <c r="N21" s="190">
        <v>1</v>
      </c>
      <c r="O21" s="190"/>
      <c r="P21" s="190">
        <v>1</v>
      </c>
      <c r="Q21" s="190">
        <v>1</v>
      </c>
      <c r="R21" s="190"/>
      <c r="S21" s="190">
        <v>1</v>
      </c>
      <c r="T21" s="190">
        <v>1</v>
      </c>
      <c r="U21" s="190">
        <v>1</v>
      </c>
      <c r="V21" s="187">
        <f t="shared" si="4"/>
        <v>11</v>
      </c>
      <c r="W21" s="187"/>
    </row>
    <row r="22" spans="1:23" ht="17.25" customHeight="1" x14ac:dyDescent="0.15">
      <c r="A22" s="187">
        <v>3</v>
      </c>
      <c r="B22" s="186" t="s">
        <v>475</v>
      </c>
      <c r="C22" s="190">
        <v>1</v>
      </c>
      <c r="D22" s="190">
        <v>1</v>
      </c>
      <c r="E22" s="190">
        <v>1</v>
      </c>
      <c r="F22" s="190">
        <v>1</v>
      </c>
      <c r="G22" s="190"/>
      <c r="H22" s="190"/>
      <c r="I22" s="190">
        <v>1</v>
      </c>
      <c r="J22" s="190">
        <v>1</v>
      </c>
      <c r="K22" s="190"/>
      <c r="L22" s="190"/>
      <c r="M22" s="190"/>
      <c r="N22" s="190">
        <v>1</v>
      </c>
      <c r="O22" s="190">
        <v>1</v>
      </c>
      <c r="P22" s="190">
        <v>1</v>
      </c>
      <c r="Q22" s="190">
        <v>1</v>
      </c>
      <c r="R22" s="190"/>
      <c r="S22" s="190"/>
      <c r="T22" s="190">
        <v>1</v>
      </c>
      <c r="U22" s="190">
        <v>1</v>
      </c>
      <c r="V22" s="187">
        <f t="shared" si="4"/>
        <v>12</v>
      </c>
      <c r="W22" s="187"/>
    </row>
    <row r="23" spans="1:23" ht="17.25" customHeight="1" x14ac:dyDescent="0.15">
      <c r="A23" s="187">
        <v>4</v>
      </c>
      <c r="B23" s="186" t="s">
        <v>476</v>
      </c>
      <c r="C23" s="190">
        <v>1</v>
      </c>
      <c r="D23" s="190"/>
      <c r="E23" s="190">
        <v>1</v>
      </c>
      <c r="F23" s="190"/>
      <c r="G23" s="190"/>
      <c r="H23" s="190"/>
      <c r="I23" s="190">
        <v>1</v>
      </c>
      <c r="J23" s="190"/>
      <c r="K23" s="190"/>
      <c r="L23" s="190"/>
      <c r="M23" s="190"/>
      <c r="N23" s="190">
        <v>1</v>
      </c>
      <c r="O23" s="190"/>
      <c r="P23" s="190">
        <v>1</v>
      </c>
      <c r="Q23" s="190">
        <v>1</v>
      </c>
      <c r="R23" s="190"/>
      <c r="S23" s="190"/>
      <c r="T23" s="190"/>
      <c r="U23" s="190">
        <v>1</v>
      </c>
      <c r="V23" s="187">
        <f t="shared" si="4"/>
        <v>7</v>
      </c>
      <c r="W23" s="187"/>
    </row>
    <row r="24" spans="1:23" ht="17.25" customHeight="1" x14ac:dyDescent="0.15">
      <c r="A24" s="187">
        <v>5</v>
      </c>
      <c r="B24" s="186" t="s">
        <v>477</v>
      </c>
      <c r="C24" s="190">
        <v>1</v>
      </c>
      <c r="D24" s="190">
        <v>1</v>
      </c>
      <c r="E24" s="190">
        <v>1</v>
      </c>
      <c r="F24" s="190">
        <v>1</v>
      </c>
      <c r="G24" s="190">
        <v>1</v>
      </c>
      <c r="H24" s="190"/>
      <c r="I24" s="190">
        <v>1</v>
      </c>
      <c r="J24" s="190">
        <v>1</v>
      </c>
      <c r="K24" s="190"/>
      <c r="L24" s="190">
        <v>0</v>
      </c>
      <c r="M24" s="190"/>
      <c r="N24" s="190">
        <v>1</v>
      </c>
      <c r="O24" s="190">
        <v>1</v>
      </c>
      <c r="P24" s="190">
        <v>1</v>
      </c>
      <c r="Q24" s="190">
        <v>1</v>
      </c>
      <c r="R24" s="190"/>
      <c r="S24" s="190">
        <v>1</v>
      </c>
      <c r="T24" s="190">
        <v>1</v>
      </c>
      <c r="U24" s="190">
        <v>1</v>
      </c>
      <c r="V24" s="187">
        <f t="shared" si="4"/>
        <v>14</v>
      </c>
      <c r="W24" s="187"/>
    </row>
    <row r="25" spans="1:23" ht="17.25" customHeight="1" x14ac:dyDescent="0.15">
      <c r="A25" s="187">
        <v>6</v>
      </c>
      <c r="B25" s="186" t="s">
        <v>481</v>
      </c>
      <c r="C25" s="190">
        <v>1</v>
      </c>
      <c r="D25" s="190"/>
      <c r="E25" s="190">
        <v>1</v>
      </c>
      <c r="F25" s="190">
        <v>1</v>
      </c>
      <c r="G25" s="190"/>
      <c r="H25" s="190"/>
      <c r="I25" s="190">
        <v>1</v>
      </c>
      <c r="J25" s="190"/>
      <c r="K25" s="190"/>
      <c r="L25" s="190"/>
      <c r="M25" s="190"/>
      <c r="N25" s="190">
        <v>1</v>
      </c>
      <c r="O25" s="190"/>
      <c r="P25" s="190"/>
      <c r="Q25" s="190"/>
      <c r="R25" s="190"/>
      <c r="S25" s="190"/>
      <c r="T25" s="190">
        <v>1</v>
      </c>
      <c r="U25" s="190">
        <v>1</v>
      </c>
      <c r="V25" s="187">
        <f t="shared" si="4"/>
        <v>7</v>
      </c>
      <c r="W25" s="187"/>
    </row>
    <row r="26" spans="1:23" ht="17.25" customHeight="1" x14ac:dyDescent="0.15">
      <c r="A26" s="183" t="s">
        <v>63</v>
      </c>
      <c r="B26" s="197" t="s">
        <v>485</v>
      </c>
      <c r="C26" s="192">
        <f t="shared" ref="C26:V26" si="5">SUM(C27:C38)</f>
        <v>12</v>
      </c>
      <c r="D26" s="192">
        <f t="shared" si="5"/>
        <v>4</v>
      </c>
      <c r="E26" s="192">
        <f t="shared" si="5"/>
        <v>12</v>
      </c>
      <c r="F26" s="192">
        <f t="shared" si="5"/>
        <v>9</v>
      </c>
      <c r="G26" s="192">
        <f t="shared" si="5"/>
        <v>8</v>
      </c>
      <c r="H26" s="192">
        <f t="shared" si="5"/>
        <v>7</v>
      </c>
      <c r="I26" s="192">
        <f t="shared" si="5"/>
        <v>12</v>
      </c>
      <c r="J26" s="192">
        <f t="shared" si="5"/>
        <v>10</v>
      </c>
      <c r="K26" s="192">
        <f t="shared" si="5"/>
        <v>5</v>
      </c>
      <c r="L26" s="192">
        <f t="shared" si="5"/>
        <v>5</v>
      </c>
      <c r="M26" s="192">
        <f t="shared" si="5"/>
        <v>5</v>
      </c>
      <c r="N26" s="192">
        <f t="shared" si="5"/>
        <v>12</v>
      </c>
      <c r="O26" s="192">
        <f t="shared" si="5"/>
        <v>7</v>
      </c>
      <c r="P26" s="192">
        <f t="shared" si="5"/>
        <v>11</v>
      </c>
      <c r="Q26" s="192">
        <f t="shared" si="5"/>
        <v>12</v>
      </c>
      <c r="R26" s="192">
        <f t="shared" si="5"/>
        <v>9</v>
      </c>
      <c r="S26" s="192">
        <f t="shared" si="5"/>
        <v>8</v>
      </c>
      <c r="T26" s="192">
        <f t="shared" si="5"/>
        <v>7</v>
      </c>
      <c r="U26" s="192">
        <f t="shared" si="5"/>
        <v>12</v>
      </c>
      <c r="V26" s="192">
        <f t="shared" si="5"/>
        <v>167</v>
      </c>
      <c r="W26" s="184">
        <f>V26/12</f>
        <v>13.916666666666666</v>
      </c>
    </row>
    <row r="27" spans="1:23" ht="17.25" customHeight="1" x14ac:dyDescent="0.15">
      <c r="A27" s="187">
        <v>1</v>
      </c>
      <c r="B27" s="198" t="s">
        <v>486</v>
      </c>
      <c r="C27" s="190">
        <v>1</v>
      </c>
      <c r="D27" s="190">
        <v>0</v>
      </c>
      <c r="E27" s="190">
        <v>1</v>
      </c>
      <c r="F27" s="190">
        <v>0</v>
      </c>
      <c r="G27" s="190">
        <v>1</v>
      </c>
      <c r="H27" s="190">
        <v>0</v>
      </c>
      <c r="I27" s="190">
        <v>1</v>
      </c>
      <c r="J27" s="190">
        <v>0</v>
      </c>
      <c r="K27" s="190">
        <v>0</v>
      </c>
      <c r="L27" s="190">
        <v>0</v>
      </c>
      <c r="M27" s="190">
        <v>0</v>
      </c>
      <c r="N27" s="190">
        <v>1</v>
      </c>
      <c r="O27" s="190">
        <v>0</v>
      </c>
      <c r="P27" s="190">
        <v>1</v>
      </c>
      <c r="Q27" s="190">
        <v>1</v>
      </c>
      <c r="R27" s="190">
        <v>1</v>
      </c>
      <c r="S27" s="190">
        <v>1</v>
      </c>
      <c r="T27" s="190">
        <v>0</v>
      </c>
      <c r="U27" s="190">
        <v>1</v>
      </c>
      <c r="V27" s="187">
        <f>SUM(C27:U27)</f>
        <v>10</v>
      </c>
      <c r="W27" s="187"/>
    </row>
    <row r="28" spans="1:23" ht="17.25" customHeight="1" x14ac:dyDescent="0.15">
      <c r="A28" s="187">
        <v>2</v>
      </c>
      <c r="B28" s="198" t="s">
        <v>487</v>
      </c>
      <c r="C28" s="190">
        <v>1</v>
      </c>
      <c r="D28" s="190">
        <v>1</v>
      </c>
      <c r="E28" s="190">
        <v>1</v>
      </c>
      <c r="F28" s="190">
        <v>1</v>
      </c>
      <c r="G28" s="190">
        <v>1</v>
      </c>
      <c r="H28" s="190">
        <v>1</v>
      </c>
      <c r="I28" s="190">
        <v>1</v>
      </c>
      <c r="J28" s="190">
        <v>1</v>
      </c>
      <c r="K28" s="190">
        <v>1</v>
      </c>
      <c r="L28" s="190">
        <v>1</v>
      </c>
      <c r="M28" s="190">
        <v>1</v>
      </c>
      <c r="N28" s="190">
        <v>1</v>
      </c>
      <c r="O28" s="190">
        <v>1</v>
      </c>
      <c r="P28" s="190">
        <v>1</v>
      </c>
      <c r="Q28" s="190">
        <v>1</v>
      </c>
      <c r="R28" s="190">
        <v>1</v>
      </c>
      <c r="S28" s="190">
        <v>1</v>
      </c>
      <c r="T28" s="190">
        <v>1</v>
      </c>
      <c r="U28" s="190">
        <v>1</v>
      </c>
      <c r="V28" s="187">
        <f t="shared" ref="V28:V38" si="6">SUM(C28:U28)</f>
        <v>19</v>
      </c>
      <c r="W28" s="187"/>
    </row>
    <row r="29" spans="1:23" ht="17.25" customHeight="1" x14ac:dyDescent="0.15">
      <c r="A29" s="187">
        <v>3</v>
      </c>
      <c r="B29" s="198" t="s">
        <v>488</v>
      </c>
      <c r="C29" s="190">
        <v>1</v>
      </c>
      <c r="D29" s="190">
        <v>1</v>
      </c>
      <c r="E29" s="190">
        <v>1</v>
      </c>
      <c r="F29" s="190">
        <v>1</v>
      </c>
      <c r="G29" s="190">
        <v>1</v>
      </c>
      <c r="H29" s="190">
        <v>1</v>
      </c>
      <c r="I29" s="190">
        <v>1</v>
      </c>
      <c r="J29" s="190">
        <v>1</v>
      </c>
      <c r="K29" s="190">
        <v>1</v>
      </c>
      <c r="L29" s="190">
        <v>1</v>
      </c>
      <c r="M29" s="190">
        <v>1</v>
      </c>
      <c r="N29" s="190">
        <v>1</v>
      </c>
      <c r="O29" s="190">
        <v>1</v>
      </c>
      <c r="P29" s="190">
        <v>1</v>
      </c>
      <c r="Q29" s="190">
        <v>1</v>
      </c>
      <c r="R29" s="190">
        <v>1</v>
      </c>
      <c r="S29" s="190">
        <v>1</v>
      </c>
      <c r="T29" s="190">
        <v>1</v>
      </c>
      <c r="U29" s="190">
        <v>1</v>
      </c>
      <c r="V29" s="187">
        <f t="shared" si="6"/>
        <v>19</v>
      </c>
      <c r="W29" s="187"/>
    </row>
    <row r="30" spans="1:23" ht="17.25" customHeight="1" x14ac:dyDescent="0.15">
      <c r="A30" s="187">
        <v>4</v>
      </c>
      <c r="B30" s="198" t="s">
        <v>489</v>
      </c>
      <c r="C30" s="190">
        <v>1</v>
      </c>
      <c r="D30" s="190">
        <v>1</v>
      </c>
      <c r="E30" s="190">
        <v>1</v>
      </c>
      <c r="F30" s="190">
        <v>1</v>
      </c>
      <c r="G30" s="190">
        <v>1</v>
      </c>
      <c r="H30" s="190">
        <v>1</v>
      </c>
      <c r="I30" s="190">
        <v>1</v>
      </c>
      <c r="J30" s="190">
        <v>1</v>
      </c>
      <c r="K30" s="190">
        <v>1</v>
      </c>
      <c r="L30" s="190">
        <v>1</v>
      </c>
      <c r="M30" s="190">
        <v>1</v>
      </c>
      <c r="N30" s="190">
        <v>1</v>
      </c>
      <c r="O30" s="190">
        <v>1</v>
      </c>
      <c r="P30" s="190">
        <v>1</v>
      </c>
      <c r="Q30" s="190">
        <v>1</v>
      </c>
      <c r="R30" s="190">
        <v>1</v>
      </c>
      <c r="S30" s="190">
        <v>1</v>
      </c>
      <c r="T30" s="190">
        <v>1</v>
      </c>
      <c r="U30" s="190">
        <v>1</v>
      </c>
      <c r="V30" s="187">
        <f t="shared" si="6"/>
        <v>19</v>
      </c>
      <c r="W30" s="187"/>
    </row>
    <row r="31" spans="1:23" ht="17.25" customHeight="1" x14ac:dyDescent="0.15">
      <c r="A31" s="187">
        <v>5</v>
      </c>
      <c r="B31" s="198" t="s">
        <v>490</v>
      </c>
      <c r="C31" s="190">
        <v>1</v>
      </c>
      <c r="D31" s="190">
        <v>1</v>
      </c>
      <c r="E31" s="190">
        <v>1</v>
      </c>
      <c r="F31" s="190">
        <v>1</v>
      </c>
      <c r="G31" s="190">
        <v>1</v>
      </c>
      <c r="H31" s="190">
        <v>1</v>
      </c>
      <c r="I31" s="190">
        <v>1</v>
      </c>
      <c r="J31" s="190">
        <v>1</v>
      </c>
      <c r="K31" s="190">
        <v>1</v>
      </c>
      <c r="L31" s="190">
        <v>1</v>
      </c>
      <c r="M31" s="190">
        <v>1</v>
      </c>
      <c r="N31" s="190">
        <v>1</v>
      </c>
      <c r="O31" s="190">
        <v>1</v>
      </c>
      <c r="P31" s="190">
        <v>1</v>
      </c>
      <c r="Q31" s="190">
        <v>1</v>
      </c>
      <c r="R31" s="190">
        <v>1</v>
      </c>
      <c r="S31" s="190">
        <v>1</v>
      </c>
      <c r="T31" s="190">
        <v>1</v>
      </c>
      <c r="U31" s="190">
        <v>1</v>
      </c>
      <c r="V31" s="187">
        <f t="shared" si="6"/>
        <v>19</v>
      </c>
      <c r="W31" s="187"/>
    </row>
    <row r="32" spans="1:23" ht="17.25" customHeight="1" x14ac:dyDescent="0.15">
      <c r="A32" s="187">
        <v>6</v>
      </c>
      <c r="B32" s="198" t="s">
        <v>498</v>
      </c>
      <c r="C32" s="190">
        <v>1</v>
      </c>
      <c r="D32" s="190">
        <v>0</v>
      </c>
      <c r="E32" s="190">
        <v>1</v>
      </c>
      <c r="F32" s="190">
        <v>1</v>
      </c>
      <c r="G32" s="190">
        <v>1</v>
      </c>
      <c r="H32" s="190">
        <v>1</v>
      </c>
      <c r="I32" s="190">
        <v>1</v>
      </c>
      <c r="J32" s="190">
        <v>1</v>
      </c>
      <c r="K32" s="190">
        <v>0</v>
      </c>
      <c r="L32" s="190">
        <v>0</v>
      </c>
      <c r="M32" s="190">
        <v>0</v>
      </c>
      <c r="N32" s="190">
        <v>1</v>
      </c>
      <c r="O32" s="190">
        <v>1</v>
      </c>
      <c r="P32" s="190">
        <v>1</v>
      </c>
      <c r="Q32" s="190">
        <v>1</v>
      </c>
      <c r="R32" s="190">
        <v>1</v>
      </c>
      <c r="S32" s="190">
        <v>1</v>
      </c>
      <c r="T32" s="190">
        <v>1</v>
      </c>
      <c r="U32" s="190">
        <v>1</v>
      </c>
      <c r="V32" s="187">
        <f t="shared" si="6"/>
        <v>15</v>
      </c>
      <c r="W32" s="187"/>
    </row>
    <row r="33" spans="1:23" ht="17.25" customHeight="1" x14ac:dyDescent="0.15">
      <c r="A33" s="187">
        <v>7</v>
      </c>
      <c r="B33" s="198" t="s">
        <v>499</v>
      </c>
      <c r="C33" s="190">
        <v>1</v>
      </c>
      <c r="D33" s="190">
        <v>0</v>
      </c>
      <c r="E33" s="190">
        <v>1</v>
      </c>
      <c r="F33" s="190">
        <v>1</v>
      </c>
      <c r="G33" s="190">
        <v>1</v>
      </c>
      <c r="H33" s="190">
        <v>1</v>
      </c>
      <c r="I33" s="190">
        <v>1</v>
      </c>
      <c r="J33" s="190">
        <v>1</v>
      </c>
      <c r="K33" s="190">
        <v>0</v>
      </c>
      <c r="L33" s="190">
        <v>0</v>
      </c>
      <c r="M33" s="190">
        <v>0</v>
      </c>
      <c r="N33" s="190">
        <v>1</v>
      </c>
      <c r="O33" s="190">
        <v>1</v>
      </c>
      <c r="P33" s="190">
        <v>1</v>
      </c>
      <c r="Q33" s="190">
        <v>1</v>
      </c>
      <c r="R33" s="190">
        <v>0</v>
      </c>
      <c r="S33" s="190">
        <v>1</v>
      </c>
      <c r="T33" s="190">
        <v>1</v>
      </c>
      <c r="U33" s="190">
        <v>1</v>
      </c>
      <c r="V33" s="187">
        <f t="shared" si="6"/>
        <v>14</v>
      </c>
      <c r="W33" s="187"/>
    </row>
    <row r="34" spans="1:23" ht="17.25" customHeight="1" x14ac:dyDescent="0.15">
      <c r="A34" s="187">
        <v>8</v>
      </c>
      <c r="B34" s="198" t="s">
        <v>500</v>
      </c>
      <c r="C34" s="190">
        <v>1</v>
      </c>
      <c r="D34" s="190">
        <v>0</v>
      </c>
      <c r="E34" s="190">
        <v>1</v>
      </c>
      <c r="F34" s="190">
        <v>1</v>
      </c>
      <c r="G34" s="190">
        <v>0</v>
      </c>
      <c r="H34" s="190">
        <v>0</v>
      </c>
      <c r="I34" s="190">
        <v>1</v>
      </c>
      <c r="J34" s="190">
        <v>1</v>
      </c>
      <c r="K34" s="190">
        <v>0</v>
      </c>
      <c r="L34" s="190">
        <v>0</v>
      </c>
      <c r="M34" s="190">
        <v>0</v>
      </c>
      <c r="N34" s="190">
        <v>1</v>
      </c>
      <c r="O34" s="190">
        <v>0</v>
      </c>
      <c r="P34" s="190">
        <v>1</v>
      </c>
      <c r="Q34" s="190">
        <v>1</v>
      </c>
      <c r="R34" s="190">
        <v>0</v>
      </c>
      <c r="S34" s="190">
        <v>0</v>
      </c>
      <c r="T34" s="190">
        <v>0</v>
      </c>
      <c r="U34" s="190">
        <v>1</v>
      </c>
      <c r="V34" s="187">
        <f t="shared" si="6"/>
        <v>9</v>
      </c>
      <c r="W34" s="187"/>
    </row>
    <row r="35" spans="1:23" ht="17.25" customHeight="1" x14ac:dyDescent="0.15">
      <c r="A35" s="187">
        <v>9</v>
      </c>
      <c r="B35" s="198" t="s">
        <v>503</v>
      </c>
      <c r="C35" s="190">
        <v>1</v>
      </c>
      <c r="D35" s="190">
        <v>0</v>
      </c>
      <c r="E35" s="190">
        <v>1</v>
      </c>
      <c r="F35" s="190">
        <v>1</v>
      </c>
      <c r="G35" s="190">
        <v>1</v>
      </c>
      <c r="H35" s="190">
        <v>1</v>
      </c>
      <c r="I35" s="190">
        <v>1</v>
      </c>
      <c r="J35" s="190">
        <v>1</v>
      </c>
      <c r="K35" s="190">
        <v>1</v>
      </c>
      <c r="L35" s="190">
        <v>1</v>
      </c>
      <c r="M35" s="190">
        <v>1</v>
      </c>
      <c r="N35" s="190">
        <v>1</v>
      </c>
      <c r="O35" s="190">
        <v>1</v>
      </c>
      <c r="P35" s="190">
        <v>1</v>
      </c>
      <c r="Q35" s="190">
        <v>1</v>
      </c>
      <c r="R35" s="190">
        <v>0</v>
      </c>
      <c r="S35" s="190">
        <v>1</v>
      </c>
      <c r="T35" s="190">
        <v>1</v>
      </c>
      <c r="U35" s="190">
        <v>1</v>
      </c>
      <c r="V35" s="187">
        <f t="shared" si="6"/>
        <v>17</v>
      </c>
      <c r="W35" s="187"/>
    </row>
    <row r="36" spans="1:23" ht="17.25" customHeight="1" x14ac:dyDescent="0.15">
      <c r="A36" s="187">
        <v>10</v>
      </c>
      <c r="B36" s="199" t="s">
        <v>504</v>
      </c>
      <c r="C36" s="190">
        <v>1</v>
      </c>
      <c r="D36" s="190">
        <v>0</v>
      </c>
      <c r="E36" s="190">
        <v>1</v>
      </c>
      <c r="F36" s="190">
        <v>0</v>
      </c>
      <c r="G36" s="190">
        <v>0</v>
      </c>
      <c r="H36" s="190">
        <v>0</v>
      </c>
      <c r="I36" s="190">
        <v>1</v>
      </c>
      <c r="J36" s="190">
        <v>0</v>
      </c>
      <c r="K36" s="190">
        <v>0</v>
      </c>
      <c r="L36" s="190">
        <v>0</v>
      </c>
      <c r="M36" s="190">
        <v>0</v>
      </c>
      <c r="N36" s="190">
        <v>1</v>
      </c>
      <c r="O36" s="190">
        <v>0</v>
      </c>
      <c r="P36" s="190">
        <v>1</v>
      </c>
      <c r="Q36" s="190">
        <v>1</v>
      </c>
      <c r="R36" s="190">
        <v>1</v>
      </c>
      <c r="S36" s="190">
        <v>0</v>
      </c>
      <c r="T36" s="190">
        <v>0</v>
      </c>
      <c r="U36" s="190">
        <v>1</v>
      </c>
      <c r="V36" s="187">
        <f t="shared" si="6"/>
        <v>8</v>
      </c>
      <c r="W36" s="187"/>
    </row>
    <row r="37" spans="1:23" ht="17.25" customHeight="1" x14ac:dyDescent="0.15">
      <c r="A37" s="187">
        <v>11</v>
      </c>
      <c r="B37" s="199" t="s">
        <v>505</v>
      </c>
      <c r="C37" s="190">
        <v>1</v>
      </c>
      <c r="D37" s="190">
        <v>0</v>
      </c>
      <c r="E37" s="190">
        <v>1</v>
      </c>
      <c r="F37" s="190">
        <v>0</v>
      </c>
      <c r="G37" s="190">
        <v>0</v>
      </c>
      <c r="H37" s="190">
        <v>0</v>
      </c>
      <c r="I37" s="190">
        <v>1</v>
      </c>
      <c r="J37" s="190">
        <v>1</v>
      </c>
      <c r="K37" s="190">
        <v>0</v>
      </c>
      <c r="L37" s="190">
        <v>0</v>
      </c>
      <c r="M37" s="190">
        <v>0</v>
      </c>
      <c r="N37" s="190">
        <v>1</v>
      </c>
      <c r="O37" s="190">
        <v>0</v>
      </c>
      <c r="P37" s="190">
        <v>0</v>
      </c>
      <c r="Q37" s="190">
        <v>1</v>
      </c>
      <c r="R37" s="190">
        <v>1</v>
      </c>
      <c r="S37" s="190">
        <v>0</v>
      </c>
      <c r="T37" s="190">
        <v>0</v>
      </c>
      <c r="U37" s="190">
        <v>1</v>
      </c>
      <c r="V37" s="187">
        <f t="shared" si="6"/>
        <v>8</v>
      </c>
      <c r="W37" s="187"/>
    </row>
    <row r="38" spans="1:23" ht="17.25" customHeight="1" x14ac:dyDescent="0.15">
      <c r="A38" s="187">
        <v>12</v>
      </c>
      <c r="B38" s="199" t="s">
        <v>506</v>
      </c>
      <c r="C38" s="190">
        <v>1</v>
      </c>
      <c r="D38" s="190">
        <v>0</v>
      </c>
      <c r="E38" s="190">
        <v>1</v>
      </c>
      <c r="F38" s="190">
        <v>1</v>
      </c>
      <c r="G38" s="190">
        <v>0</v>
      </c>
      <c r="H38" s="190">
        <v>0</v>
      </c>
      <c r="I38" s="190">
        <v>1</v>
      </c>
      <c r="J38" s="190">
        <v>1</v>
      </c>
      <c r="K38" s="190">
        <v>0</v>
      </c>
      <c r="L38" s="190">
        <v>0</v>
      </c>
      <c r="M38" s="190">
        <v>0</v>
      </c>
      <c r="N38" s="190">
        <v>1</v>
      </c>
      <c r="O38" s="190">
        <v>0</v>
      </c>
      <c r="P38" s="190">
        <v>1</v>
      </c>
      <c r="Q38" s="190">
        <v>1</v>
      </c>
      <c r="R38" s="190">
        <v>1</v>
      </c>
      <c r="S38" s="190">
        <v>0</v>
      </c>
      <c r="T38" s="190">
        <v>0</v>
      </c>
      <c r="U38" s="190">
        <v>1</v>
      </c>
      <c r="V38" s="187">
        <f t="shared" si="6"/>
        <v>10</v>
      </c>
      <c r="W38" s="187"/>
    </row>
    <row r="39" spans="1:23" ht="17.25" customHeight="1" x14ac:dyDescent="0.15">
      <c r="A39" s="197"/>
      <c r="B39" s="200" t="s">
        <v>511</v>
      </c>
      <c r="C39" s="192">
        <f>C6+C10+C19+C26</f>
        <v>29</v>
      </c>
      <c r="D39" s="192">
        <f t="shared" ref="D39:V39" si="7">D6+D10+D19+D26</f>
        <v>13</v>
      </c>
      <c r="E39" s="192">
        <f t="shared" si="7"/>
        <v>29</v>
      </c>
      <c r="F39" s="192">
        <f t="shared" si="7"/>
        <v>19</v>
      </c>
      <c r="G39" s="192">
        <f t="shared" si="7"/>
        <v>16</v>
      </c>
      <c r="H39" s="192">
        <f t="shared" si="7"/>
        <v>17</v>
      </c>
      <c r="I39" s="192">
        <f t="shared" si="7"/>
        <v>25</v>
      </c>
      <c r="J39" s="192">
        <f t="shared" si="7"/>
        <v>23</v>
      </c>
      <c r="K39" s="192">
        <f t="shared" si="7"/>
        <v>12</v>
      </c>
      <c r="L39" s="192">
        <f t="shared" si="7"/>
        <v>9</v>
      </c>
      <c r="M39" s="192">
        <f t="shared" si="7"/>
        <v>7</v>
      </c>
      <c r="N39" s="192">
        <f t="shared" si="7"/>
        <v>29</v>
      </c>
      <c r="O39" s="192">
        <f t="shared" si="7"/>
        <v>15</v>
      </c>
      <c r="P39" s="192">
        <f t="shared" si="7"/>
        <v>21</v>
      </c>
      <c r="Q39" s="192">
        <f t="shared" si="7"/>
        <v>22</v>
      </c>
      <c r="R39" s="192">
        <f t="shared" si="7"/>
        <v>14</v>
      </c>
      <c r="S39" s="192">
        <f t="shared" si="7"/>
        <v>17</v>
      </c>
      <c r="T39" s="192">
        <f t="shared" si="7"/>
        <v>17</v>
      </c>
      <c r="U39" s="192">
        <f t="shared" si="7"/>
        <v>29</v>
      </c>
      <c r="V39" s="192">
        <f t="shared" si="7"/>
        <v>363</v>
      </c>
      <c r="W39" s="201">
        <f>V39/29</f>
        <v>12.517241379310345</v>
      </c>
    </row>
    <row r="40" spans="1:23" x14ac:dyDescent="0.15">
      <c r="I40" s="176"/>
    </row>
    <row r="41" spans="1:23" x14ac:dyDescent="0.15">
      <c r="I41" s="176"/>
    </row>
    <row r="42" spans="1:23" x14ac:dyDescent="0.15">
      <c r="I42" s="176"/>
    </row>
    <row r="43" spans="1:23" x14ac:dyDescent="0.15">
      <c r="I43" s="176"/>
    </row>
    <row r="44" spans="1:23" x14ac:dyDescent="0.15">
      <c r="I44" s="176"/>
    </row>
    <row r="45" spans="1:23" x14ac:dyDescent="0.15">
      <c r="I45" s="176"/>
    </row>
    <row r="46" spans="1:23" x14ac:dyDescent="0.15">
      <c r="I46" s="176"/>
    </row>
    <row r="47" spans="1:23" x14ac:dyDescent="0.15">
      <c r="I47" s="176"/>
    </row>
    <row r="48" spans="1:23" x14ac:dyDescent="0.15">
      <c r="I48" s="176"/>
    </row>
    <row r="49" s="176" customFormat="1" x14ac:dyDescent="0.15"/>
    <row r="50" s="176" customFormat="1" x14ac:dyDescent="0.15"/>
    <row r="51" s="176" customFormat="1" x14ac:dyDescent="0.15"/>
    <row r="52" s="176" customFormat="1" x14ac:dyDescent="0.15"/>
    <row r="53" s="176" customFormat="1" x14ac:dyDescent="0.15"/>
    <row r="54" s="176" customFormat="1" x14ac:dyDescent="0.15"/>
    <row r="55" s="176" customFormat="1" x14ac:dyDescent="0.15"/>
    <row r="56" s="176" customFormat="1" x14ac:dyDescent="0.15"/>
    <row r="57" s="176" customFormat="1" x14ac:dyDescent="0.15"/>
    <row r="58" s="176" customFormat="1" x14ac:dyDescent="0.15"/>
    <row r="59" s="176" customFormat="1" x14ac:dyDescent="0.15"/>
    <row r="60" s="176" customFormat="1" x14ac:dyDescent="0.15"/>
    <row r="61" s="176" customFormat="1" x14ac:dyDescent="0.15"/>
    <row r="62" s="176" customFormat="1" x14ac:dyDescent="0.15"/>
    <row r="63" s="176" customFormat="1" x14ac:dyDescent="0.15"/>
    <row r="64" s="176" customFormat="1" x14ac:dyDescent="0.15"/>
    <row r="65" s="176" customFormat="1" x14ac:dyDescent="0.15"/>
    <row r="66" s="176" customFormat="1" x14ac:dyDescent="0.15"/>
    <row r="67" s="176" customFormat="1" x14ac:dyDescent="0.15"/>
    <row r="68" s="176" customFormat="1" x14ac:dyDescent="0.15"/>
    <row r="69" s="176" customFormat="1" x14ac:dyDescent="0.15"/>
    <row r="70" s="176" customFormat="1" x14ac:dyDescent="0.15"/>
    <row r="71" s="176" customFormat="1" x14ac:dyDescent="0.15"/>
  </sheetData>
  <mergeCells count="3">
    <mergeCell ref="A1:B1"/>
    <mergeCell ref="A2:W2"/>
    <mergeCell ref="A3:W3"/>
  </mergeCells>
  <pageMargins left="0.5" right="0.45" top="0.75" bottom="0.75" header="0.3" footer="0.3"/>
  <pageSetup paperSize="9" scale="68"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workbookViewId="0">
      <selection activeCell="D29" sqref="D29"/>
    </sheetView>
  </sheetViews>
  <sheetFormatPr defaultRowHeight="15.75" x14ac:dyDescent="0.25"/>
  <cols>
    <col min="1" max="1" width="4.33203125" style="210" customWidth="1"/>
    <col min="2" max="2" width="25.88671875" style="210" customWidth="1"/>
    <col min="3" max="3" width="9.44140625" style="210" customWidth="1"/>
    <col min="4" max="4" width="9" style="210" customWidth="1"/>
    <col min="5" max="5" width="8.5546875" style="210" customWidth="1"/>
    <col min="6" max="6" width="8.6640625" style="210" customWidth="1"/>
    <col min="7" max="7" width="9.21875" style="210" customWidth="1"/>
    <col min="8" max="8" width="9.77734375" style="210" customWidth="1"/>
    <col min="9" max="252" width="8.88671875" style="210"/>
    <col min="253" max="253" width="4.88671875" style="210" customWidth="1"/>
    <col min="254" max="254" width="21.109375" style="210" customWidth="1"/>
    <col min="255" max="255" width="8.88671875" style="210" customWidth="1"/>
    <col min="256" max="256" width="9.44140625" style="210" customWidth="1"/>
    <col min="257" max="257" width="9.5546875" style="210" customWidth="1"/>
    <col min="258" max="258" width="9" style="210" customWidth="1"/>
    <col min="259" max="259" width="8.5546875" style="210" customWidth="1"/>
    <col min="260" max="260" width="8.6640625" style="210" customWidth="1"/>
    <col min="261" max="261" width="9.21875" style="210" customWidth="1"/>
    <col min="262" max="262" width="9.88671875" style="210" customWidth="1"/>
    <col min="263" max="263" width="11" style="210" customWidth="1"/>
    <col min="264" max="508" width="8.88671875" style="210"/>
    <col min="509" max="509" width="4.88671875" style="210" customWidth="1"/>
    <col min="510" max="510" width="21.109375" style="210" customWidth="1"/>
    <col min="511" max="511" width="8.88671875" style="210" customWidth="1"/>
    <col min="512" max="512" width="9.44140625" style="210" customWidth="1"/>
    <col min="513" max="513" width="9.5546875" style="210" customWidth="1"/>
    <col min="514" max="514" width="9" style="210" customWidth="1"/>
    <col min="515" max="515" width="8.5546875" style="210" customWidth="1"/>
    <col min="516" max="516" width="8.6640625" style="210" customWidth="1"/>
    <col min="517" max="517" width="9.21875" style="210" customWidth="1"/>
    <col min="518" max="518" width="9.88671875" style="210" customWidth="1"/>
    <col min="519" max="519" width="11" style="210" customWidth="1"/>
    <col min="520" max="764" width="8.88671875" style="210"/>
    <col min="765" max="765" width="4.88671875" style="210" customWidth="1"/>
    <col min="766" max="766" width="21.109375" style="210" customWidth="1"/>
    <col min="767" max="767" width="8.88671875" style="210" customWidth="1"/>
    <col min="768" max="768" width="9.44140625" style="210" customWidth="1"/>
    <col min="769" max="769" width="9.5546875" style="210" customWidth="1"/>
    <col min="770" max="770" width="9" style="210" customWidth="1"/>
    <col min="771" max="771" width="8.5546875" style="210" customWidth="1"/>
    <col min="772" max="772" width="8.6640625" style="210" customWidth="1"/>
    <col min="773" max="773" width="9.21875" style="210" customWidth="1"/>
    <col min="774" max="774" width="9.88671875" style="210" customWidth="1"/>
    <col min="775" max="775" width="11" style="210" customWidth="1"/>
    <col min="776" max="1020" width="8.88671875" style="210"/>
    <col min="1021" max="1021" width="4.88671875" style="210" customWidth="1"/>
    <col min="1022" max="1022" width="21.109375" style="210" customWidth="1"/>
    <col min="1023" max="1023" width="8.88671875" style="210" customWidth="1"/>
    <col min="1024" max="1024" width="9.44140625" style="210" customWidth="1"/>
    <col min="1025" max="1025" width="9.5546875" style="210" customWidth="1"/>
    <col min="1026" max="1026" width="9" style="210" customWidth="1"/>
    <col min="1027" max="1027" width="8.5546875" style="210" customWidth="1"/>
    <col min="1028" max="1028" width="8.6640625" style="210" customWidth="1"/>
    <col min="1029" max="1029" width="9.21875" style="210" customWidth="1"/>
    <col min="1030" max="1030" width="9.88671875" style="210" customWidth="1"/>
    <col min="1031" max="1031" width="11" style="210" customWidth="1"/>
    <col min="1032" max="1276" width="8.88671875" style="210"/>
    <col min="1277" max="1277" width="4.88671875" style="210" customWidth="1"/>
    <col min="1278" max="1278" width="21.109375" style="210" customWidth="1"/>
    <col min="1279" max="1279" width="8.88671875" style="210" customWidth="1"/>
    <col min="1280" max="1280" width="9.44140625" style="210" customWidth="1"/>
    <col min="1281" max="1281" width="9.5546875" style="210" customWidth="1"/>
    <col min="1282" max="1282" width="9" style="210" customWidth="1"/>
    <col min="1283" max="1283" width="8.5546875" style="210" customWidth="1"/>
    <col min="1284" max="1284" width="8.6640625" style="210" customWidth="1"/>
    <col min="1285" max="1285" width="9.21875" style="210" customWidth="1"/>
    <col min="1286" max="1286" width="9.88671875" style="210" customWidth="1"/>
    <col min="1287" max="1287" width="11" style="210" customWidth="1"/>
    <col min="1288" max="1532" width="8.88671875" style="210"/>
    <col min="1533" max="1533" width="4.88671875" style="210" customWidth="1"/>
    <col min="1534" max="1534" width="21.109375" style="210" customWidth="1"/>
    <col min="1535" max="1535" width="8.88671875" style="210" customWidth="1"/>
    <col min="1536" max="1536" width="9.44140625" style="210" customWidth="1"/>
    <col min="1537" max="1537" width="9.5546875" style="210" customWidth="1"/>
    <col min="1538" max="1538" width="9" style="210" customWidth="1"/>
    <col min="1539" max="1539" width="8.5546875" style="210" customWidth="1"/>
    <col min="1540" max="1540" width="8.6640625" style="210" customWidth="1"/>
    <col min="1541" max="1541" width="9.21875" style="210" customWidth="1"/>
    <col min="1542" max="1542" width="9.88671875" style="210" customWidth="1"/>
    <col min="1543" max="1543" width="11" style="210" customWidth="1"/>
    <col min="1544" max="1788" width="8.88671875" style="210"/>
    <col min="1789" max="1789" width="4.88671875" style="210" customWidth="1"/>
    <col min="1790" max="1790" width="21.109375" style="210" customWidth="1"/>
    <col min="1791" max="1791" width="8.88671875" style="210" customWidth="1"/>
    <col min="1792" max="1792" width="9.44140625" style="210" customWidth="1"/>
    <col min="1793" max="1793" width="9.5546875" style="210" customWidth="1"/>
    <col min="1794" max="1794" width="9" style="210" customWidth="1"/>
    <col min="1795" max="1795" width="8.5546875" style="210" customWidth="1"/>
    <col min="1796" max="1796" width="8.6640625" style="210" customWidth="1"/>
    <col min="1797" max="1797" width="9.21875" style="210" customWidth="1"/>
    <col min="1798" max="1798" width="9.88671875" style="210" customWidth="1"/>
    <col min="1799" max="1799" width="11" style="210" customWidth="1"/>
    <col min="1800" max="2044" width="8.88671875" style="210"/>
    <col min="2045" max="2045" width="4.88671875" style="210" customWidth="1"/>
    <col min="2046" max="2046" width="21.109375" style="210" customWidth="1"/>
    <col min="2047" max="2047" width="8.88671875" style="210" customWidth="1"/>
    <col min="2048" max="2048" width="9.44140625" style="210" customWidth="1"/>
    <col min="2049" max="2049" width="9.5546875" style="210" customWidth="1"/>
    <col min="2050" max="2050" width="9" style="210" customWidth="1"/>
    <col min="2051" max="2051" width="8.5546875" style="210" customWidth="1"/>
    <col min="2052" max="2052" width="8.6640625" style="210" customWidth="1"/>
    <col min="2053" max="2053" width="9.21875" style="210" customWidth="1"/>
    <col min="2054" max="2054" width="9.88671875" style="210" customWidth="1"/>
    <col min="2055" max="2055" width="11" style="210" customWidth="1"/>
    <col min="2056" max="2300" width="8.88671875" style="210"/>
    <col min="2301" max="2301" width="4.88671875" style="210" customWidth="1"/>
    <col min="2302" max="2302" width="21.109375" style="210" customWidth="1"/>
    <col min="2303" max="2303" width="8.88671875" style="210" customWidth="1"/>
    <col min="2304" max="2304" width="9.44140625" style="210" customWidth="1"/>
    <col min="2305" max="2305" width="9.5546875" style="210" customWidth="1"/>
    <col min="2306" max="2306" width="9" style="210" customWidth="1"/>
    <col min="2307" max="2307" width="8.5546875" style="210" customWidth="1"/>
    <col min="2308" max="2308" width="8.6640625" style="210" customWidth="1"/>
    <col min="2309" max="2309" width="9.21875" style="210" customWidth="1"/>
    <col min="2310" max="2310" width="9.88671875" style="210" customWidth="1"/>
    <col min="2311" max="2311" width="11" style="210" customWidth="1"/>
    <col min="2312" max="2556" width="8.88671875" style="210"/>
    <col min="2557" max="2557" width="4.88671875" style="210" customWidth="1"/>
    <col min="2558" max="2558" width="21.109375" style="210" customWidth="1"/>
    <col min="2559" max="2559" width="8.88671875" style="210" customWidth="1"/>
    <col min="2560" max="2560" width="9.44140625" style="210" customWidth="1"/>
    <col min="2561" max="2561" width="9.5546875" style="210" customWidth="1"/>
    <col min="2562" max="2562" width="9" style="210" customWidth="1"/>
    <col min="2563" max="2563" width="8.5546875" style="210" customWidth="1"/>
    <col min="2564" max="2564" width="8.6640625" style="210" customWidth="1"/>
    <col min="2565" max="2565" width="9.21875" style="210" customWidth="1"/>
    <col min="2566" max="2566" width="9.88671875" style="210" customWidth="1"/>
    <col min="2567" max="2567" width="11" style="210" customWidth="1"/>
    <col min="2568" max="2812" width="8.88671875" style="210"/>
    <col min="2813" max="2813" width="4.88671875" style="210" customWidth="1"/>
    <col min="2814" max="2814" width="21.109375" style="210" customWidth="1"/>
    <col min="2815" max="2815" width="8.88671875" style="210" customWidth="1"/>
    <col min="2816" max="2816" width="9.44140625" style="210" customWidth="1"/>
    <col min="2817" max="2817" width="9.5546875" style="210" customWidth="1"/>
    <col min="2818" max="2818" width="9" style="210" customWidth="1"/>
    <col min="2819" max="2819" width="8.5546875" style="210" customWidth="1"/>
    <col min="2820" max="2820" width="8.6640625" style="210" customWidth="1"/>
    <col min="2821" max="2821" width="9.21875" style="210" customWidth="1"/>
    <col min="2822" max="2822" width="9.88671875" style="210" customWidth="1"/>
    <col min="2823" max="2823" width="11" style="210" customWidth="1"/>
    <col min="2824" max="3068" width="8.88671875" style="210"/>
    <col min="3069" max="3069" width="4.88671875" style="210" customWidth="1"/>
    <col min="3070" max="3070" width="21.109375" style="210" customWidth="1"/>
    <col min="3071" max="3071" width="8.88671875" style="210" customWidth="1"/>
    <col min="3072" max="3072" width="9.44140625" style="210" customWidth="1"/>
    <col min="3073" max="3073" width="9.5546875" style="210" customWidth="1"/>
    <col min="3074" max="3074" width="9" style="210" customWidth="1"/>
    <col min="3075" max="3075" width="8.5546875" style="210" customWidth="1"/>
    <col min="3076" max="3076" width="8.6640625" style="210" customWidth="1"/>
    <col min="3077" max="3077" width="9.21875" style="210" customWidth="1"/>
    <col min="3078" max="3078" width="9.88671875" style="210" customWidth="1"/>
    <col min="3079" max="3079" width="11" style="210" customWidth="1"/>
    <col min="3080" max="3324" width="8.88671875" style="210"/>
    <col min="3325" max="3325" width="4.88671875" style="210" customWidth="1"/>
    <col min="3326" max="3326" width="21.109375" style="210" customWidth="1"/>
    <col min="3327" max="3327" width="8.88671875" style="210" customWidth="1"/>
    <col min="3328" max="3328" width="9.44140625" style="210" customWidth="1"/>
    <col min="3329" max="3329" width="9.5546875" style="210" customWidth="1"/>
    <col min="3330" max="3330" width="9" style="210" customWidth="1"/>
    <col min="3331" max="3331" width="8.5546875" style="210" customWidth="1"/>
    <col min="3332" max="3332" width="8.6640625" style="210" customWidth="1"/>
    <col min="3333" max="3333" width="9.21875" style="210" customWidth="1"/>
    <col min="3334" max="3334" width="9.88671875" style="210" customWidth="1"/>
    <col min="3335" max="3335" width="11" style="210" customWidth="1"/>
    <col min="3336" max="3580" width="8.88671875" style="210"/>
    <col min="3581" max="3581" width="4.88671875" style="210" customWidth="1"/>
    <col min="3582" max="3582" width="21.109375" style="210" customWidth="1"/>
    <col min="3583" max="3583" width="8.88671875" style="210" customWidth="1"/>
    <col min="3584" max="3584" width="9.44140625" style="210" customWidth="1"/>
    <col min="3585" max="3585" width="9.5546875" style="210" customWidth="1"/>
    <col min="3586" max="3586" width="9" style="210" customWidth="1"/>
    <col min="3587" max="3587" width="8.5546875" style="210" customWidth="1"/>
    <col min="3588" max="3588" width="8.6640625" style="210" customWidth="1"/>
    <col min="3589" max="3589" width="9.21875" style="210" customWidth="1"/>
    <col min="3590" max="3590" width="9.88671875" style="210" customWidth="1"/>
    <col min="3591" max="3591" width="11" style="210" customWidth="1"/>
    <col min="3592" max="3836" width="8.88671875" style="210"/>
    <col min="3837" max="3837" width="4.88671875" style="210" customWidth="1"/>
    <col min="3838" max="3838" width="21.109375" style="210" customWidth="1"/>
    <col min="3839" max="3839" width="8.88671875" style="210" customWidth="1"/>
    <col min="3840" max="3840" width="9.44140625" style="210" customWidth="1"/>
    <col min="3841" max="3841" width="9.5546875" style="210" customWidth="1"/>
    <col min="3842" max="3842" width="9" style="210" customWidth="1"/>
    <col min="3843" max="3843" width="8.5546875" style="210" customWidth="1"/>
    <col min="3844" max="3844" width="8.6640625" style="210" customWidth="1"/>
    <col min="3845" max="3845" width="9.21875" style="210" customWidth="1"/>
    <col min="3846" max="3846" width="9.88671875" style="210" customWidth="1"/>
    <col min="3847" max="3847" width="11" style="210" customWidth="1"/>
    <col min="3848" max="4092" width="8.88671875" style="210"/>
    <col min="4093" max="4093" width="4.88671875" style="210" customWidth="1"/>
    <col min="4094" max="4094" width="21.109375" style="210" customWidth="1"/>
    <col min="4095" max="4095" width="8.88671875" style="210" customWidth="1"/>
    <col min="4096" max="4096" width="9.44140625" style="210" customWidth="1"/>
    <col min="4097" max="4097" width="9.5546875" style="210" customWidth="1"/>
    <col min="4098" max="4098" width="9" style="210" customWidth="1"/>
    <col min="4099" max="4099" width="8.5546875" style="210" customWidth="1"/>
    <col min="4100" max="4100" width="8.6640625" style="210" customWidth="1"/>
    <col min="4101" max="4101" width="9.21875" style="210" customWidth="1"/>
    <col min="4102" max="4102" width="9.88671875" style="210" customWidth="1"/>
    <col min="4103" max="4103" width="11" style="210" customWidth="1"/>
    <col min="4104" max="4348" width="8.88671875" style="210"/>
    <col min="4349" max="4349" width="4.88671875" style="210" customWidth="1"/>
    <col min="4350" max="4350" width="21.109375" style="210" customWidth="1"/>
    <col min="4351" max="4351" width="8.88671875" style="210" customWidth="1"/>
    <col min="4352" max="4352" width="9.44140625" style="210" customWidth="1"/>
    <col min="4353" max="4353" width="9.5546875" style="210" customWidth="1"/>
    <col min="4354" max="4354" width="9" style="210" customWidth="1"/>
    <col min="4355" max="4355" width="8.5546875" style="210" customWidth="1"/>
    <col min="4356" max="4356" width="8.6640625" style="210" customWidth="1"/>
    <col min="4357" max="4357" width="9.21875" style="210" customWidth="1"/>
    <col min="4358" max="4358" width="9.88671875" style="210" customWidth="1"/>
    <col min="4359" max="4359" width="11" style="210" customWidth="1"/>
    <col min="4360" max="4604" width="8.88671875" style="210"/>
    <col min="4605" max="4605" width="4.88671875" style="210" customWidth="1"/>
    <col min="4606" max="4606" width="21.109375" style="210" customWidth="1"/>
    <col min="4607" max="4607" width="8.88671875" style="210" customWidth="1"/>
    <col min="4608" max="4608" width="9.44140625" style="210" customWidth="1"/>
    <col min="4609" max="4609" width="9.5546875" style="210" customWidth="1"/>
    <col min="4610" max="4610" width="9" style="210" customWidth="1"/>
    <col min="4611" max="4611" width="8.5546875" style="210" customWidth="1"/>
    <col min="4612" max="4612" width="8.6640625" style="210" customWidth="1"/>
    <col min="4613" max="4613" width="9.21875" style="210" customWidth="1"/>
    <col min="4614" max="4614" width="9.88671875" style="210" customWidth="1"/>
    <col min="4615" max="4615" width="11" style="210" customWidth="1"/>
    <col min="4616" max="4860" width="8.88671875" style="210"/>
    <col min="4861" max="4861" width="4.88671875" style="210" customWidth="1"/>
    <col min="4862" max="4862" width="21.109375" style="210" customWidth="1"/>
    <col min="4863" max="4863" width="8.88671875" style="210" customWidth="1"/>
    <col min="4864" max="4864" width="9.44140625" style="210" customWidth="1"/>
    <col min="4865" max="4865" width="9.5546875" style="210" customWidth="1"/>
    <col min="4866" max="4866" width="9" style="210" customWidth="1"/>
    <col min="4867" max="4867" width="8.5546875" style="210" customWidth="1"/>
    <col min="4868" max="4868" width="8.6640625" style="210" customWidth="1"/>
    <col min="4869" max="4869" width="9.21875" style="210" customWidth="1"/>
    <col min="4870" max="4870" width="9.88671875" style="210" customWidth="1"/>
    <col min="4871" max="4871" width="11" style="210" customWidth="1"/>
    <col min="4872" max="5116" width="8.88671875" style="210"/>
    <col min="5117" max="5117" width="4.88671875" style="210" customWidth="1"/>
    <col min="5118" max="5118" width="21.109375" style="210" customWidth="1"/>
    <col min="5119" max="5119" width="8.88671875" style="210" customWidth="1"/>
    <col min="5120" max="5120" width="9.44140625" style="210" customWidth="1"/>
    <col min="5121" max="5121" width="9.5546875" style="210" customWidth="1"/>
    <col min="5122" max="5122" width="9" style="210" customWidth="1"/>
    <col min="5123" max="5123" width="8.5546875" style="210" customWidth="1"/>
    <col min="5124" max="5124" width="8.6640625" style="210" customWidth="1"/>
    <col min="5125" max="5125" width="9.21875" style="210" customWidth="1"/>
    <col min="5126" max="5126" width="9.88671875" style="210" customWidth="1"/>
    <col min="5127" max="5127" width="11" style="210" customWidth="1"/>
    <col min="5128" max="5372" width="8.88671875" style="210"/>
    <col min="5373" max="5373" width="4.88671875" style="210" customWidth="1"/>
    <col min="5374" max="5374" width="21.109375" style="210" customWidth="1"/>
    <col min="5375" max="5375" width="8.88671875" style="210" customWidth="1"/>
    <col min="5376" max="5376" width="9.44140625" style="210" customWidth="1"/>
    <col min="5377" max="5377" width="9.5546875" style="210" customWidth="1"/>
    <col min="5378" max="5378" width="9" style="210" customWidth="1"/>
    <col min="5379" max="5379" width="8.5546875" style="210" customWidth="1"/>
    <col min="5380" max="5380" width="8.6640625" style="210" customWidth="1"/>
    <col min="5381" max="5381" width="9.21875" style="210" customWidth="1"/>
    <col min="5382" max="5382" width="9.88671875" style="210" customWidth="1"/>
    <col min="5383" max="5383" width="11" style="210" customWidth="1"/>
    <col min="5384" max="5628" width="8.88671875" style="210"/>
    <col min="5629" max="5629" width="4.88671875" style="210" customWidth="1"/>
    <col min="5630" max="5630" width="21.109375" style="210" customWidth="1"/>
    <col min="5631" max="5631" width="8.88671875" style="210" customWidth="1"/>
    <col min="5632" max="5632" width="9.44140625" style="210" customWidth="1"/>
    <col min="5633" max="5633" width="9.5546875" style="210" customWidth="1"/>
    <col min="5634" max="5634" width="9" style="210" customWidth="1"/>
    <col min="5635" max="5635" width="8.5546875" style="210" customWidth="1"/>
    <col min="5636" max="5636" width="8.6640625" style="210" customWidth="1"/>
    <col min="5637" max="5637" width="9.21875" style="210" customWidth="1"/>
    <col min="5638" max="5638" width="9.88671875" style="210" customWidth="1"/>
    <col min="5639" max="5639" width="11" style="210" customWidth="1"/>
    <col min="5640" max="5884" width="8.88671875" style="210"/>
    <col min="5885" max="5885" width="4.88671875" style="210" customWidth="1"/>
    <col min="5886" max="5886" width="21.109375" style="210" customWidth="1"/>
    <col min="5887" max="5887" width="8.88671875" style="210" customWidth="1"/>
    <col min="5888" max="5888" width="9.44140625" style="210" customWidth="1"/>
    <col min="5889" max="5889" width="9.5546875" style="210" customWidth="1"/>
    <col min="5890" max="5890" width="9" style="210" customWidth="1"/>
    <col min="5891" max="5891" width="8.5546875" style="210" customWidth="1"/>
    <col min="5892" max="5892" width="8.6640625" style="210" customWidth="1"/>
    <col min="5893" max="5893" width="9.21875" style="210" customWidth="1"/>
    <col min="5894" max="5894" width="9.88671875" style="210" customWidth="1"/>
    <col min="5895" max="5895" width="11" style="210" customWidth="1"/>
    <col min="5896" max="6140" width="8.88671875" style="210"/>
    <col min="6141" max="6141" width="4.88671875" style="210" customWidth="1"/>
    <col min="6142" max="6142" width="21.109375" style="210" customWidth="1"/>
    <col min="6143" max="6143" width="8.88671875" style="210" customWidth="1"/>
    <col min="6144" max="6144" width="9.44140625" style="210" customWidth="1"/>
    <col min="6145" max="6145" width="9.5546875" style="210" customWidth="1"/>
    <col min="6146" max="6146" width="9" style="210" customWidth="1"/>
    <col min="6147" max="6147" width="8.5546875" style="210" customWidth="1"/>
    <col min="6148" max="6148" width="8.6640625" style="210" customWidth="1"/>
    <col min="6149" max="6149" width="9.21875" style="210" customWidth="1"/>
    <col min="6150" max="6150" width="9.88671875" style="210" customWidth="1"/>
    <col min="6151" max="6151" width="11" style="210" customWidth="1"/>
    <col min="6152" max="6396" width="8.88671875" style="210"/>
    <col min="6397" max="6397" width="4.88671875" style="210" customWidth="1"/>
    <col min="6398" max="6398" width="21.109375" style="210" customWidth="1"/>
    <col min="6399" max="6399" width="8.88671875" style="210" customWidth="1"/>
    <col min="6400" max="6400" width="9.44140625" style="210" customWidth="1"/>
    <col min="6401" max="6401" width="9.5546875" style="210" customWidth="1"/>
    <col min="6402" max="6402" width="9" style="210" customWidth="1"/>
    <col min="6403" max="6403" width="8.5546875" style="210" customWidth="1"/>
    <col min="6404" max="6404" width="8.6640625" style="210" customWidth="1"/>
    <col min="6405" max="6405" width="9.21875" style="210" customWidth="1"/>
    <col min="6406" max="6406" width="9.88671875" style="210" customWidth="1"/>
    <col min="6407" max="6407" width="11" style="210" customWidth="1"/>
    <col min="6408" max="6652" width="8.88671875" style="210"/>
    <col min="6653" max="6653" width="4.88671875" style="210" customWidth="1"/>
    <col min="6654" max="6654" width="21.109375" style="210" customWidth="1"/>
    <col min="6655" max="6655" width="8.88671875" style="210" customWidth="1"/>
    <col min="6656" max="6656" width="9.44140625" style="210" customWidth="1"/>
    <col min="6657" max="6657" width="9.5546875" style="210" customWidth="1"/>
    <col min="6658" max="6658" width="9" style="210" customWidth="1"/>
    <col min="6659" max="6659" width="8.5546875" style="210" customWidth="1"/>
    <col min="6660" max="6660" width="8.6640625" style="210" customWidth="1"/>
    <col min="6661" max="6661" width="9.21875" style="210" customWidth="1"/>
    <col min="6662" max="6662" width="9.88671875" style="210" customWidth="1"/>
    <col min="6663" max="6663" width="11" style="210" customWidth="1"/>
    <col min="6664" max="6908" width="8.88671875" style="210"/>
    <col min="6909" max="6909" width="4.88671875" style="210" customWidth="1"/>
    <col min="6910" max="6910" width="21.109375" style="210" customWidth="1"/>
    <col min="6911" max="6911" width="8.88671875" style="210" customWidth="1"/>
    <col min="6912" max="6912" width="9.44140625" style="210" customWidth="1"/>
    <col min="6913" max="6913" width="9.5546875" style="210" customWidth="1"/>
    <col min="6914" max="6914" width="9" style="210" customWidth="1"/>
    <col min="6915" max="6915" width="8.5546875" style="210" customWidth="1"/>
    <col min="6916" max="6916" width="8.6640625" style="210" customWidth="1"/>
    <col min="6917" max="6917" width="9.21875" style="210" customWidth="1"/>
    <col min="6918" max="6918" width="9.88671875" style="210" customWidth="1"/>
    <col min="6919" max="6919" width="11" style="210" customWidth="1"/>
    <col min="6920" max="7164" width="8.88671875" style="210"/>
    <col min="7165" max="7165" width="4.88671875" style="210" customWidth="1"/>
    <col min="7166" max="7166" width="21.109375" style="210" customWidth="1"/>
    <col min="7167" max="7167" width="8.88671875" style="210" customWidth="1"/>
    <col min="7168" max="7168" width="9.44140625" style="210" customWidth="1"/>
    <col min="7169" max="7169" width="9.5546875" style="210" customWidth="1"/>
    <col min="7170" max="7170" width="9" style="210" customWidth="1"/>
    <col min="7171" max="7171" width="8.5546875" style="210" customWidth="1"/>
    <col min="7172" max="7172" width="8.6640625" style="210" customWidth="1"/>
    <col min="7173" max="7173" width="9.21875" style="210" customWidth="1"/>
    <col min="7174" max="7174" width="9.88671875" style="210" customWidth="1"/>
    <col min="7175" max="7175" width="11" style="210" customWidth="1"/>
    <col min="7176" max="7420" width="8.88671875" style="210"/>
    <col min="7421" max="7421" width="4.88671875" style="210" customWidth="1"/>
    <col min="7422" max="7422" width="21.109375" style="210" customWidth="1"/>
    <col min="7423" max="7423" width="8.88671875" style="210" customWidth="1"/>
    <col min="7424" max="7424" width="9.44140625" style="210" customWidth="1"/>
    <col min="7425" max="7425" width="9.5546875" style="210" customWidth="1"/>
    <col min="7426" max="7426" width="9" style="210" customWidth="1"/>
    <col min="7427" max="7427" width="8.5546875" style="210" customWidth="1"/>
    <col min="7428" max="7428" width="8.6640625" style="210" customWidth="1"/>
    <col min="7429" max="7429" width="9.21875" style="210" customWidth="1"/>
    <col min="7430" max="7430" width="9.88671875" style="210" customWidth="1"/>
    <col min="7431" max="7431" width="11" style="210" customWidth="1"/>
    <col min="7432" max="7676" width="8.88671875" style="210"/>
    <col min="7677" max="7677" width="4.88671875" style="210" customWidth="1"/>
    <col min="7678" max="7678" width="21.109375" style="210" customWidth="1"/>
    <col min="7679" max="7679" width="8.88671875" style="210" customWidth="1"/>
    <col min="7680" max="7680" width="9.44140625" style="210" customWidth="1"/>
    <col min="7681" max="7681" width="9.5546875" style="210" customWidth="1"/>
    <col min="7682" max="7682" width="9" style="210" customWidth="1"/>
    <col min="7683" max="7683" width="8.5546875" style="210" customWidth="1"/>
    <col min="7684" max="7684" width="8.6640625" style="210" customWidth="1"/>
    <col min="7685" max="7685" width="9.21875" style="210" customWidth="1"/>
    <col min="7686" max="7686" width="9.88671875" style="210" customWidth="1"/>
    <col min="7687" max="7687" width="11" style="210" customWidth="1"/>
    <col min="7688" max="7932" width="8.88671875" style="210"/>
    <col min="7933" max="7933" width="4.88671875" style="210" customWidth="1"/>
    <col min="7934" max="7934" width="21.109375" style="210" customWidth="1"/>
    <col min="7935" max="7935" width="8.88671875" style="210" customWidth="1"/>
    <col min="7936" max="7936" width="9.44140625" style="210" customWidth="1"/>
    <col min="7937" max="7937" width="9.5546875" style="210" customWidth="1"/>
    <col min="7938" max="7938" width="9" style="210" customWidth="1"/>
    <col min="7939" max="7939" width="8.5546875" style="210" customWidth="1"/>
    <col min="7940" max="7940" width="8.6640625" style="210" customWidth="1"/>
    <col min="7941" max="7941" width="9.21875" style="210" customWidth="1"/>
    <col min="7942" max="7942" width="9.88671875" style="210" customWidth="1"/>
    <col min="7943" max="7943" width="11" style="210" customWidth="1"/>
    <col min="7944" max="8188" width="8.88671875" style="210"/>
    <col min="8189" max="8189" width="4.88671875" style="210" customWidth="1"/>
    <col min="8190" max="8190" width="21.109375" style="210" customWidth="1"/>
    <col min="8191" max="8191" width="8.88671875" style="210" customWidth="1"/>
    <col min="8192" max="8192" width="9.44140625" style="210" customWidth="1"/>
    <col min="8193" max="8193" width="9.5546875" style="210" customWidth="1"/>
    <col min="8194" max="8194" width="9" style="210" customWidth="1"/>
    <col min="8195" max="8195" width="8.5546875" style="210" customWidth="1"/>
    <col min="8196" max="8196" width="8.6640625" style="210" customWidth="1"/>
    <col min="8197" max="8197" width="9.21875" style="210" customWidth="1"/>
    <col min="8198" max="8198" width="9.88671875" style="210" customWidth="1"/>
    <col min="8199" max="8199" width="11" style="210" customWidth="1"/>
    <col min="8200" max="8444" width="8.88671875" style="210"/>
    <col min="8445" max="8445" width="4.88671875" style="210" customWidth="1"/>
    <col min="8446" max="8446" width="21.109375" style="210" customWidth="1"/>
    <col min="8447" max="8447" width="8.88671875" style="210" customWidth="1"/>
    <col min="8448" max="8448" width="9.44140625" style="210" customWidth="1"/>
    <col min="8449" max="8449" width="9.5546875" style="210" customWidth="1"/>
    <col min="8450" max="8450" width="9" style="210" customWidth="1"/>
    <col min="8451" max="8451" width="8.5546875" style="210" customWidth="1"/>
    <col min="8452" max="8452" width="8.6640625" style="210" customWidth="1"/>
    <col min="8453" max="8453" width="9.21875" style="210" customWidth="1"/>
    <col min="8454" max="8454" width="9.88671875" style="210" customWidth="1"/>
    <col min="8455" max="8455" width="11" style="210" customWidth="1"/>
    <col min="8456" max="8700" width="8.88671875" style="210"/>
    <col min="8701" max="8701" width="4.88671875" style="210" customWidth="1"/>
    <col min="8702" max="8702" width="21.109375" style="210" customWidth="1"/>
    <col min="8703" max="8703" width="8.88671875" style="210" customWidth="1"/>
    <col min="8704" max="8704" width="9.44140625" style="210" customWidth="1"/>
    <col min="8705" max="8705" width="9.5546875" style="210" customWidth="1"/>
    <col min="8706" max="8706" width="9" style="210" customWidth="1"/>
    <col min="8707" max="8707" width="8.5546875" style="210" customWidth="1"/>
    <col min="8708" max="8708" width="8.6640625" style="210" customWidth="1"/>
    <col min="8709" max="8709" width="9.21875" style="210" customWidth="1"/>
    <col min="8710" max="8710" width="9.88671875" style="210" customWidth="1"/>
    <col min="8711" max="8711" width="11" style="210" customWidth="1"/>
    <col min="8712" max="8956" width="8.88671875" style="210"/>
    <col min="8957" max="8957" width="4.88671875" style="210" customWidth="1"/>
    <col min="8958" max="8958" width="21.109375" style="210" customWidth="1"/>
    <col min="8959" max="8959" width="8.88671875" style="210" customWidth="1"/>
    <col min="8960" max="8960" width="9.44140625" style="210" customWidth="1"/>
    <col min="8961" max="8961" width="9.5546875" style="210" customWidth="1"/>
    <col min="8962" max="8962" width="9" style="210" customWidth="1"/>
    <col min="8963" max="8963" width="8.5546875" style="210" customWidth="1"/>
    <col min="8964" max="8964" width="8.6640625" style="210" customWidth="1"/>
    <col min="8965" max="8965" width="9.21875" style="210" customWidth="1"/>
    <col min="8966" max="8966" width="9.88671875" style="210" customWidth="1"/>
    <col min="8967" max="8967" width="11" style="210" customWidth="1"/>
    <col min="8968" max="9212" width="8.88671875" style="210"/>
    <col min="9213" max="9213" width="4.88671875" style="210" customWidth="1"/>
    <col min="9214" max="9214" width="21.109375" style="210" customWidth="1"/>
    <col min="9215" max="9215" width="8.88671875" style="210" customWidth="1"/>
    <col min="9216" max="9216" width="9.44140625" style="210" customWidth="1"/>
    <col min="9217" max="9217" width="9.5546875" style="210" customWidth="1"/>
    <col min="9218" max="9218" width="9" style="210" customWidth="1"/>
    <col min="9219" max="9219" width="8.5546875" style="210" customWidth="1"/>
    <col min="9220" max="9220" width="8.6640625" style="210" customWidth="1"/>
    <col min="9221" max="9221" width="9.21875" style="210" customWidth="1"/>
    <col min="9222" max="9222" width="9.88671875" style="210" customWidth="1"/>
    <col min="9223" max="9223" width="11" style="210" customWidth="1"/>
    <col min="9224" max="9468" width="8.88671875" style="210"/>
    <col min="9469" max="9469" width="4.88671875" style="210" customWidth="1"/>
    <col min="9470" max="9470" width="21.109375" style="210" customWidth="1"/>
    <col min="9471" max="9471" width="8.88671875" style="210" customWidth="1"/>
    <col min="9472" max="9472" width="9.44140625" style="210" customWidth="1"/>
    <col min="9473" max="9473" width="9.5546875" style="210" customWidth="1"/>
    <col min="9474" max="9474" width="9" style="210" customWidth="1"/>
    <col min="9475" max="9475" width="8.5546875" style="210" customWidth="1"/>
    <col min="9476" max="9476" width="8.6640625" style="210" customWidth="1"/>
    <col min="9477" max="9477" width="9.21875" style="210" customWidth="1"/>
    <col min="9478" max="9478" width="9.88671875" style="210" customWidth="1"/>
    <col min="9479" max="9479" width="11" style="210" customWidth="1"/>
    <col min="9480" max="9724" width="8.88671875" style="210"/>
    <col min="9725" max="9725" width="4.88671875" style="210" customWidth="1"/>
    <col min="9726" max="9726" width="21.109375" style="210" customWidth="1"/>
    <col min="9727" max="9727" width="8.88671875" style="210" customWidth="1"/>
    <col min="9728" max="9728" width="9.44140625" style="210" customWidth="1"/>
    <col min="9729" max="9729" width="9.5546875" style="210" customWidth="1"/>
    <col min="9730" max="9730" width="9" style="210" customWidth="1"/>
    <col min="9731" max="9731" width="8.5546875" style="210" customWidth="1"/>
    <col min="9732" max="9732" width="8.6640625" style="210" customWidth="1"/>
    <col min="9733" max="9733" width="9.21875" style="210" customWidth="1"/>
    <col min="9734" max="9734" width="9.88671875" style="210" customWidth="1"/>
    <col min="9735" max="9735" width="11" style="210" customWidth="1"/>
    <col min="9736" max="9980" width="8.88671875" style="210"/>
    <col min="9981" max="9981" width="4.88671875" style="210" customWidth="1"/>
    <col min="9982" max="9982" width="21.109375" style="210" customWidth="1"/>
    <col min="9983" max="9983" width="8.88671875" style="210" customWidth="1"/>
    <col min="9984" max="9984" width="9.44140625" style="210" customWidth="1"/>
    <col min="9985" max="9985" width="9.5546875" style="210" customWidth="1"/>
    <col min="9986" max="9986" width="9" style="210" customWidth="1"/>
    <col min="9987" max="9987" width="8.5546875" style="210" customWidth="1"/>
    <col min="9988" max="9988" width="8.6640625" style="210" customWidth="1"/>
    <col min="9989" max="9989" width="9.21875" style="210" customWidth="1"/>
    <col min="9990" max="9990" width="9.88671875" style="210" customWidth="1"/>
    <col min="9991" max="9991" width="11" style="210" customWidth="1"/>
    <col min="9992" max="10236" width="8.88671875" style="210"/>
    <col min="10237" max="10237" width="4.88671875" style="210" customWidth="1"/>
    <col min="10238" max="10238" width="21.109375" style="210" customWidth="1"/>
    <col min="10239" max="10239" width="8.88671875" style="210" customWidth="1"/>
    <col min="10240" max="10240" width="9.44140625" style="210" customWidth="1"/>
    <col min="10241" max="10241" width="9.5546875" style="210" customWidth="1"/>
    <col min="10242" max="10242" width="9" style="210" customWidth="1"/>
    <col min="10243" max="10243" width="8.5546875" style="210" customWidth="1"/>
    <col min="10244" max="10244" width="8.6640625" style="210" customWidth="1"/>
    <col min="10245" max="10245" width="9.21875" style="210" customWidth="1"/>
    <col min="10246" max="10246" width="9.88671875" style="210" customWidth="1"/>
    <col min="10247" max="10247" width="11" style="210" customWidth="1"/>
    <col min="10248" max="10492" width="8.88671875" style="210"/>
    <col min="10493" max="10493" width="4.88671875" style="210" customWidth="1"/>
    <col min="10494" max="10494" width="21.109375" style="210" customWidth="1"/>
    <col min="10495" max="10495" width="8.88671875" style="210" customWidth="1"/>
    <col min="10496" max="10496" width="9.44140625" style="210" customWidth="1"/>
    <col min="10497" max="10497" width="9.5546875" style="210" customWidth="1"/>
    <col min="10498" max="10498" width="9" style="210" customWidth="1"/>
    <col min="10499" max="10499" width="8.5546875" style="210" customWidth="1"/>
    <col min="10500" max="10500" width="8.6640625" style="210" customWidth="1"/>
    <col min="10501" max="10501" width="9.21875" style="210" customWidth="1"/>
    <col min="10502" max="10502" width="9.88671875" style="210" customWidth="1"/>
    <col min="10503" max="10503" width="11" style="210" customWidth="1"/>
    <col min="10504" max="10748" width="8.88671875" style="210"/>
    <col min="10749" max="10749" width="4.88671875" style="210" customWidth="1"/>
    <col min="10750" max="10750" width="21.109375" style="210" customWidth="1"/>
    <col min="10751" max="10751" width="8.88671875" style="210" customWidth="1"/>
    <col min="10752" max="10752" width="9.44140625" style="210" customWidth="1"/>
    <col min="10753" max="10753" width="9.5546875" style="210" customWidth="1"/>
    <col min="10754" max="10754" width="9" style="210" customWidth="1"/>
    <col min="10755" max="10755" width="8.5546875" style="210" customWidth="1"/>
    <col min="10756" max="10756" width="8.6640625" style="210" customWidth="1"/>
    <col min="10757" max="10757" width="9.21875" style="210" customWidth="1"/>
    <col min="10758" max="10758" width="9.88671875" style="210" customWidth="1"/>
    <col min="10759" max="10759" width="11" style="210" customWidth="1"/>
    <col min="10760" max="11004" width="8.88671875" style="210"/>
    <col min="11005" max="11005" width="4.88671875" style="210" customWidth="1"/>
    <col min="11006" max="11006" width="21.109375" style="210" customWidth="1"/>
    <col min="11007" max="11007" width="8.88671875" style="210" customWidth="1"/>
    <col min="11008" max="11008" width="9.44140625" style="210" customWidth="1"/>
    <col min="11009" max="11009" width="9.5546875" style="210" customWidth="1"/>
    <col min="11010" max="11010" width="9" style="210" customWidth="1"/>
    <col min="11011" max="11011" width="8.5546875" style="210" customWidth="1"/>
    <col min="11012" max="11012" width="8.6640625" style="210" customWidth="1"/>
    <col min="11013" max="11013" width="9.21875" style="210" customWidth="1"/>
    <col min="11014" max="11014" width="9.88671875" style="210" customWidth="1"/>
    <col min="11015" max="11015" width="11" style="210" customWidth="1"/>
    <col min="11016" max="11260" width="8.88671875" style="210"/>
    <col min="11261" max="11261" width="4.88671875" style="210" customWidth="1"/>
    <col min="11262" max="11262" width="21.109375" style="210" customWidth="1"/>
    <col min="11263" max="11263" width="8.88671875" style="210" customWidth="1"/>
    <col min="11264" max="11264" width="9.44140625" style="210" customWidth="1"/>
    <col min="11265" max="11265" width="9.5546875" style="210" customWidth="1"/>
    <col min="11266" max="11266" width="9" style="210" customWidth="1"/>
    <col min="11267" max="11267" width="8.5546875" style="210" customWidth="1"/>
    <col min="11268" max="11268" width="8.6640625" style="210" customWidth="1"/>
    <col min="11269" max="11269" width="9.21875" style="210" customWidth="1"/>
    <col min="11270" max="11270" width="9.88671875" style="210" customWidth="1"/>
    <col min="11271" max="11271" width="11" style="210" customWidth="1"/>
    <col min="11272" max="11516" width="8.88671875" style="210"/>
    <col min="11517" max="11517" width="4.88671875" style="210" customWidth="1"/>
    <col min="11518" max="11518" width="21.109375" style="210" customWidth="1"/>
    <col min="11519" max="11519" width="8.88671875" style="210" customWidth="1"/>
    <col min="11520" max="11520" width="9.44140625" style="210" customWidth="1"/>
    <col min="11521" max="11521" width="9.5546875" style="210" customWidth="1"/>
    <col min="11522" max="11522" width="9" style="210" customWidth="1"/>
    <col min="11523" max="11523" width="8.5546875" style="210" customWidth="1"/>
    <col min="11524" max="11524" width="8.6640625" style="210" customWidth="1"/>
    <col min="11525" max="11525" width="9.21875" style="210" customWidth="1"/>
    <col min="11526" max="11526" width="9.88671875" style="210" customWidth="1"/>
    <col min="11527" max="11527" width="11" style="210" customWidth="1"/>
    <col min="11528" max="11772" width="8.88671875" style="210"/>
    <col min="11773" max="11773" width="4.88671875" style="210" customWidth="1"/>
    <col min="11774" max="11774" width="21.109375" style="210" customWidth="1"/>
    <col min="11775" max="11775" width="8.88671875" style="210" customWidth="1"/>
    <col min="11776" max="11776" width="9.44140625" style="210" customWidth="1"/>
    <col min="11777" max="11777" width="9.5546875" style="210" customWidth="1"/>
    <col min="11778" max="11778" width="9" style="210" customWidth="1"/>
    <col min="11779" max="11779" width="8.5546875" style="210" customWidth="1"/>
    <col min="11780" max="11780" width="8.6640625" style="210" customWidth="1"/>
    <col min="11781" max="11781" width="9.21875" style="210" customWidth="1"/>
    <col min="11782" max="11782" width="9.88671875" style="210" customWidth="1"/>
    <col min="11783" max="11783" width="11" style="210" customWidth="1"/>
    <col min="11784" max="12028" width="8.88671875" style="210"/>
    <col min="12029" max="12029" width="4.88671875" style="210" customWidth="1"/>
    <col min="12030" max="12030" width="21.109375" style="210" customWidth="1"/>
    <col min="12031" max="12031" width="8.88671875" style="210" customWidth="1"/>
    <col min="12032" max="12032" width="9.44140625" style="210" customWidth="1"/>
    <col min="12033" max="12033" width="9.5546875" style="210" customWidth="1"/>
    <col min="12034" max="12034" width="9" style="210" customWidth="1"/>
    <col min="12035" max="12035" width="8.5546875" style="210" customWidth="1"/>
    <col min="12036" max="12036" width="8.6640625" style="210" customWidth="1"/>
    <col min="12037" max="12037" width="9.21875" style="210" customWidth="1"/>
    <col min="12038" max="12038" width="9.88671875" style="210" customWidth="1"/>
    <col min="12039" max="12039" width="11" style="210" customWidth="1"/>
    <col min="12040" max="12284" width="8.88671875" style="210"/>
    <col min="12285" max="12285" width="4.88671875" style="210" customWidth="1"/>
    <col min="12286" max="12286" width="21.109375" style="210" customWidth="1"/>
    <col min="12287" max="12287" width="8.88671875" style="210" customWidth="1"/>
    <col min="12288" max="12288" width="9.44140625" style="210" customWidth="1"/>
    <col min="12289" max="12289" width="9.5546875" style="210" customWidth="1"/>
    <col min="12290" max="12290" width="9" style="210" customWidth="1"/>
    <col min="12291" max="12291" width="8.5546875" style="210" customWidth="1"/>
    <col min="12292" max="12292" width="8.6640625" style="210" customWidth="1"/>
    <col min="12293" max="12293" width="9.21875" style="210" customWidth="1"/>
    <col min="12294" max="12294" width="9.88671875" style="210" customWidth="1"/>
    <col min="12295" max="12295" width="11" style="210" customWidth="1"/>
    <col min="12296" max="12540" width="8.88671875" style="210"/>
    <col min="12541" max="12541" width="4.88671875" style="210" customWidth="1"/>
    <col min="12542" max="12542" width="21.109375" style="210" customWidth="1"/>
    <col min="12543" max="12543" width="8.88671875" style="210" customWidth="1"/>
    <col min="12544" max="12544" width="9.44140625" style="210" customWidth="1"/>
    <col min="12545" max="12545" width="9.5546875" style="210" customWidth="1"/>
    <col min="12546" max="12546" width="9" style="210" customWidth="1"/>
    <col min="12547" max="12547" width="8.5546875" style="210" customWidth="1"/>
    <col min="12548" max="12548" width="8.6640625" style="210" customWidth="1"/>
    <col min="12549" max="12549" width="9.21875" style="210" customWidth="1"/>
    <col min="12550" max="12550" width="9.88671875" style="210" customWidth="1"/>
    <col min="12551" max="12551" width="11" style="210" customWidth="1"/>
    <col min="12552" max="12796" width="8.88671875" style="210"/>
    <col min="12797" max="12797" width="4.88671875" style="210" customWidth="1"/>
    <col min="12798" max="12798" width="21.109375" style="210" customWidth="1"/>
    <col min="12799" max="12799" width="8.88671875" style="210" customWidth="1"/>
    <col min="12800" max="12800" width="9.44140625" style="210" customWidth="1"/>
    <col min="12801" max="12801" width="9.5546875" style="210" customWidth="1"/>
    <col min="12802" max="12802" width="9" style="210" customWidth="1"/>
    <col min="12803" max="12803" width="8.5546875" style="210" customWidth="1"/>
    <col min="12804" max="12804" width="8.6640625" style="210" customWidth="1"/>
    <col min="12805" max="12805" width="9.21875" style="210" customWidth="1"/>
    <col min="12806" max="12806" width="9.88671875" style="210" customWidth="1"/>
    <col min="12807" max="12807" width="11" style="210" customWidth="1"/>
    <col min="12808" max="13052" width="8.88671875" style="210"/>
    <col min="13053" max="13053" width="4.88671875" style="210" customWidth="1"/>
    <col min="13054" max="13054" width="21.109375" style="210" customWidth="1"/>
    <col min="13055" max="13055" width="8.88671875" style="210" customWidth="1"/>
    <col min="13056" max="13056" width="9.44140625" style="210" customWidth="1"/>
    <col min="13057" max="13057" width="9.5546875" style="210" customWidth="1"/>
    <col min="13058" max="13058" width="9" style="210" customWidth="1"/>
    <col min="13059" max="13059" width="8.5546875" style="210" customWidth="1"/>
    <col min="13060" max="13060" width="8.6640625" style="210" customWidth="1"/>
    <col min="13061" max="13061" width="9.21875" style="210" customWidth="1"/>
    <col min="13062" max="13062" width="9.88671875" style="210" customWidth="1"/>
    <col min="13063" max="13063" width="11" style="210" customWidth="1"/>
    <col min="13064" max="13308" width="8.88671875" style="210"/>
    <col min="13309" max="13309" width="4.88671875" style="210" customWidth="1"/>
    <col min="13310" max="13310" width="21.109375" style="210" customWidth="1"/>
    <col min="13311" max="13311" width="8.88671875" style="210" customWidth="1"/>
    <col min="13312" max="13312" width="9.44140625" style="210" customWidth="1"/>
    <col min="13313" max="13313" width="9.5546875" style="210" customWidth="1"/>
    <col min="13314" max="13314" width="9" style="210" customWidth="1"/>
    <col min="13315" max="13315" width="8.5546875" style="210" customWidth="1"/>
    <col min="13316" max="13316" width="8.6640625" style="210" customWidth="1"/>
    <col min="13317" max="13317" width="9.21875" style="210" customWidth="1"/>
    <col min="13318" max="13318" width="9.88671875" style="210" customWidth="1"/>
    <col min="13319" max="13319" width="11" style="210" customWidth="1"/>
    <col min="13320" max="13564" width="8.88671875" style="210"/>
    <col min="13565" max="13565" width="4.88671875" style="210" customWidth="1"/>
    <col min="13566" max="13566" width="21.109375" style="210" customWidth="1"/>
    <col min="13567" max="13567" width="8.88671875" style="210" customWidth="1"/>
    <col min="13568" max="13568" width="9.44140625" style="210" customWidth="1"/>
    <col min="13569" max="13569" width="9.5546875" style="210" customWidth="1"/>
    <col min="13570" max="13570" width="9" style="210" customWidth="1"/>
    <col min="13571" max="13571" width="8.5546875" style="210" customWidth="1"/>
    <col min="13572" max="13572" width="8.6640625" style="210" customWidth="1"/>
    <col min="13573" max="13573" width="9.21875" style="210" customWidth="1"/>
    <col min="13574" max="13574" width="9.88671875" style="210" customWidth="1"/>
    <col min="13575" max="13575" width="11" style="210" customWidth="1"/>
    <col min="13576" max="13820" width="8.88671875" style="210"/>
    <col min="13821" max="13821" width="4.88671875" style="210" customWidth="1"/>
    <col min="13822" max="13822" width="21.109375" style="210" customWidth="1"/>
    <col min="13823" max="13823" width="8.88671875" style="210" customWidth="1"/>
    <col min="13824" max="13824" width="9.44140625" style="210" customWidth="1"/>
    <col min="13825" max="13825" width="9.5546875" style="210" customWidth="1"/>
    <col min="13826" max="13826" width="9" style="210" customWidth="1"/>
    <col min="13827" max="13827" width="8.5546875" style="210" customWidth="1"/>
    <col min="13828" max="13828" width="8.6640625" style="210" customWidth="1"/>
    <col min="13829" max="13829" width="9.21875" style="210" customWidth="1"/>
    <col min="13830" max="13830" width="9.88671875" style="210" customWidth="1"/>
    <col min="13831" max="13831" width="11" style="210" customWidth="1"/>
    <col min="13832" max="14076" width="8.88671875" style="210"/>
    <col min="14077" max="14077" width="4.88671875" style="210" customWidth="1"/>
    <col min="14078" max="14078" width="21.109375" style="210" customWidth="1"/>
    <col min="14079" max="14079" width="8.88671875" style="210" customWidth="1"/>
    <col min="14080" max="14080" width="9.44140625" style="210" customWidth="1"/>
    <col min="14081" max="14081" width="9.5546875" style="210" customWidth="1"/>
    <col min="14082" max="14082" width="9" style="210" customWidth="1"/>
    <col min="14083" max="14083" width="8.5546875" style="210" customWidth="1"/>
    <col min="14084" max="14084" width="8.6640625" style="210" customWidth="1"/>
    <col min="14085" max="14085" width="9.21875" style="210" customWidth="1"/>
    <col min="14086" max="14086" width="9.88671875" style="210" customWidth="1"/>
    <col min="14087" max="14087" width="11" style="210" customWidth="1"/>
    <col min="14088" max="14332" width="8.88671875" style="210"/>
    <col min="14333" max="14333" width="4.88671875" style="210" customWidth="1"/>
    <col min="14334" max="14334" width="21.109375" style="210" customWidth="1"/>
    <col min="14335" max="14335" width="8.88671875" style="210" customWidth="1"/>
    <col min="14336" max="14336" width="9.44140625" style="210" customWidth="1"/>
    <col min="14337" max="14337" width="9.5546875" style="210" customWidth="1"/>
    <col min="14338" max="14338" width="9" style="210" customWidth="1"/>
    <col min="14339" max="14339" width="8.5546875" style="210" customWidth="1"/>
    <col min="14340" max="14340" width="8.6640625" style="210" customWidth="1"/>
    <col min="14341" max="14341" width="9.21875" style="210" customWidth="1"/>
    <col min="14342" max="14342" width="9.88671875" style="210" customWidth="1"/>
    <col min="14343" max="14343" width="11" style="210" customWidth="1"/>
    <col min="14344" max="14588" width="8.88671875" style="210"/>
    <col min="14589" max="14589" width="4.88671875" style="210" customWidth="1"/>
    <col min="14590" max="14590" width="21.109375" style="210" customWidth="1"/>
    <col min="14591" max="14591" width="8.88671875" style="210" customWidth="1"/>
    <col min="14592" max="14592" width="9.44140625" style="210" customWidth="1"/>
    <col min="14593" max="14593" width="9.5546875" style="210" customWidth="1"/>
    <col min="14594" max="14594" width="9" style="210" customWidth="1"/>
    <col min="14595" max="14595" width="8.5546875" style="210" customWidth="1"/>
    <col min="14596" max="14596" width="8.6640625" style="210" customWidth="1"/>
    <col min="14597" max="14597" width="9.21875" style="210" customWidth="1"/>
    <col min="14598" max="14598" width="9.88671875" style="210" customWidth="1"/>
    <col min="14599" max="14599" width="11" style="210" customWidth="1"/>
    <col min="14600" max="14844" width="8.88671875" style="210"/>
    <col min="14845" max="14845" width="4.88671875" style="210" customWidth="1"/>
    <col min="14846" max="14846" width="21.109375" style="210" customWidth="1"/>
    <col min="14847" max="14847" width="8.88671875" style="210" customWidth="1"/>
    <col min="14848" max="14848" width="9.44140625" style="210" customWidth="1"/>
    <col min="14849" max="14849" width="9.5546875" style="210" customWidth="1"/>
    <col min="14850" max="14850" width="9" style="210" customWidth="1"/>
    <col min="14851" max="14851" width="8.5546875" style="210" customWidth="1"/>
    <col min="14852" max="14852" width="8.6640625" style="210" customWidth="1"/>
    <col min="14853" max="14853" width="9.21875" style="210" customWidth="1"/>
    <col min="14854" max="14854" width="9.88671875" style="210" customWidth="1"/>
    <col min="14855" max="14855" width="11" style="210" customWidth="1"/>
    <col min="14856" max="15100" width="8.88671875" style="210"/>
    <col min="15101" max="15101" width="4.88671875" style="210" customWidth="1"/>
    <col min="15102" max="15102" width="21.109375" style="210" customWidth="1"/>
    <col min="15103" max="15103" width="8.88671875" style="210" customWidth="1"/>
    <col min="15104" max="15104" width="9.44140625" style="210" customWidth="1"/>
    <col min="15105" max="15105" width="9.5546875" style="210" customWidth="1"/>
    <col min="15106" max="15106" width="9" style="210" customWidth="1"/>
    <col min="15107" max="15107" width="8.5546875" style="210" customWidth="1"/>
    <col min="15108" max="15108" width="8.6640625" style="210" customWidth="1"/>
    <col min="15109" max="15109" width="9.21875" style="210" customWidth="1"/>
    <col min="15110" max="15110" width="9.88671875" style="210" customWidth="1"/>
    <col min="15111" max="15111" width="11" style="210" customWidth="1"/>
    <col min="15112" max="15356" width="8.88671875" style="210"/>
    <col min="15357" max="15357" width="4.88671875" style="210" customWidth="1"/>
    <col min="15358" max="15358" width="21.109375" style="210" customWidth="1"/>
    <col min="15359" max="15359" width="8.88671875" style="210" customWidth="1"/>
    <col min="15360" max="15360" width="9.44140625" style="210" customWidth="1"/>
    <col min="15361" max="15361" width="9.5546875" style="210" customWidth="1"/>
    <col min="15362" max="15362" width="9" style="210" customWidth="1"/>
    <col min="15363" max="15363" width="8.5546875" style="210" customWidth="1"/>
    <col min="15364" max="15364" width="8.6640625" style="210" customWidth="1"/>
    <col min="15365" max="15365" width="9.21875" style="210" customWidth="1"/>
    <col min="15366" max="15366" width="9.88671875" style="210" customWidth="1"/>
    <col min="15367" max="15367" width="11" style="210" customWidth="1"/>
    <col min="15368" max="15612" width="8.88671875" style="210"/>
    <col min="15613" max="15613" width="4.88671875" style="210" customWidth="1"/>
    <col min="15614" max="15614" width="21.109375" style="210" customWidth="1"/>
    <col min="15615" max="15615" width="8.88671875" style="210" customWidth="1"/>
    <col min="15616" max="15616" width="9.44140625" style="210" customWidth="1"/>
    <col min="15617" max="15617" width="9.5546875" style="210" customWidth="1"/>
    <col min="15618" max="15618" width="9" style="210" customWidth="1"/>
    <col min="15619" max="15619" width="8.5546875" style="210" customWidth="1"/>
    <col min="15620" max="15620" width="8.6640625" style="210" customWidth="1"/>
    <col min="15621" max="15621" width="9.21875" style="210" customWidth="1"/>
    <col min="15622" max="15622" width="9.88671875" style="210" customWidth="1"/>
    <col min="15623" max="15623" width="11" style="210" customWidth="1"/>
    <col min="15624" max="15868" width="8.88671875" style="210"/>
    <col min="15869" max="15869" width="4.88671875" style="210" customWidth="1"/>
    <col min="15870" max="15870" width="21.109375" style="210" customWidth="1"/>
    <col min="15871" max="15871" width="8.88671875" style="210" customWidth="1"/>
    <col min="15872" max="15872" width="9.44140625" style="210" customWidth="1"/>
    <col min="15873" max="15873" width="9.5546875" style="210" customWidth="1"/>
    <col min="15874" max="15874" width="9" style="210" customWidth="1"/>
    <col min="15875" max="15875" width="8.5546875" style="210" customWidth="1"/>
    <col min="15876" max="15876" width="8.6640625" style="210" customWidth="1"/>
    <col min="15877" max="15877" width="9.21875" style="210" customWidth="1"/>
    <col min="15878" max="15878" width="9.88671875" style="210" customWidth="1"/>
    <col min="15879" max="15879" width="11" style="210" customWidth="1"/>
    <col min="15880" max="16124" width="8.88671875" style="210"/>
    <col min="16125" max="16125" width="4.88671875" style="210" customWidth="1"/>
    <col min="16126" max="16126" width="21.109375" style="210" customWidth="1"/>
    <col min="16127" max="16127" width="8.88671875" style="210" customWidth="1"/>
    <col min="16128" max="16128" width="9.44140625" style="210" customWidth="1"/>
    <col min="16129" max="16129" width="9.5546875" style="210" customWidth="1"/>
    <col min="16130" max="16130" width="9" style="210" customWidth="1"/>
    <col min="16131" max="16131" width="8.5546875" style="210" customWidth="1"/>
    <col min="16132" max="16132" width="8.6640625" style="210" customWidth="1"/>
    <col min="16133" max="16133" width="9.21875" style="210" customWidth="1"/>
    <col min="16134" max="16134" width="9.88671875" style="210" customWidth="1"/>
    <col min="16135" max="16135" width="11" style="210" customWidth="1"/>
    <col min="16136" max="16384" width="8.88671875" style="210"/>
  </cols>
  <sheetData>
    <row r="1" spans="1:10" x14ac:dyDescent="0.25">
      <c r="A1" s="209" t="s">
        <v>534</v>
      </c>
    </row>
    <row r="2" spans="1:10" ht="42" customHeight="1" x14ac:dyDescent="0.25">
      <c r="A2" s="245" t="s">
        <v>533</v>
      </c>
      <c r="B2" s="245"/>
      <c r="C2" s="245"/>
      <c r="D2" s="245"/>
      <c r="E2" s="245"/>
      <c r="F2" s="245"/>
      <c r="G2" s="245"/>
      <c r="H2" s="245"/>
    </row>
    <row r="3" spans="1:10" x14ac:dyDescent="0.25">
      <c r="A3" s="246" t="s">
        <v>512</v>
      </c>
      <c r="B3" s="246"/>
      <c r="C3" s="246"/>
      <c r="D3" s="246"/>
      <c r="E3" s="246"/>
      <c r="F3" s="246"/>
      <c r="G3" s="246"/>
      <c r="H3" s="246"/>
    </row>
    <row r="5" spans="1:10" ht="19.5" customHeight="1" x14ac:dyDescent="0.25">
      <c r="A5" s="244" t="s">
        <v>0</v>
      </c>
      <c r="B5" s="244" t="s">
        <v>513</v>
      </c>
      <c r="C5" s="247" t="s">
        <v>532</v>
      </c>
      <c r="D5" s="248"/>
      <c r="E5" s="248"/>
      <c r="F5" s="248"/>
      <c r="G5" s="248"/>
      <c r="H5" s="249"/>
    </row>
    <row r="6" spans="1:10" x14ac:dyDescent="0.25">
      <c r="A6" s="244"/>
      <c r="B6" s="244"/>
      <c r="C6" s="244" t="s">
        <v>34</v>
      </c>
      <c r="D6" s="244" t="s">
        <v>35</v>
      </c>
      <c r="E6" s="244" t="s">
        <v>36</v>
      </c>
      <c r="F6" s="244" t="s">
        <v>37</v>
      </c>
      <c r="G6" s="244" t="s">
        <v>129</v>
      </c>
      <c r="H6" s="244" t="s">
        <v>130</v>
      </c>
    </row>
    <row r="7" spans="1:10" x14ac:dyDescent="0.25">
      <c r="A7" s="244"/>
      <c r="B7" s="244"/>
      <c r="C7" s="244"/>
      <c r="D7" s="244"/>
      <c r="E7" s="244"/>
      <c r="F7" s="244"/>
      <c r="G7" s="244"/>
      <c r="H7" s="244"/>
    </row>
    <row r="8" spans="1:10" x14ac:dyDescent="0.25">
      <c r="A8" s="211" t="s">
        <v>39</v>
      </c>
      <c r="B8" s="223" t="s">
        <v>514</v>
      </c>
      <c r="C8" s="218">
        <f>C9+C13+C17+C18+C19+C20</f>
        <v>9309804</v>
      </c>
      <c r="D8" s="218">
        <f t="shared" ref="D8:H8" si="0">D9+D13+D17+D18+D19+D20</f>
        <v>1787364</v>
      </c>
      <c r="E8" s="218">
        <f t="shared" si="0"/>
        <v>1643209</v>
      </c>
      <c r="F8" s="218">
        <f t="shared" si="0"/>
        <v>2338581</v>
      </c>
      <c r="G8" s="218">
        <f t="shared" si="0"/>
        <v>1554369</v>
      </c>
      <c r="H8" s="218">
        <f t="shared" si="0"/>
        <v>1986281</v>
      </c>
    </row>
    <row r="9" spans="1:10" ht="18.75" customHeight="1" x14ac:dyDescent="0.25">
      <c r="A9" s="212" t="s">
        <v>41</v>
      </c>
      <c r="B9" s="213" t="s">
        <v>515</v>
      </c>
      <c r="C9" s="219">
        <f t="shared" ref="C9:H9" si="1">C10+C11+C12</f>
        <v>1447800</v>
      </c>
      <c r="D9" s="219">
        <f t="shared" si="1"/>
        <v>160900</v>
      </c>
      <c r="E9" s="219">
        <f t="shared" si="1"/>
        <v>208050</v>
      </c>
      <c r="F9" s="219">
        <f t="shared" si="1"/>
        <v>216700</v>
      </c>
      <c r="G9" s="219">
        <f t="shared" si="1"/>
        <v>315950</v>
      </c>
      <c r="H9" s="219">
        <f t="shared" si="1"/>
        <v>546200</v>
      </c>
    </row>
    <row r="10" spans="1:10" ht="18.75" customHeight="1" x14ac:dyDescent="0.25">
      <c r="A10" s="214">
        <v>1</v>
      </c>
      <c r="B10" s="213" t="s">
        <v>516</v>
      </c>
      <c r="C10" s="220">
        <f>SUM(D10:H10)</f>
        <v>87000</v>
      </c>
      <c r="D10" s="221">
        <v>87000</v>
      </c>
      <c r="E10" s="222"/>
      <c r="F10" s="222"/>
      <c r="G10" s="222"/>
      <c r="H10" s="222"/>
    </row>
    <row r="11" spans="1:10" ht="18.75" customHeight="1" x14ac:dyDescent="0.25">
      <c r="A11" s="214">
        <v>2</v>
      </c>
      <c r="B11" s="213" t="s">
        <v>517</v>
      </c>
      <c r="C11" s="220">
        <f t="shared" ref="C11:C22" si="2">SUM(D11:H11)</f>
        <v>1029100</v>
      </c>
      <c r="D11" s="220">
        <v>39900</v>
      </c>
      <c r="E11" s="220">
        <v>148150</v>
      </c>
      <c r="F11" s="220">
        <v>141100</v>
      </c>
      <c r="G11" s="220">
        <v>239650</v>
      </c>
      <c r="H11" s="220">
        <v>460300</v>
      </c>
      <c r="I11" s="215"/>
    </row>
    <row r="12" spans="1:10" ht="18.75" customHeight="1" x14ac:dyDescent="0.25">
      <c r="A12" s="214">
        <v>3</v>
      </c>
      <c r="B12" s="213" t="s">
        <v>518</v>
      </c>
      <c r="C12" s="220">
        <f t="shared" si="2"/>
        <v>331700</v>
      </c>
      <c r="D12" s="220">
        <v>34000</v>
      </c>
      <c r="E12" s="220">
        <v>59900</v>
      </c>
      <c r="F12" s="220">
        <v>75600</v>
      </c>
      <c r="G12" s="220">
        <v>76300</v>
      </c>
      <c r="H12" s="220">
        <v>85900</v>
      </c>
      <c r="I12" s="215"/>
      <c r="J12" s="215"/>
    </row>
    <row r="13" spans="1:10" ht="18.75" customHeight="1" x14ac:dyDescent="0.25">
      <c r="A13" s="212" t="s">
        <v>49</v>
      </c>
      <c r="B13" s="213" t="s">
        <v>519</v>
      </c>
      <c r="C13" s="220">
        <f t="shared" si="2"/>
        <v>41784</v>
      </c>
      <c r="D13" s="220">
        <v>16701</v>
      </c>
      <c r="E13" s="220">
        <v>14700</v>
      </c>
      <c r="F13" s="222"/>
      <c r="G13" s="220">
        <v>10383</v>
      </c>
      <c r="H13" s="220"/>
      <c r="I13" s="215"/>
    </row>
    <row r="14" spans="1:10" ht="18.75" customHeight="1" x14ac:dyDescent="0.25">
      <c r="A14" s="214">
        <v>1</v>
      </c>
      <c r="B14" s="213" t="s">
        <v>520</v>
      </c>
      <c r="C14" s="220">
        <f>SUM(D14:H14)</f>
        <v>41784</v>
      </c>
      <c r="D14" s="220">
        <v>16701</v>
      </c>
      <c r="E14" s="220">
        <v>14700</v>
      </c>
      <c r="F14" s="222"/>
      <c r="G14" s="220">
        <v>10383</v>
      </c>
      <c r="H14" s="220"/>
    </row>
    <row r="15" spans="1:10" ht="18.75" customHeight="1" x14ac:dyDescent="0.25">
      <c r="A15" s="214">
        <v>2</v>
      </c>
      <c r="B15" s="213" t="s">
        <v>521</v>
      </c>
      <c r="C15" s="220"/>
      <c r="D15" s="222"/>
      <c r="E15" s="222"/>
      <c r="F15" s="222"/>
      <c r="G15" s="222"/>
      <c r="H15" s="222"/>
    </row>
    <row r="16" spans="1:10" ht="18.75" customHeight="1" x14ac:dyDescent="0.25">
      <c r="A16" s="214">
        <v>3</v>
      </c>
      <c r="B16" s="213" t="s">
        <v>522</v>
      </c>
      <c r="C16" s="220"/>
      <c r="D16" s="222"/>
      <c r="E16" s="222"/>
      <c r="F16" s="222"/>
      <c r="G16" s="222"/>
      <c r="H16" s="222"/>
    </row>
    <row r="17" spans="1:8" ht="18.75" customHeight="1" x14ac:dyDescent="0.25">
      <c r="A17" s="212" t="s">
        <v>53</v>
      </c>
      <c r="B17" s="213" t="s">
        <v>523</v>
      </c>
      <c r="C17" s="220">
        <f t="shared" si="2"/>
        <v>7535818</v>
      </c>
      <c r="D17" s="220">
        <v>1504384</v>
      </c>
      <c r="E17" s="220">
        <v>1385517</v>
      </c>
      <c r="F17" s="220">
        <v>2110774</v>
      </c>
      <c r="G17" s="220">
        <v>1198547</v>
      </c>
      <c r="H17" s="220">
        <v>1336596</v>
      </c>
    </row>
    <row r="18" spans="1:8" ht="18.75" customHeight="1" x14ac:dyDescent="0.25">
      <c r="A18" s="212" t="s">
        <v>63</v>
      </c>
      <c r="B18" s="213" t="s">
        <v>524</v>
      </c>
      <c r="C18" s="220">
        <f t="shared" si="2"/>
        <v>148000</v>
      </c>
      <c r="D18" s="220">
        <v>74000</v>
      </c>
      <c r="E18" s="213"/>
      <c r="F18" s="213"/>
      <c r="G18" s="213"/>
      <c r="H18" s="220">
        <v>74000</v>
      </c>
    </row>
    <row r="19" spans="1:8" ht="18.75" customHeight="1" x14ac:dyDescent="0.25">
      <c r="A19" s="212" t="s">
        <v>64</v>
      </c>
      <c r="B19" s="213" t="s">
        <v>525</v>
      </c>
      <c r="C19" s="220">
        <f t="shared" si="2"/>
        <v>1892</v>
      </c>
      <c r="D19" s="220">
        <v>1892</v>
      </c>
      <c r="E19" s="222"/>
      <c r="F19" s="222"/>
      <c r="G19" s="222"/>
      <c r="H19" s="222"/>
    </row>
    <row r="20" spans="1:8" ht="18.75" customHeight="1" x14ac:dyDescent="0.25">
      <c r="A20" s="211" t="s">
        <v>440</v>
      </c>
      <c r="B20" s="216" t="s">
        <v>526</v>
      </c>
      <c r="C20" s="220">
        <f t="shared" si="2"/>
        <v>134510</v>
      </c>
      <c r="D20" s="220">
        <f t="shared" ref="D20:H20" si="3">D21+D22</f>
        <v>29487</v>
      </c>
      <c r="E20" s="220">
        <f t="shared" si="3"/>
        <v>34942</v>
      </c>
      <c r="F20" s="220">
        <f t="shared" si="3"/>
        <v>11107</v>
      </c>
      <c r="G20" s="220">
        <f t="shared" si="3"/>
        <v>29489</v>
      </c>
      <c r="H20" s="220">
        <f t="shared" si="3"/>
        <v>29485</v>
      </c>
    </row>
    <row r="21" spans="1:8" ht="18.75" customHeight="1" x14ac:dyDescent="0.25">
      <c r="A21" s="214"/>
      <c r="B21" s="213" t="s">
        <v>527</v>
      </c>
      <c r="C21" s="220">
        <f t="shared" si="2"/>
        <v>103009</v>
      </c>
      <c r="D21" s="220">
        <v>23751</v>
      </c>
      <c r="E21" s="220">
        <v>31144</v>
      </c>
      <c r="F21" s="220">
        <v>9773</v>
      </c>
      <c r="G21" s="220">
        <v>12684</v>
      </c>
      <c r="H21" s="220">
        <v>25657</v>
      </c>
    </row>
    <row r="22" spans="1:8" ht="18.75" customHeight="1" x14ac:dyDescent="0.25">
      <c r="A22" s="214"/>
      <c r="B22" s="213" t="s">
        <v>528</v>
      </c>
      <c r="C22" s="220">
        <f t="shared" si="2"/>
        <v>31501</v>
      </c>
      <c r="D22" s="220">
        <v>5736</v>
      </c>
      <c r="E22" s="220">
        <v>3798</v>
      </c>
      <c r="F22" s="220">
        <v>1334</v>
      </c>
      <c r="G22" s="220">
        <v>16805</v>
      </c>
      <c r="H22" s="220">
        <v>3828</v>
      </c>
    </row>
    <row r="23" spans="1:8" ht="18.75" customHeight="1" x14ac:dyDescent="0.25">
      <c r="A23" s="212" t="s">
        <v>40</v>
      </c>
      <c r="B23" s="217" t="s">
        <v>529</v>
      </c>
      <c r="C23" s="220"/>
      <c r="D23" s="213"/>
      <c r="E23" s="213"/>
      <c r="F23" s="213"/>
      <c r="G23" s="213"/>
      <c r="H23" s="213"/>
    </row>
    <row r="24" spans="1:8" ht="18.75" customHeight="1" x14ac:dyDescent="0.25">
      <c r="A24" s="214">
        <v>1</v>
      </c>
      <c r="B24" s="213" t="s">
        <v>530</v>
      </c>
      <c r="C24" s="220"/>
      <c r="D24" s="213"/>
      <c r="E24" s="213"/>
      <c r="F24" s="213"/>
      <c r="G24" s="213"/>
      <c r="H24" s="213"/>
    </row>
    <row r="25" spans="1:8" ht="18.75" customHeight="1" x14ac:dyDescent="0.25">
      <c r="A25" s="214">
        <v>2</v>
      </c>
      <c r="B25" s="213" t="s">
        <v>531</v>
      </c>
      <c r="C25" s="220"/>
      <c r="D25" s="213"/>
      <c r="E25" s="213"/>
      <c r="F25" s="213"/>
      <c r="G25" s="213"/>
      <c r="H25" s="213"/>
    </row>
  </sheetData>
  <mergeCells count="11">
    <mergeCell ref="H6:H7"/>
    <mergeCell ref="A2:H2"/>
    <mergeCell ref="A3:H3"/>
    <mergeCell ref="A5:A7"/>
    <mergeCell ref="B5:B7"/>
    <mergeCell ref="C5:H5"/>
    <mergeCell ref="C6:C7"/>
    <mergeCell ref="D6:D7"/>
    <mergeCell ref="E6:E7"/>
    <mergeCell ref="F6:F7"/>
    <mergeCell ref="G6:G7"/>
  </mergeCells>
  <pageMargins left="0.6" right="0.6" top="0.75" bottom="0.75" header="0.3" footer="0.3"/>
  <pageSetup paperSize="9" scale="8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Bieu 1</vt:lpstr>
      <vt:lpstr>Bieu 02</vt:lpstr>
      <vt:lpstr>KP thuc hien NQ 05-3</vt:lpstr>
      <vt:lpstr>Bieu 4</vt:lpstr>
      <vt:lpstr>Bieu 5</vt:lpstr>
      <vt:lpstr>Bieu 6</vt:lpstr>
      <vt:lpstr>Bieu 7</vt:lpstr>
      <vt:lpstr>Bieu 8</vt:lpstr>
      <vt:lpstr>'Bieu 1'!Print_Titles</vt:lpstr>
      <vt:lpstr>'KP thuc hien NQ 05-3'!Print_Titles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XP</dc:creator>
  <cp:lastModifiedBy>ASUS</cp:lastModifiedBy>
  <cp:lastPrinted>2021-03-24T02:24:22Z</cp:lastPrinted>
  <dcterms:created xsi:type="dcterms:W3CDTF">2018-03-02T00:02:38Z</dcterms:created>
  <dcterms:modified xsi:type="dcterms:W3CDTF">2021-05-07T10:47:37Z</dcterms:modified>
</cp:coreProperties>
</file>