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0" windowWidth="20115" windowHeight="7755" firstSheet="4" activeTab="14"/>
  </bookViews>
  <sheets>
    <sheet name="DMbieu  (in)" sheetId="1" r:id="rId1"/>
    <sheet name="01CH" sheetId="2" r:id="rId2"/>
    <sheet name="CH02" sheetId="3" r:id="rId3"/>
    <sheet name="CH03" sheetId="4" r:id="rId4"/>
    <sheet name="CH05" sheetId="5" r:id="rId5"/>
    <sheet name="CH06." sheetId="6" r:id="rId6"/>
    <sheet name="CH07" sheetId="7" r:id="rId7"/>
    <sheet name="CH08" sheetId="8" r:id="rId8"/>
    <sheet name="CH10" sheetId="9" r:id="rId9"/>
    <sheet name="CH11" sheetId="10" r:id="rId10"/>
    <sheet name="CH12." sheetId="11" r:id="rId11"/>
    <sheet name="CH13" sheetId="12" r:id="rId12"/>
    <sheet name="CH14" sheetId="13" r:id="rId13"/>
    <sheet name="CH16" sheetId="14" r:id="rId14"/>
    <sheet name="22CH" sheetId="16" r:id="rId15"/>
    <sheet name="23CH" sheetId="17" r:id="rId16"/>
    <sheet name="DM ĐC tổng" sheetId="18" r:id="rId17"/>
  </sheets>
  <externalReferences>
    <externalReference r:id="rId18"/>
    <externalReference r:id="rId19"/>
  </externalReferences>
  <definedNames>
    <definedName name="_____a1" localSheetId="16" hidden="1">{"'Sheet1'!$L$16"}</definedName>
    <definedName name="_____a1" hidden="1">{"'Sheet1'!$L$16"}</definedName>
    <definedName name="_____Goi8" localSheetId="16" hidden="1">{"'Sheet1'!$L$16"}</definedName>
    <definedName name="_____Goi8" hidden="1">{"'Sheet1'!$L$16"}</definedName>
    <definedName name="_____h1" localSheetId="16" hidden="1">{"'Sheet1'!$L$16"}</definedName>
    <definedName name="_____h1" hidden="1">{"'Sheet1'!$L$16"}</definedName>
    <definedName name="_____hu1" localSheetId="16" hidden="1">{"'Sheet1'!$L$16"}</definedName>
    <definedName name="_____hu1" hidden="1">{"'Sheet1'!$L$16"}</definedName>
    <definedName name="_____hu2" localSheetId="16" hidden="1">{"'Sheet1'!$L$16"}</definedName>
    <definedName name="_____hu2" hidden="1">{"'Sheet1'!$L$16"}</definedName>
    <definedName name="_____hu5" localSheetId="16" hidden="1">{"'Sheet1'!$L$16"}</definedName>
    <definedName name="_____hu5" hidden="1">{"'Sheet1'!$L$16"}</definedName>
    <definedName name="_____hu6" localSheetId="16" hidden="1">{"'Sheet1'!$L$16"}</definedName>
    <definedName name="_____hu6" hidden="1">{"'Sheet1'!$L$16"}</definedName>
    <definedName name="_____m1233" localSheetId="16" hidden="1">{"'Sheet1'!$L$16"}</definedName>
    <definedName name="_____m1233" hidden="1">{"'Sheet1'!$L$16"}</definedName>
    <definedName name="_____PA3" localSheetId="16" hidden="1">{"'Sheet1'!$L$16"}</definedName>
    <definedName name="_____PA3" hidden="1">{"'Sheet1'!$L$16"}</definedName>
    <definedName name="____a1" localSheetId="16"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Goi8" localSheetId="16" hidden="1">{"'Sheet1'!$L$16"}</definedName>
    <definedName name="____Goi8" hidden="1">{"'Sheet1'!$L$16"}</definedName>
    <definedName name="____h1" localSheetId="16" hidden="1">{"'Sheet1'!$L$16"}</definedName>
    <definedName name="____h1" hidden="1">{"'Sheet1'!$L$16"}</definedName>
    <definedName name="____hu1" localSheetId="16" hidden="1">{"'Sheet1'!$L$16"}</definedName>
    <definedName name="____hu1" hidden="1">{"'Sheet1'!$L$16"}</definedName>
    <definedName name="____hu2" localSheetId="16" hidden="1">{"'Sheet1'!$L$16"}</definedName>
    <definedName name="____hu2" hidden="1">{"'Sheet1'!$L$16"}</definedName>
    <definedName name="____hu5" localSheetId="16" hidden="1">{"'Sheet1'!$L$16"}</definedName>
    <definedName name="____hu5" hidden="1">{"'Sheet1'!$L$16"}</definedName>
    <definedName name="____hu6" localSheetId="16" hidden="1">{"'Sheet1'!$L$16"}</definedName>
    <definedName name="____hu6" hidden="1">{"'Sheet1'!$L$16"}</definedName>
    <definedName name="____m1233" localSheetId="16" hidden="1">{"'Sheet1'!$L$16"}</definedName>
    <definedName name="____m1233" hidden="1">{"'Sheet1'!$L$16"}</definedName>
    <definedName name="____PA3" localSheetId="16" hidden="1">{"'Sheet1'!$L$16"}</definedName>
    <definedName name="____PA3" hidden="1">{"'Sheet1'!$L$16"}</definedName>
    <definedName name="___a1" localSheetId="16" hidden="1">{"'Sheet1'!$L$16"}</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Goi8" localSheetId="16" hidden="1">{"'Sheet1'!$L$16"}</definedName>
    <definedName name="___Goi8" hidden="1">{"'Sheet1'!$L$16"}</definedName>
    <definedName name="___h1" localSheetId="16" hidden="1">{"'Sheet1'!$L$16"}</definedName>
    <definedName name="___h1" hidden="1">{"'Sheet1'!$L$16"}</definedName>
    <definedName name="___hu1" localSheetId="16" hidden="1">{"'Sheet1'!$L$16"}</definedName>
    <definedName name="___hu1" hidden="1">{"'Sheet1'!$L$16"}</definedName>
    <definedName name="___hu2" localSheetId="16" hidden="1">{"'Sheet1'!$L$16"}</definedName>
    <definedName name="___hu2" hidden="1">{"'Sheet1'!$L$16"}</definedName>
    <definedName name="___hu5" localSheetId="16" hidden="1">{"'Sheet1'!$L$16"}</definedName>
    <definedName name="___hu5" hidden="1">{"'Sheet1'!$L$16"}</definedName>
    <definedName name="___hu6" localSheetId="16" hidden="1">{"'Sheet1'!$L$16"}</definedName>
    <definedName name="___hu6" hidden="1">{"'Sheet1'!$L$16"}</definedName>
    <definedName name="___m1233" localSheetId="16" hidden="1">{"'Sheet1'!$L$16"}</definedName>
    <definedName name="___m1233" hidden="1">{"'Sheet1'!$L$16"}</definedName>
    <definedName name="___PA3" localSheetId="16" hidden="1">{"'Sheet1'!$L$16"}</definedName>
    <definedName name="___PA3" hidden="1">{"'Sheet1'!$L$16"}</definedName>
    <definedName name="__a1" localSheetId="16" hidden="1">{"'Sheet1'!$L$16"}</definedName>
    <definedName name="__a1" hidden="1">{"'Sheet1'!$L$16"}</definedName>
    <definedName name="__Goi8" localSheetId="16" hidden="1">{"'Sheet1'!$L$16"}</definedName>
    <definedName name="__Goi8" hidden="1">{"'Sheet1'!$L$16"}</definedName>
    <definedName name="__h1" localSheetId="16" hidden="1">{"'Sheet1'!$L$16"}</definedName>
    <definedName name="__h1" hidden="1">{"'Sheet1'!$L$16"}</definedName>
    <definedName name="__hu1" localSheetId="16" hidden="1">{"'Sheet1'!$L$16"}</definedName>
    <definedName name="__hu1" hidden="1">{"'Sheet1'!$L$16"}</definedName>
    <definedName name="__hu2" localSheetId="16" hidden="1">{"'Sheet1'!$L$16"}</definedName>
    <definedName name="__hu2" hidden="1">{"'Sheet1'!$L$16"}</definedName>
    <definedName name="__hu5" localSheetId="16" hidden="1">{"'Sheet1'!$L$16"}</definedName>
    <definedName name="__hu5" hidden="1">{"'Sheet1'!$L$16"}</definedName>
    <definedName name="__hu6" localSheetId="16" hidden="1">{"'Sheet1'!$L$16"}</definedName>
    <definedName name="__hu6" hidden="1">{"'Sheet1'!$L$16"}</definedName>
    <definedName name="__m1233" localSheetId="16" hidden="1">{"'Sheet1'!$L$16"}</definedName>
    <definedName name="__m1233" hidden="1">{"'Sheet1'!$L$16"}</definedName>
    <definedName name="__PA3" localSheetId="16" hidden="1">{"'Sheet1'!$L$16"}</definedName>
    <definedName name="__PA3" hidden="1">{"'Sheet1'!$L$16"}</definedName>
    <definedName name="__xa3" localSheetId="16" hidden="1">{"'Sheet1'!$L$16"}</definedName>
    <definedName name="__xa3" hidden="1">{"'Sheet1'!$L$16"}</definedName>
    <definedName name="_1" localSheetId="14">#REF!</definedName>
    <definedName name="_1">#REF!</definedName>
    <definedName name="_1000A01" localSheetId="14">#REF!</definedName>
    <definedName name="_1000A01">#REF!</definedName>
    <definedName name="_12" localSheetId="14" hidden="1">#REF!</definedName>
    <definedName name="_12" localSheetId="16" hidden="1">#REF!</definedName>
    <definedName name="_12" hidden="1">#REF!</definedName>
    <definedName name="_2" localSheetId="14">#REF!</definedName>
    <definedName name="_2">#REF!</definedName>
    <definedName name="_a1" localSheetId="16" hidden="1">{"'Sheet1'!$L$16"}</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Builtin0" localSheetId="14" hidden="1">#REF!</definedName>
    <definedName name="_Builtin0" localSheetId="16" hidden="1">#REF!</definedName>
    <definedName name="_Builtin0" hidden="1">#REF!</definedName>
    <definedName name="_Fill" localSheetId="14" hidden="1">#REF!</definedName>
    <definedName name="_Fill" localSheetId="16" hidden="1">#REF!</definedName>
    <definedName name="_Fill" hidden="1">#REF!</definedName>
    <definedName name="_xlnm._FilterDatabase" localSheetId="16" hidden="1">'DM ĐC tổng'!$A$3:$BZ$146</definedName>
    <definedName name="_Goi8" localSheetId="16" hidden="1">{"'Sheet1'!$L$16"}</definedName>
    <definedName name="_Goi8" hidden="1">{"'Sheet1'!$L$16"}</definedName>
    <definedName name="_h1" localSheetId="16" hidden="1">{"'Sheet1'!$L$16"}</definedName>
    <definedName name="_h1" hidden="1">{"'Sheet1'!$L$16"}</definedName>
    <definedName name="_hu1" localSheetId="16" hidden="1">{"'Sheet1'!$L$16"}</definedName>
    <definedName name="_hu1" hidden="1">{"'Sheet1'!$L$16"}</definedName>
    <definedName name="_hu2" localSheetId="16" hidden="1">{"'Sheet1'!$L$16"}</definedName>
    <definedName name="_hu2" hidden="1">{"'Sheet1'!$L$16"}</definedName>
    <definedName name="_hu5" localSheetId="16" hidden="1">{"'Sheet1'!$L$16"}</definedName>
    <definedName name="_hu5" hidden="1">{"'Sheet1'!$L$16"}</definedName>
    <definedName name="_hu6" localSheetId="16" hidden="1">{"'Sheet1'!$L$16"}</definedName>
    <definedName name="_hu6" hidden="1">{"'Sheet1'!$L$16"}</definedName>
    <definedName name="_Key1" localSheetId="14" hidden="1">#REF!</definedName>
    <definedName name="_Key1" localSheetId="16" hidden="1">#REF!</definedName>
    <definedName name="_Key1" hidden="1">#REF!</definedName>
    <definedName name="_Key2" localSheetId="14" hidden="1">#REF!</definedName>
    <definedName name="_Key2" localSheetId="16" hidden="1">#REF!</definedName>
    <definedName name="_Key2" hidden="1">#REF!</definedName>
    <definedName name="_m1233" localSheetId="16" hidden="1">{"'Sheet1'!$L$16"}</definedName>
    <definedName name="_m1233" hidden="1">{"'Sheet1'!$L$16"}</definedName>
    <definedName name="_Order1" hidden="1">255</definedName>
    <definedName name="_Order2" hidden="1">255</definedName>
    <definedName name="_PA3" localSheetId="16" hidden="1">{"'Sheet1'!$L$16"}</definedName>
    <definedName name="_PA3" hidden="1">{"'Sheet1'!$L$16"}</definedName>
    <definedName name="_Parse_Out" localSheetId="14" hidden="1">[1]Quantity!#REF!</definedName>
    <definedName name="_Parse_Out" hidden="1">[1]Quantity!#REF!</definedName>
    <definedName name="_Regression_Out" localSheetId="14" hidden="1">#REF!</definedName>
    <definedName name="_Regression_Out" localSheetId="16" hidden="1">#REF!</definedName>
    <definedName name="_Regression_Out" hidden="1">#REF!</definedName>
    <definedName name="_Regression_X" localSheetId="14" hidden="1">#REF!</definedName>
    <definedName name="_Regression_X" localSheetId="16" hidden="1">#REF!</definedName>
    <definedName name="_Regression_X" hidden="1">#REF!</definedName>
    <definedName name="_Regression_Y" localSheetId="14" hidden="1">#REF!</definedName>
    <definedName name="_Regression_Y" localSheetId="16" hidden="1">#REF!</definedName>
    <definedName name="_Regression_Y" hidden="1">#REF!</definedName>
    <definedName name="_Sort" localSheetId="14" hidden="1">#REF!</definedName>
    <definedName name="_Sort" localSheetId="16" hidden="1">#REF!</definedName>
    <definedName name="_Sort" hidden="1">#REF!</definedName>
    <definedName name="_xa3" localSheetId="16" hidden="1">{"'Sheet1'!$L$16"}</definedName>
    <definedName name="_xa3" hidden="1">{"'Sheet1'!$L$16"}</definedName>
    <definedName name="a" localSheetId="14" hidden="1">[1]Quantity!#REF!</definedName>
    <definedName name="a" hidden="1">[1]Quantity!#REF!</definedName>
    <definedName name="a_min" localSheetId="14">#REF!</definedName>
    <definedName name="a_min">#REF!</definedName>
    <definedName name="A01_" localSheetId="14">#REF!</definedName>
    <definedName name="A01_">#REF!</definedName>
    <definedName name="A01AC" localSheetId="14">#REF!</definedName>
    <definedName name="A01AC">#REF!</definedName>
    <definedName name="A01CAT" localSheetId="14">#REF!</definedName>
    <definedName name="A01CAT">#REF!</definedName>
    <definedName name="A01CODE" localSheetId="14">#REF!</definedName>
    <definedName name="A01CODE">#REF!</definedName>
    <definedName name="A01DATA" localSheetId="14">#REF!</definedName>
    <definedName name="A01DATA">#REF!</definedName>
    <definedName name="A01MI" localSheetId="14">#REF!</definedName>
    <definedName name="A01MI">#REF!</definedName>
    <definedName name="A01TO" localSheetId="14">#REF!</definedName>
    <definedName name="A01TO">#REF!</definedName>
    <definedName name="A120_" localSheetId="14">#REF!</definedName>
    <definedName name="A120_">#REF!</definedName>
    <definedName name="a277Print_Titles" localSheetId="14">#REF!</definedName>
    <definedName name="a277Print_Titles">#REF!</definedName>
    <definedName name="A35_" localSheetId="14">#REF!</definedName>
    <definedName name="A35_">#REF!</definedName>
    <definedName name="A50_" localSheetId="14">#REF!</definedName>
    <definedName name="A50_">#REF!</definedName>
    <definedName name="A70_" localSheetId="14">#REF!</definedName>
    <definedName name="A70_">#REF!</definedName>
    <definedName name="A95_" localSheetId="14">#REF!</definedName>
    <definedName name="A95_">#REF!</definedName>
    <definedName name="AA" localSheetId="14">#REF!</definedName>
    <definedName name="AA">#REF!</definedName>
    <definedName name="ac">3</definedName>
    <definedName name="AC120_" localSheetId="14">#REF!</definedName>
    <definedName name="AC120_">#REF!</definedName>
    <definedName name="AC35_" localSheetId="14">#REF!</definedName>
    <definedName name="AC35_">#REF!</definedName>
    <definedName name="AC50_" localSheetId="14">#REF!</definedName>
    <definedName name="AC50_">#REF!</definedName>
    <definedName name="AC70_" localSheetId="14">#REF!</definedName>
    <definedName name="AC70_">#REF!</definedName>
    <definedName name="AC95_" localSheetId="14">#REF!</definedName>
    <definedName name="AC95_">#REF!</definedName>
    <definedName name="AccessDatabase" hidden="1">"C:\My Documents\LeBinh\Xls\VP Cong ty\FORM.mdb"</definedName>
    <definedName name="Act_tec" localSheetId="14">#REF!</definedName>
    <definedName name="Act_tec">#REF!</definedName>
    <definedName name="ad">3</definedName>
    <definedName name="ADEQ" localSheetId="14">#REF!</definedName>
    <definedName name="ADEQ">#REF!</definedName>
    <definedName name="AEZ" localSheetId="14">#REF!</definedName>
    <definedName name="AEZ">#REF!</definedName>
    <definedName name="ag15F80" localSheetId="14">#REF!</definedName>
    <definedName name="ag15F80">#REF!</definedName>
    <definedName name="aK_cap" localSheetId="14">#REF!</definedName>
    <definedName name="aK_cap">#REF!</definedName>
    <definedName name="aK_con" localSheetId="14">#REF!</definedName>
    <definedName name="aK_con">#REF!</definedName>
    <definedName name="aK_dep" localSheetId="14">#REF!</definedName>
    <definedName name="aK_dep">#REF!</definedName>
    <definedName name="aK_dis" localSheetId="14">#REF!</definedName>
    <definedName name="aK_dis">#REF!</definedName>
    <definedName name="aK_imm" localSheetId="14">#REF!</definedName>
    <definedName name="aK_imm">#REF!</definedName>
    <definedName name="aK_rof" localSheetId="14">#REF!</definedName>
    <definedName name="aK_rof">#REF!</definedName>
    <definedName name="aK_ron" localSheetId="14">#REF!</definedName>
    <definedName name="aK_ron">#REF!</definedName>
    <definedName name="aK_run" localSheetId="14">#REF!</definedName>
    <definedName name="aK_run">#REF!</definedName>
    <definedName name="aK_sed" localSheetId="14">#REF!</definedName>
    <definedName name="aK_sed">#REF!</definedName>
    <definedName name="All_Item" localSheetId="14">#REF!</definedName>
    <definedName name="All_Item">#REF!</definedName>
    <definedName name="ALPIN" localSheetId="14">#REF!</definedName>
    <definedName name="ALPIN">#REF!</definedName>
    <definedName name="ALPJYOU" localSheetId="14">#REF!</definedName>
    <definedName name="ALPJYOU">#REF!</definedName>
    <definedName name="ALPTOI" localSheetId="14">#REF!</definedName>
    <definedName name="ALPTOI">#REF!</definedName>
    <definedName name="aN_cap" localSheetId="14">#REF!</definedName>
    <definedName name="aN_cap">#REF!</definedName>
    <definedName name="aN_con" localSheetId="14">#REF!</definedName>
    <definedName name="aN_con">#REF!</definedName>
    <definedName name="aN_dep" localSheetId="14">#REF!</definedName>
    <definedName name="aN_dep">#REF!</definedName>
    <definedName name="aN_fix" localSheetId="14">#REF!</definedName>
    <definedName name="aN_fix">#REF!</definedName>
    <definedName name="aN_imm" localSheetId="14">#REF!</definedName>
    <definedName name="aN_imm">#REF!</definedName>
    <definedName name="aN_rof" localSheetId="14">#REF!</definedName>
    <definedName name="aN_rof">#REF!</definedName>
    <definedName name="aN_ron" localSheetId="14">#REF!</definedName>
    <definedName name="aN_ron">#REF!</definedName>
    <definedName name="aN_run" localSheetId="14">#REF!</definedName>
    <definedName name="aN_run">#REF!</definedName>
    <definedName name="aN_sed" localSheetId="14">#REF!</definedName>
    <definedName name="aN_sed">#REF!</definedName>
    <definedName name="anh" localSheetId="16" hidden="1">{"'Sheet1'!$L$16"}</definedName>
    <definedName name="anh" hidden="1">{"'Sheet1'!$L$16"}</definedName>
    <definedName name="anscount" hidden="1">1</definedName>
    <definedName name="Antoan" localSheetId="16" hidden="1">{"'Sheet1'!$L$16"}</definedName>
    <definedName name="Antoan" hidden="1">{"'Sheet1'!$L$16"}</definedName>
    <definedName name="aP_cap" localSheetId="14">#REF!</definedName>
    <definedName name="aP_cap">#REF!</definedName>
    <definedName name="aP_con" localSheetId="14">#REF!</definedName>
    <definedName name="aP_con">#REF!</definedName>
    <definedName name="aP_dep" localSheetId="14">#REF!</definedName>
    <definedName name="aP_dep">#REF!</definedName>
    <definedName name="aP_dis" localSheetId="14">#REF!</definedName>
    <definedName name="aP_dis">#REF!</definedName>
    <definedName name="aP_imm" localSheetId="14">#REF!</definedName>
    <definedName name="aP_imm">#REF!</definedName>
    <definedName name="aP_rof" localSheetId="14">#REF!</definedName>
    <definedName name="aP_rof">#REF!</definedName>
    <definedName name="aP_ron" localSheetId="14">#REF!</definedName>
    <definedName name="aP_ron">#REF!</definedName>
    <definedName name="aP_run" localSheetId="14">#REF!</definedName>
    <definedName name="aP_run">#REF!</definedName>
    <definedName name="aP_sed" localSheetId="14">#REF!</definedName>
    <definedName name="aP_sed">#REF!</definedName>
    <definedName name="aq" hidden="1">{0,2.785144981065E-308,0,0;0,0,0,0;0,0,0,0;0,0,FALSE,0;0,0,0,0;0,0,#VALUE!,0;0,0,0,0}</definedName>
    <definedName name="as" hidden="1">{0,0,0,0;0,0,0,0;0,0,TRUE,0;0,0,0,0;0,0,0,0;0,0,0,FALSE;0,0,0,0}</definedName>
    <definedName name="AS2DocOpenMode" hidden="1">"AS2DocumentEdit"</definedName>
    <definedName name="avađsf" hidden="1">{0,#N/A,FALSE,0;0,#N/A,FALSE,0;0,#N/A,FALSE,0;0,#N/A,FALSE,0;0,#N/A,FALSE,0;0,#N/A,FALSE,0;0,#N/A,FALSE,0}</definedName>
    <definedName name="b_min" localSheetId="14">#REF!</definedName>
    <definedName name="b_min">#REF!</definedName>
    <definedName name="b14b" localSheetId="16" hidden="1">{"'Sheet1'!$L$16"}</definedName>
    <definedName name="b14b" hidden="1">{"'Sheet1'!$L$16"}</definedName>
    <definedName name="b14b1" localSheetId="16" hidden="1">{"'Sheet1'!$L$16"}</definedName>
    <definedName name="b14b1" hidden="1">{"'Sheet1'!$L$16"}</definedName>
    <definedName name="BacKan" localSheetId="14">#REF!</definedName>
    <definedName name="BacKan">#REF!</definedName>
    <definedName name="Bang_cly" localSheetId="14">#REF!</definedName>
    <definedName name="Bang_cly">#REF!</definedName>
    <definedName name="Bang_CVC" localSheetId="14">#REF!</definedName>
    <definedName name="Bang_CVC">#REF!</definedName>
    <definedName name="bang_gia" localSheetId="14">#REF!</definedName>
    <definedName name="bang_gia">#REF!</definedName>
    <definedName name="Bang_travl" localSheetId="14">#REF!</definedName>
    <definedName name="Bang_travl">#REF!</definedName>
    <definedName name="banQL" localSheetId="16" hidden="1">{"'Sheet1'!$L$16"}</definedName>
    <definedName name="banQL" hidden="1">{"'Sheet1'!$L$16"}</definedName>
    <definedName name="BarData" localSheetId="14">#REF!</definedName>
    <definedName name="BarData">#REF!</definedName>
    <definedName name="BB" localSheetId="14">#REF!</definedName>
    <definedName name="BB">#REF!</definedName>
    <definedName name="bdd">1.5</definedName>
    <definedName name="BDien" localSheetId="16" hidden="1">{"'Sheet1'!$L$16"}</definedName>
    <definedName name="BDien" hidden="1">{"'Sheet1'!$L$16"}</definedName>
    <definedName name="BE100M" localSheetId="14">#REF!</definedName>
    <definedName name="BE100M">#REF!</definedName>
    <definedName name="BE50M" localSheetId="14">#REF!</definedName>
    <definedName name="BE50M">#REF!</definedName>
    <definedName name="beepsound" localSheetId="14">#REF!</definedName>
    <definedName name="beepsound">#REF!</definedName>
    <definedName name="Bgiang" localSheetId="16" hidden="1">{"'Sheet1'!$L$16"}</definedName>
    <definedName name="Bgiang" hidden="1">{"'Sheet1'!$L$16"}</definedName>
    <definedName name="BGS" localSheetId="14">#REF!</definedName>
    <definedName name="BGS">#REF!</definedName>
    <definedName name="BHDB" localSheetId="16" hidden="1">{"'Sheet1'!$L$16"}</definedName>
    <definedName name="BHDB" hidden="1">{"'Sheet1'!$L$16"}</definedName>
    <definedName name="bia" localSheetId="14">#REF!</definedName>
    <definedName name="bia">#REF!</definedName>
    <definedName name="Binhduong" localSheetId="14">#REF!</definedName>
    <definedName name="Binhduong">#REF!</definedName>
    <definedName name="Binhphuoc" localSheetId="14">#REF!</definedName>
    <definedName name="Binhphuoc">#REF!</definedName>
    <definedName name="Bio_tec" localSheetId="14">#REF!</definedName>
    <definedName name="Bio_tec">#REF!</definedName>
    <definedName name="bN_fix" localSheetId="14">#REF!</definedName>
    <definedName name="bN_fix">#REF!</definedName>
    <definedName name="Book2" localSheetId="14">#REF!</definedName>
    <definedName name="Book2">#REF!</definedName>
    <definedName name="BOQ" localSheetId="14">#REF!</definedName>
    <definedName name="BOQ">#REF!</definedName>
    <definedName name="BSM" localSheetId="14">#REF!</definedName>
    <definedName name="BSM">#REF!</definedName>
    <definedName name="BT" localSheetId="14">#REF!</definedName>
    <definedName name="BT">#REF!</definedName>
    <definedName name="BT_A1" localSheetId="14">#REF!</definedName>
    <definedName name="BT_A1">#REF!</definedName>
    <definedName name="BT_A2.1" localSheetId="14">#REF!</definedName>
    <definedName name="BT_A2.1">#REF!</definedName>
    <definedName name="BT_A2.2" localSheetId="14">#REF!</definedName>
    <definedName name="BT_A2.2">#REF!</definedName>
    <definedName name="BT_B1" localSheetId="14">#REF!</definedName>
    <definedName name="BT_B1">#REF!</definedName>
    <definedName name="BT_B2" localSheetId="14">#REF!</definedName>
    <definedName name="BT_B2">#REF!</definedName>
    <definedName name="BT_C1" localSheetId="14">#REF!</definedName>
    <definedName name="BT_C1">#REF!</definedName>
    <definedName name="BT_loai_A2.1" localSheetId="14">#REF!</definedName>
    <definedName name="BT_loai_A2.1">#REF!</definedName>
    <definedName name="BT_P1" localSheetId="14">#REF!</definedName>
    <definedName name="BT_P1">#REF!</definedName>
    <definedName name="btchiuaxitm300" localSheetId="14">#REF!</definedName>
    <definedName name="btchiuaxitm300">#REF!</definedName>
    <definedName name="BTchiuaxm200" localSheetId="14">#REF!</definedName>
    <definedName name="BTchiuaxm200">#REF!</definedName>
    <definedName name="btcocM400" localSheetId="14">#REF!</definedName>
    <definedName name="btcocM400">#REF!</definedName>
    <definedName name="BTlotm100" localSheetId="14">#REF!</definedName>
    <definedName name="BTlotm100">#REF!</definedName>
    <definedName name="Bulongthepcoctiepdia" localSheetId="14">#REF!</definedName>
    <definedName name="Bulongthepcoctiepdia">#REF!</definedName>
    <definedName name="BVCISUMMARY" localSheetId="14">#REF!</definedName>
    <definedName name="BVCISUMMARY">#REF!</definedName>
    <definedName name="C.1.1..Phat_tuyen" localSheetId="14">#REF!</definedName>
    <definedName name="C.1.1..Phat_tuyen">#REF!</definedName>
    <definedName name="C.1.10..VC_Thu_cong_CG" localSheetId="14">#REF!</definedName>
    <definedName name="C.1.10..VC_Thu_cong_CG">#REF!</definedName>
    <definedName name="C.1.2..Chat_cay_thu_cong" localSheetId="14">#REF!</definedName>
    <definedName name="C.1.2..Chat_cay_thu_cong">#REF!</definedName>
    <definedName name="C.1.3..Chat_cay_may" localSheetId="14">#REF!</definedName>
    <definedName name="C.1.3..Chat_cay_may">#REF!</definedName>
    <definedName name="C.1.4..Dao_goc_cay" localSheetId="14">#REF!</definedName>
    <definedName name="C.1.4..Dao_goc_cay">#REF!</definedName>
    <definedName name="C.1.5..Lam_duong_tam" localSheetId="14">#REF!</definedName>
    <definedName name="C.1.5..Lam_duong_tam">#REF!</definedName>
    <definedName name="C.1.6..Lam_cau_tam" localSheetId="14">#REF!</definedName>
    <definedName name="C.1.6..Lam_cau_tam">#REF!</definedName>
    <definedName name="C.1.7..Rai_da_chong_lun" localSheetId="14">#REF!</definedName>
    <definedName name="C.1.7..Rai_da_chong_lun">#REF!</definedName>
    <definedName name="C.1.8..Lam_kho_tam" localSheetId="14">#REF!</definedName>
    <definedName name="C.1.8..Lam_kho_tam">#REF!</definedName>
    <definedName name="C.1.8..San_mat_bang" localSheetId="14">#REF!</definedName>
    <definedName name="C.1.8..San_mat_bang">#REF!</definedName>
    <definedName name="C.2.1..VC_Thu_cong" localSheetId="14">#REF!</definedName>
    <definedName name="C.2.1..VC_Thu_cong">#REF!</definedName>
    <definedName name="C.2.2..VC_T_cong_CG" localSheetId="14">#REF!</definedName>
    <definedName name="C.2.2..VC_T_cong_CG">#REF!</definedName>
    <definedName name="C.2.3..Boc_do" localSheetId="14">#REF!</definedName>
    <definedName name="C.2.3..Boc_do">#REF!</definedName>
    <definedName name="C.3.1..Dao_dat_mong_cot" localSheetId="14">#REF!</definedName>
    <definedName name="C.3.1..Dao_dat_mong_cot">#REF!</definedName>
    <definedName name="C.3.2..Dao_dat_de_dap" localSheetId="14">#REF!</definedName>
    <definedName name="C.3.2..Dao_dat_de_dap">#REF!</definedName>
    <definedName name="C.3.3..Dap_dat_mong" localSheetId="14">#REF!</definedName>
    <definedName name="C.3.3..Dap_dat_mong">#REF!</definedName>
    <definedName name="C.3.4..Dao_dap_TDia" localSheetId="14">#REF!</definedName>
    <definedName name="C.3.4..Dao_dap_TDia">#REF!</definedName>
    <definedName name="C.3.5..Dap_bo_bao" localSheetId="14">#REF!</definedName>
    <definedName name="C.3.5..Dap_bo_bao">#REF!</definedName>
    <definedName name="C.3.6..Bom_tat_nuoc" localSheetId="14">#REF!</definedName>
    <definedName name="C.3.6..Bom_tat_nuoc">#REF!</definedName>
    <definedName name="C.3.7..Dao_bun" localSheetId="14">#REF!</definedName>
    <definedName name="C.3.7..Dao_bun">#REF!</definedName>
    <definedName name="C.3.8..Dap_cat_CT" localSheetId="14">#REF!</definedName>
    <definedName name="C.3.8..Dap_cat_CT">#REF!</definedName>
    <definedName name="C.3.9..Dao_pha_da" localSheetId="14">#REF!</definedName>
    <definedName name="C.3.9..Dao_pha_da">#REF!</definedName>
    <definedName name="C.4.1.Cot_thep" localSheetId="14">#REF!</definedName>
    <definedName name="C.4.1.Cot_thep">#REF!</definedName>
    <definedName name="C.4.2..Van_khuon" localSheetId="14">#REF!</definedName>
    <definedName name="C.4.2..Van_khuon">#REF!</definedName>
    <definedName name="C.4.3..Be_tong" localSheetId="14">#REF!</definedName>
    <definedName name="C.4.3..Be_tong">#REF!</definedName>
    <definedName name="C.4.4..Lap_BT_D.San" localSheetId="14">#REF!</definedName>
    <definedName name="C.4.4..Lap_BT_D.San">#REF!</definedName>
    <definedName name="C.4.5..Xay_da_hoc" localSheetId="14">#REF!</definedName>
    <definedName name="C.4.5..Xay_da_hoc">#REF!</definedName>
    <definedName name="C.4.6..Dong_coc" localSheetId="14">#REF!</definedName>
    <definedName name="C.4.6..Dong_coc">#REF!</definedName>
    <definedName name="C.4.7..Quet_Bi_tum" localSheetId="14">#REF!</definedName>
    <definedName name="C.4.7..Quet_Bi_tum">#REF!</definedName>
    <definedName name="C.5.1..Lap_cot_thep" localSheetId="14">#REF!</definedName>
    <definedName name="C.5.1..Lap_cot_thep">#REF!</definedName>
    <definedName name="C.5.2..Lap_cot_BT" localSheetId="14">#REF!</definedName>
    <definedName name="C.5.2..Lap_cot_BT">#REF!</definedName>
    <definedName name="C.5.3..Lap_dat_xa" localSheetId="14">#REF!</definedName>
    <definedName name="C.5.3..Lap_dat_xa">#REF!</definedName>
    <definedName name="C.5.4..Lap_tiep_dia" localSheetId="14">#REF!</definedName>
    <definedName name="C.5.4..Lap_tiep_dia">#REF!</definedName>
    <definedName name="C.5.5..Son_sat_thep" localSheetId="14">#REF!</definedName>
    <definedName name="C.5.5..Son_sat_thep">#REF!</definedName>
    <definedName name="C.6.1..Lap_su_dung" localSheetId="14">#REF!</definedName>
    <definedName name="C.6.1..Lap_su_dung">#REF!</definedName>
    <definedName name="C.6.2..Lap_su_CS" localSheetId="14">#REF!</definedName>
    <definedName name="C.6.2..Lap_su_CS">#REF!</definedName>
    <definedName name="C.6.3..Su_chuoi_do" localSheetId="14">#REF!</definedName>
    <definedName name="C.6.3..Su_chuoi_do">#REF!</definedName>
    <definedName name="C.6.4..Su_chuoi_neo" localSheetId="14">#REF!</definedName>
    <definedName name="C.6.4..Su_chuoi_neo">#REF!</definedName>
    <definedName name="C.6.5..Lap_phu_kien" localSheetId="14">#REF!</definedName>
    <definedName name="C.6.5..Lap_phu_kien">#REF!</definedName>
    <definedName name="C.6.6..Ep_noi_day" localSheetId="14">#REF!</definedName>
    <definedName name="C.6.6..Ep_noi_day">#REF!</definedName>
    <definedName name="C.6.7..KD_vuot_CN" localSheetId="14">#REF!</definedName>
    <definedName name="C.6.7..KD_vuot_CN">#REF!</definedName>
    <definedName name="C.6.8..Rai_cang_day" localSheetId="14">#REF!</definedName>
    <definedName name="C.6.8..Rai_cang_day">#REF!</definedName>
    <definedName name="C.6.9..Cap_quang" localSheetId="14">#REF!</definedName>
    <definedName name="C.6.9..Cap_quang">#REF!</definedName>
    <definedName name="c.chuyen2005" localSheetId="16" hidden="1">{"'Sheet1'!$L$16"}</definedName>
    <definedName name="c.chuyen2005" hidden="1">{"'Sheet1'!$L$16"}</definedName>
    <definedName name="C_" localSheetId="14">#REF!</definedName>
    <definedName name="C_">#REF!</definedName>
    <definedName name="Cachdienchuoi" localSheetId="14">#REF!</definedName>
    <definedName name="Cachdienchuoi">#REF!</definedName>
    <definedName name="Cachdiendung" localSheetId="14">#REF!</definedName>
    <definedName name="Cachdiendung">#REF!</definedName>
    <definedName name="Cachdienhaap" localSheetId="14">#REF!</definedName>
    <definedName name="Cachdienhaap">#REF!</definedName>
    <definedName name="came" localSheetId="16" hidden="1">{"'Sheet1'!$L$16"}</definedName>
    <definedName name="came" hidden="1">{"'Sheet1'!$L$16"}</definedName>
    <definedName name="cap" localSheetId="14">#REF!</definedName>
    <definedName name="cap">#REF!</definedName>
    <definedName name="Cap_DUL_doc_B" localSheetId="14">#REF!</definedName>
    <definedName name="Cap_DUL_doc_B">#REF!</definedName>
    <definedName name="CAP_DUL_ngang_B" localSheetId="14">#REF!</definedName>
    <definedName name="CAP_DUL_ngang_B">#REF!</definedName>
    <definedName name="cap0.7" localSheetId="14">#REF!</definedName>
    <definedName name="cap0.7">#REF!</definedName>
    <definedName name="Cat" localSheetId="14">#REF!</definedName>
    <definedName name="Cat">#REF!</definedName>
    <definedName name="Category_All" localSheetId="14">#REF!</definedName>
    <definedName name="Category_All">#REF!</definedName>
    <definedName name="CATIN" localSheetId="14">#REF!</definedName>
    <definedName name="CATIN">#REF!</definedName>
    <definedName name="CATJYOU" localSheetId="14">#REF!</definedName>
    <definedName name="CATJYOU">#REF!</definedName>
    <definedName name="catm" localSheetId="14">#REF!</definedName>
    <definedName name="catm">#REF!</definedName>
    <definedName name="catn" localSheetId="14">#REF!</definedName>
    <definedName name="catn">#REF!</definedName>
    <definedName name="CATREC" localSheetId="14">#REF!</definedName>
    <definedName name="CATREC">#REF!</definedName>
    <definedName name="CATSYU" localSheetId="14">#REF!</definedName>
    <definedName name="CATSYU">#REF!</definedName>
    <definedName name="catvang" localSheetId="14">#REF!</definedName>
    <definedName name="catvang">#REF!</definedName>
    <definedName name="CB" localSheetId="14">#REF!</definedName>
    <definedName name="CB">#REF!</definedName>
    <definedName name="CBE50M" localSheetId="14">#REF!</definedName>
    <definedName name="CBE50M">#REF!</definedName>
    <definedName name="cc" localSheetId="14">#REF!</definedName>
    <definedName name="cc">#REF!</definedName>
    <definedName name="CCS" localSheetId="14">#REF!</definedName>
    <definedName name="CCS">#REF!</definedName>
    <definedName name="cd" localSheetId="14">#REF!</definedName>
    <definedName name="cd">#REF!</definedName>
    <definedName name="CDD" localSheetId="14">#REF!</definedName>
    <definedName name="CDD">#REF!</definedName>
    <definedName name="Cdnum" localSheetId="14">#REF!</definedName>
    <definedName name="Cdnum">#REF!</definedName>
    <definedName name="cfc" localSheetId="14">#REF!</definedName>
    <definedName name="cfc">#REF!</definedName>
    <definedName name="CH" localSheetId="14">#REF!</definedName>
    <definedName name="CH">#REF!</definedName>
    <definedName name="CHIÕt_TÝnh_0_4_II" localSheetId="14">#REF!</definedName>
    <definedName name="CHIÕt_TÝnh_0_4_II">#REF!</definedName>
    <definedName name="chon" localSheetId="14">#REF!</definedName>
    <definedName name="chon">#REF!</definedName>
    <definedName name="chon1" localSheetId="14">#REF!</definedName>
    <definedName name="chon1">#REF!</definedName>
    <definedName name="chon2" localSheetId="14">#REF!</definedName>
    <definedName name="chon2">#REF!</definedName>
    <definedName name="chon3" localSheetId="14">#REF!</definedName>
    <definedName name="chon3">#REF!</definedName>
    <definedName name="Chupdaucapcongotnong" localSheetId="14">#REF!</definedName>
    <definedName name="Chupdaucapcongotnong">#REF!</definedName>
    <definedName name="CK" localSheetId="14">#REF!</definedName>
    <definedName name="CK">#REF!</definedName>
    <definedName name="Class_1" localSheetId="14">#REF!</definedName>
    <definedName name="Class_1">#REF!</definedName>
    <definedName name="Class_2" localSheetId="14">#REF!</definedName>
    <definedName name="Class_2">#REF!</definedName>
    <definedName name="Class_3" localSheetId="14">#REF!</definedName>
    <definedName name="Class_3">#REF!</definedName>
    <definedName name="Class_4" localSheetId="14">#REF!</definedName>
    <definedName name="Class_4">#REF!</definedName>
    <definedName name="Class_5" localSheetId="14">#REF!</definedName>
    <definedName name="Class_5">#REF!</definedName>
    <definedName name="ClayNden" localSheetId="14">#REF!</definedName>
    <definedName name="ClayNden">#REF!</definedName>
    <definedName name="CLECT" localSheetId="14">#REF!</definedName>
    <definedName name="CLECT">#REF!</definedName>
    <definedName name="CLIEOS" localSheetId="14">#REF!</definedName>
    <definedName name="CLIEOS">#REF!</definedName>
    <definedName name="CLVC3">0.1</definedName>
    <definedName name="CLVCTB" localSheetId="14">#REF!</definedName>
    <definedName name="CLVCTB">#REF!</definedName>
    <definedName name="cn" localSheetId="14">#REF!</definedName>
    <definedName name="cn">#REF!</definedName>
    <definedName name="cN_fix" localSheetId="14">#REF!</definedName>
    <definedName name="cN_fix">#REF!</definedName>
    <definedName name="CNC" localSheetId="14">#REF!</definedName>
    <definedName name="CNC">#REF!</definedName>
    <definedName name="CND" localSheetId="14">#REF!</definedName>
    <definedName name="CND">#REF!</definedName>
    <definedName name="cNden" localSheetId="14">#REF!</definedName>
    <definedName name="cNden">#REF!</definedName>
    <definedName name="cne" localSheetId="14">#REF!</definedName>
    <definedName name="cne">#REF!</definedName>
    <definedName name="CNG" localSheetId="14">#REF!</definedName>
    <definedName name="CNG">#REF!</definedName>
    <definedName name="COC_1.2" localSheetId="14">#REF!</definedName>
    <definedName name="COC_1.2">#REF!</definedName>
    <definedName name="Coc_2m" localSheetId="14">#REF!</definedName>
    <definedName name="Coc_2m">#REF!</definedName>
    <definedName name="Cocbetong" localSheetId="14">#REF!</definedName>
    <definedName name="Cocbetong">#REF!</definedName>
    <definedName name="Cöï_ly_vaän_chuyeãn" localSheetId="14">#REF!</definedName>
    <definedName name="Cöï_ly_vaän_chuyeãn">#REF!</definedName>
    <definedName name="CÖÏ_LY_VAÄN_CHUYEÅN" localSheetId="14">#REF!</definedName>
    <definedName name="CÖÏ_LY_VAÄN_CHUYEÅN">#REF!</definedName>
    <definedName name="COMMON" localSheetId="14">#REF!</definedName>
    <definedName name="COMMON">#REF!</definedName>
    <definedName name="CON_EQP_COS" localSheetId="14">#REF!</definedName>
    <definedName name="CON_EQP_COS">#REF!</definedName>
    <definedName name="CON_EQP_COST" localSheetId="14">#REF!</definedName>
    <definedName name="CON_EQP_COST">#REF!</definedName>
    <definedName name="Cong_HM_DTCT" localSheetId="14">#REF!</definedName>
    <definedName name="Cong_HM_DTCT">#REF!</definedName>
    <definedName name="Cong_M_DTCT" localSheetId="14">#REF!</definedName>
    <definedName name="Cong_M_DTCT">#REF!</definedName>
    <definedName name="Cong_NC_DTCT" localSheetId="14">#REF!</definedName>
    <definedName name="Cong_NC_DTCT">#REF!</definedName>
    <definedName name="Cong_VL_DTCT" localSheetId="14">#REF!</definedName>
    <definedName name="Cong_VL_DTCT">#REF!</definedName>
    <definedName name="CONST_EQ" localSheetId="14">#REF!</definedName>
    <definedName name="CONST_EQ">#REF!</definedName>
    <definedName name="coppha" localSheetId="14">#REF!</definedName>
    <definedName name="coppha">#REF!</definedName>
    <definedName name="Cos_tec" localSheetId="14">#REF!</definedName>
    <definedName name="Cos_tec">#REF!</definedName>
    <definedName name="COT" localSheetId="14">#REF!</definedName>
    <definedName name="COT">#REF!</definedName>
    <definedName name="cot7.5" localSheetId="14">#REF!</definedName>
    <definedName name="cot7.5">#REF!</definedName>
    <definedName name="cot8.5" localSheetId="14">#REF!</definedName>
    <definedName name="cot8.5">#REF!</definedName>
    <definedName name="CotBTtronVuong" localSheetId="14">#REF!</definedName>
    <definedName name="CotBTtronVuong">#REF!</definedName>
    <definedName name="COVER" localSheetId="14">#REF!</definedName>
    <definedName name="COVER">#REF!</definedName>
    <definedName name="CPC" localSheetId="14">#REF!</definedName>
    <definedName name="CPC">#REF!</definedName>
    <definedName name="CPHA" localSheetId="14">#REF!</definedName>
    <definedName name="CPHA">#REF!</definedName>
    <definedName name="CPK" localSheetId="14">#REF!</definedName>
    <definedName name="CPK">#REF!</definedName>
    <definedName name="CPTB" localSheetId="14">#REF!</definedName>
    <definedName name="CPTB">#REF!</definedName>
    <definedName name="CPVC100" localSheetId="14">#REF!</definedName>
    <definedName name="CPVC100">#REF!</definedName>
    <definedName name="CPVCDN" localSheetId="14">#REF!</definedName>
    <definedName name="CPVCDN">#REF!</definedName>
    <definedName name="CRD" localSheetId="14">#REF!</definedName>
    <definedName name="CRD">#REF!</definedName>
    <definedName name="CRIT1" localSheetId="14">#REF!</definedName>
    <definedName name="CRIT1">#REF!</definedName>
    <definedName name="CRIT10" localSheetId="14">#REF!</definedName>
    <definedName name="CRIT10">#REF!</definedName>
    <definedName name="CRIT2" localSheetId="14">#REF!</definedName>
    <definedName name="CRIT2">#REF!</definedName>
    <definedName name="CRIT3" localSheetId="14">#REF!</definedName>
    <definedName name="CRIT3">#REF!</definedName>
    <definedName name="CRIT4" localSheetId="14">#REF!</definedName>
    <definedName name="CRIT4">#REF!</definedName>
    <definedName name="CRIT5" localSheetId="14">#REF!</definedName>
    <definedName name="CRIT5">#REF!</definedName>
    <definedName name="CRIT6" localSheetId="14">#REF!</definedName>
    <definedName name="CRIT6">#REF!</definedName>
    <definedName name="CRIT7" localSheetId="14">#REF!</definedName>
    <definedName name="CRIT7">#REF!</definedName>
    <definedName name="CRIT8" localSheetId="14">#REF!</definedName>
    <definedName name="CRIT8">#REF!</definedName>
    <definedName name="CRIT9" localSheetId="14">#REF!</definedName>
    <definedName name="CRIT9">#REF!</definedName>
    <definedName name="CRITINST" localSheetId="14">#REF!</definedName>
    <definedName name="CRITINST">#REF!</definedName>
    <definedName name="CRITPURC" localSheetId="14">#REF!</definedName>
    <definedName name="CRITPURC">#REF!</definedName>
    <definedName name="CropEstablishmentWage" localSheetId="14">#REF!</definedName>
    <definedName name="CropEstablishmentWage">#REF!</definedName>
    <definedName name="CropManagementWage" localSheetId="14">#REF!</definedName>
    <definedName name="CropManagementWage">#REF!</definedName>
    <definedName name="CRS" localSheetId="14">#REF!</definedName>
    <definedName name="CRS">#REF!</definedName>
    <definedName name="CS" localSheetId="14">#REF!</definedName>
    <definedName name="CS">#REF!</definedName>
    <definedName name="CS_10" localSheetId="14">#REF!</definedName>
    <definedName name="CS_10">#REF!</definedName>
    <definedName name="CS_100" localSheetId="14">#REF!</definedName>
    <definedName name="CS_100">#REF!</definedName>
    <definedName name="CS_10S" localSheetId="14">#REF!</definedName>
    <definedName name="CS_10S">#REF!</definedName>
    <definedName name="CS_120" localSheetId="14">#REF!</definedName>
    <definedName name="CS_120">#REF!</definedName>
    <definedName name="CS_140" localSheetId="14">#REF!</definedName>
    <definedName name="CS_140">#REF!</definedName>
    <definedName name="CS_160" localSheetId="14">#REF!</definedName>
    <definedName name="CS_160">#REF!</definedName>
    <definedName name="CS_20" localSheetId="14">#REF!</definedName>
    <definedName name="CS_20">#REF!</definedName>
    <definedName name="CS_30" localSheetId="14">#REF!</definedName>
    <definedName name="CS_30">#REF!</definedName>
    <definedName name="CS_40" localSheetId="14">#REF!</definedName>
    <definedName name="CS_40">#REF!</definedName>
    <definedName name="CS_40S" localSheetId="14">#REF!</definedName>
    <definedName name="CS_40S">#REF!</definedName>
    <definedName name="CS_5S" localSheetId="14">#REF!</definedName>
    <definedName name="CS_5S">#REF!</definedName>
    <definedName name="CS_60" localSheetId="14">#REF!</definedName>
    <definedName name="CS_60">#REF!</definedName>
    <definedName name="CS_80" localSheetId="14">#REF!</definedName>
    <definedName name="CS_80">#REF!</definedName>
    <definedName name="CS_80S" localSheetId="14">#REF!</definedName>
    <definedName name="CS_80S">#REF!</definedName>
    <definedName name="CS_STD" localSheetId="14">#REF!</definedName>
    <definedName name="CS_STD">#REF!</definedName>
    <definedName name="CS_XS" localSheetId="14">#REF!</definedName>
    <definedName name="CS_XS">#REF!</definedName>
    <definedName name="CS_XXS" localSheetId="14">#REF!</definedName>
    <definedName name="CS_XXS">#REF!</definedName>
    <definedName name="csd3p" localSheetId="14">#REF!</definedName>
    <definedName name="csd3p">#REF!</definedName>
    <definedName name="csddg1p" localSheetId="14">#REF!</definedName>
    <definedName name="csddg1p">#REF!</definedName>
    <definedName name="csddt1p" localSheetId="14">#REF!</definedName>
    <definedName name="csddt1p">#REF!</definedName>
    <definedName name="csht3p" localSheetId="14">#REF!</definedName>
    <definedName name="csht3p">#REF!</definedName>
    <definedName name="CSMBA" localSheetId="14">#REF!</definedName>
    <definedName name="CSMBA">#REF!</definedName>
    <definedName name="CT" localSheetId="14">#REF!</definedName>
    <definedName name="CT">#REF!</definedName>
    <definedName name="CT_KSTK" localSheetId="14">#REF!</definedName>
    <definedName name="CT_KSTK">#REF!</definedName>
    <definedName name="CT0.4" localSheetId="14">#REF!</definedName>
    <definedName name="CT0.4">#REF!</definedName>
    <definedName name="CTCT" localSheetId="14">#REF!</definedName>
    <definedName name="CTCT">#REF!</definedName>
    <definedName name="CTCT1" localSheetId="16" hidden="1">{"'Sheet1'!$L$16"}</definedName>
    <definedName name="CTCT1" hidden="1">{"'Sheet1'!$L$16"}</definedName>
    <definedName name="ctdn9697" localSheetId="14">#REF!</definedName>
    <definedName name="ctdn9697">#REF!</definedName>
    <definedName name="CTDZ" localSheetId="14">#REF!</definedName>
    <definedName name="CTDZ">#REF!</definedName>
    <definedName name="CTDz35" localSheetId="14">#REF!</definedName>
    <definedName name="CTDz35">#REF!</definedName>
    <definedName name="ctiep" localSheetId="14">#REF!</definedName>
    <definedName name="ctiep">#REF!</definedName>
    <definedName name="cto" localSheetId="14">#REF!</definedName>
    <definedName name="cto">#REF!</definedName>
    <definedName name="CTsu" localSheetId="16" hidden="1">{"'Sheet1'!$L$16"}</definedName>
    <definedName name="CTsu" hidden="1">{"'Sheet1'!$L$16"}</definedName>
    <definedName name="culy" localSheetId="14">#REF!</definedName>
    <definedName name="culy">#REF!</definedName>
    <definedName name="CURRENCY" localSheetId="14">#REF!</definedName>
    <definedName name="CURRENCY">#REF!</definedName>
    <definedName name="Currency_tec" localSheetId="14">#REF!</definedName>
    <definedName name="Currency_tec">#REF!</definedName>
    <definedName name="cx" localSheetId="14">#REF!</definedName>
    <definedName name="cx">#REF!</definedName>
    <definedName name="D" localSheetId="14">#REF!</definedName>
    <definedName name="D">#REF!</definedName>
    <definedName name="D_7101A_B" localSheetId="14">#REF!</definedName>
    <definedName name="D_7101A_B">#REF!</definedName>
    <definedName name="D_L" localSheetId="14">#REF!</definedName>
    <definedName name="D_L">#REF!</definedName>
    <definedName name="D1Z" localSheetId="14">#REF!</definedName>
    <definedName name="D1Z">#REF!</definedName>
    <definedName name="D4Z" localSheetId="14">#REF!</definedName>
    <definedName name="D4Z">#REF!</definedName>
    <definedName name="DA" localSheetId="14">#REF!</definedName>
    <definedName name="DA">#REF!</definedName>
    <definedName name="da2x4" localSheetId="14">#REF!</definedName>
    <definedName name="da2x4">#REF!</definedName>
    <definedName name="Da4x6" localSheetId="14">#REF!</definedName>
    <definedName name="Da4x6">#REF!</definedName>
    <definedName name="da4x7" localSheetId="14">#REF!</definedName>
    <definedName name="da4x7">#REF!</definedName>
    <definedName name="dah" localSheetId="14">#REF!</definedName>
    <definedName name="dah">#REF!</definedName>
    <definedName name="dahoc" localSheetId="14">#REF!</definedName>
    <definedName name="dahoc">#REF!</definedName>
    <definedName name="dao" localSheetId="14">#REF!</definedName>
    <definedName name="dao">#REF!</definedName>
    <definedName name="DAO_DAT" localSheetId="14">#REF!</definedName>
    <definedName name="DAO_DAT">#REF!</definedName>
    <definedName name="dap" localSheetId="14">#REF!</definedName>
    <definedName name="dap">#REF!</definedName>
    <definedName name="DAT" localSheetId="14">#REF!</definedName>
    <definedName name="DAT">#REF!</definedName>
    <definedName name="data" localSheetId="14">#REF!</definedName>
    <definedName name="data">#REF!</definedName>
    <definedName name="Data11" localSheetId="14">#REF!</definedName>
    <definedName name="Data11">#REF!</definedName>
    <definedName name="data2" localSheetId="14" hidden="1">#REF!</definedName>
    <definedName name="data2" localSheetId="16" hidden="1">#REF!</definedName>
    <definedName name="data2" hidden="1">#REF!</definedName>
    <definedName name="data3" localSheetId="14" hidden="1">#REF!</definedName>
    <definedName name="data3" localSheetId="16" hidden="1">#REF!</definedName>
    <definedName name="data3" hidden="1">#REF!</definedName>
    <definedName name="Data41" localSheetId="14">#REF!</definedName>
    <definedName name="Data41">#REF!</definedName>
    <definedName name="Daucapcongotnong" localSheetId="14">#REF!</definedName>
    <definedName name="Daucapcongotnong">#REF!</definedName>
    <definedName name="Daucaplapdattrongvangoainha" localSheetId="14">#REF!</definedName>
    <definedName name="Daucaplapdattrongvangoainha">#REF!</definedName>
    <definedName name="DaucotdongcuaUc" localSheetId="14">#REF!</definedName>
    <definedName name="DaucotdongcuaUc">#REF!</definedName>
    <definedName name="Daucotdongnhom" localSheetId="14">#REF!</definedName>
    <definedName name="Daucotdongnhom">#REF!</definedName>
    <definedName name="daunoi" localSheetId="14">#REF!</definedName>
    <definedName name="daunoi">#REF!</definedName>
    <definedName name="Daunoinhomdong" localSheetId="14">#REF!</definedName>
    <definedName name="Daunoinhomdong">#REF!</definedName>
    <definedName name="dayAE35" localSheetId="14">#REF!</definedName>
    <definedName name="dayAE35">#REF!</definedName>
    <definedName name="dayAE50" localSheetId="14">#REF!</definedName>
    <definedName name="dayAE50">#REF!</definedName>
    <definedName name="dayAE70" localSheetId="14">#REF!</definedName>
    <definedName name="dayAE70">#REF!</definedName>
    <definedName name="dayAE95" localSheetId="14">#REF!</definedName>
    <definedName name="dayAE95">#REF!</definedName>
    <definedName name="DayCEV" localSheetId="14">#REF!</definedName>
    <definedName name="DayCEV">#REF!</definedName>
    <definedName name="DBASE" localSheetId="14">#REF!</definedName>
    <definedName name="DBASE">#REF!</definedName>
    <definedName name="DBT" localSheetId="14">#REF!</definedName>
    <definedName name="DBT">#REF!</definedName>
    <definedName name="DÇm_33" localSheetId="14">#REF!</definedName>
    <definedName name="DÇm_33">#REF!</definedName>
    <definedName name="dctc35" localSheetId="14">#REF!</definedName>
    <definedName name="dctc35">#REF!</definedName>
    <definedName name="DDDĐ" hidden="1">{"Offgrid",#N/A,FALSE,"OFFGRID";"Region",#N/A,FALSE,"REGION";"Offgrid -2",#N/A,FALSE,"OFFGRID";"WTP",#N/A,FALSE,"WTP";"WTP -2",#N/A,FALSE,"WTP";"Project",#N/A,FALSE,"PROJECT";"Summary -2",#N/A,FALSE,"SUMMARY"}</definedName>
    <definedName name="DDM" localSheetId="14">#REF!</definedName>
    <definedName name="DDM">#REF!</definedName>
    <definedName name="den_bu" localSheetId="14">#REF!</definedName>
    <definedName name="den_bu">#REF!</definedName>
    <definedName name="denbu" localSheetId="14">#REF!</definedName>
    <definedName name="denbu">#REF!</definedName>
    <definedName name="Det32x3" localSheetId="14">#REF!</definedName>
    <definedName name="Det32x3">#REF!</definedName>
    <definedName name="Det35x3" localSheetId="14">#REF!</definedName>
    <definedName name="Det35x3">#REF!</definedName>
    <definedName name="Det40x4" localSheetId="14">#REF!</definedName>
    <definedName name="Det40x4">#REF!</definedName>
    <definedName name="Det50x5" localSheetId="14">#REF!</definedName>
    <definedName name="Det50x5">#REF!</definedName>
    <definedName name="Det63x6" localSheetId="14">#REF!</definedName>
    <definedName name="Det63x6">#REF!</definedName>
    <definedName name="Det75x6" localSheetId="14">#REF!</definedName>
    <definedName name="Det75x6">#REF!</definedName>
    <definedName name="dfgzxdf" hidden="1">{0,#N/A,FALSE,0;0,#N/A,FALSE,0;0,#N/A,FALSE,0;0,#N/A,FALSE,0;0,#N/A,FALSE,0;0,#N/A,FALSE,0;0,#N/A,FALSE,0}</definedName>
    <definedName name="DG1M3BETONG" localSheetId="14">#REF!</definedName>
    <definedName name="DG1M3BETONG">#REF!</definedName>
    <definedName name="dgbdII" localSheetId="14">#REF!</definedName>
    <definedName name="dgbdII">#REF!</definedName>
    <definedName name="DGCTI592" localSheetId="14">#REF!</definedName>
    <definedName name="DGCTI592">#REF!</definedName>
    <definedName name="dgnc" localSheetId="14">#REF!</definedName>
    <definedName name="dgnc">#REF!</definedName>
    <definedName name="dgqndn" localSheetId="14">#REF!</definedName>
    <definedName name="dgqndn">#REF!</definedName>
    <definedName name="DGTS" localSheetId="16" hidden="1">{"'Sheet1'!$L$16"}</definedName>
    <definedName name="DGTS" hidden="1">{"'Sheet1'!$L$16"}</definedName>
    <definedName name="DGTS_1" localSheetId="16" hidden="1">{"'Sheet1'!$L$16"}</definedName>
    <definedName name="DGTS_1" hidden="1">{"'Sheet1'!$L$16"}</definedName>
    <definedName name="dgvl" localSheetId="14">#REF!</definedName>
    <definedName name="dgvl">#REF!</definedName>
    <definedName name="dhom" localSheetId="14">#REF!</definedName>
    <definedName name="dhom">#REF!</definedName>
    <definedName name="dinh" localSheetId="14">#REF!</definedName>
    <definedName name="dinh">#REF!</definedName>
    <definedName name="dinh2" localSheetId="14">#REF!</definedName>
    <definedName name="dinh2">#REF!</definedName>
    <definedName name="Discount" localSheetId="14" hidden="1">#REF!</definedName>
    <definedName name="Discount" localSheetId="16" hidden="1">#REF!</definedName>
    <definedName name="Discount" hidden="1">#REF!</definedName>
    <definedName name="display_area_2" localSheetId="14" hidden="1">#REF!</definedName>
    <definedName name="display_area_2" localSheetId="16" hidden="1">#REF!</definedName>
    <definedName name="display_area_2" hidden="1">#REF!</definedName>
    <definedName name="DLC" localSheetId="14">#REF!</definedName>
    <definedName name="DLC">#REF!</definedName>
    <definedName name="dm56bxd" localSheetId="14">#REF!</definedName>
    <definedName name="dm56bxd">#REF!</definedName>
    <definedName name="DMGT" localSheetId="14">#REF!</definedName>
    <definedName name="DMGT">#REF!</definedName>
    <definedName name="DMlapdatxa" localSheetId="14">#REF!</definedName>
    <definedName name="DMlapdatxa">#REF!</definedName>
    <definedName name="DMTK" localSheetId="14">#REF!</definedName>
    <definedName name="DMTK">#REF!</definedName>
    <definedName name="DMTL" localSheetId="14">#REF!</definedName>
    <definedName name="DMTL">#REF!</definedName>
    <definedName name="DN" localSheetId="14">#REF!</definedName>
    <definedName name="DN">#REF!</definedName>
    <definedName name="DÑt45x4" localSheetId="14">#REF!</definedName>
    <definedName name="DÑt45x4">#REF!</definedName>
    <definedName name="dobt" localSheetId="14">#REF!</definedName>
    <definedName name="dobt">#REF!</definedName>
    <definedName name="Document_array">{"QTDBMA re 6-1999 xlw.xls","Sheet1"}</definedName>
    <definedName name="Documents_array" localSheetId="14">#REF!</definedName>
    <definedName name="Documents_array">#REF!</definedName>
    <definedName name="dongiavanchuyen" localSheetId="14">#REF!</definedName>
    <definedName name="dongiavanchuyen">#REF!</definedName>
    <definedName name="ds" localSheetId="14">#REF!</definedName>
    <definedName name="ds">#REF!</definedName>
    <definedName name="ds1pnc" localSheetId="14">#REF!</definedName>
    <definedName name="ds1pnc">#REF!</definedName>
    <definedName name="ds1pvl" localSheetId="14">#REF!</definedName>
    <definedName name="ds1pvl">#REF!</definedName>
    <definedName name="ds3pnc" localSheetId="14">#REF!</definedName>
    <definedName name="ds3pnc">#REF!</definedName>
    <definedName name="ds3pvl" localSheetId="14">#REF!</definedName>
    <definedName name="ds3pvl">#REF!</definedName>
    <definedName name="dsct3pnc" localSheetId="14">#REF!</definedName>
    <definedName name="dsct3pnc">#REF!</definedName>
    <definedName name="dsct3pvl" localSheetId="14">#REF!</definedName>
    <definedName name="dsct3pvl">#REF!</definedName>
    <definedName name="DSUMDATA" localSheetId="14">#REF!</definedName>
    <definedName name="DSUMDATA">#REF!</definedName>
    <definedName name="DThmDU" localSheetId="16" hidden="1">{"'Sheet1'!$L$16"}</definedName>
    <definedName name="DThmDU" hidden="1">{"'Sheet1'!$L$16"}</definedName>
    <definedName name="DUT" localSheetId="14">#REF!</definedName>
    <definedName name="DUT">#REF!</definedName>
    <definedName name="DutoanDongmo" localSheetId="14">#REF!</definedName>
    <definedName name="DutoanDongmo">#REF!</definedName>
    <definedName name="DWPRICE" localSheetId="14" hidden="1">[2]Quantity!#REF!</definedName>
    <definedName name="DWPRICE" hidden="1">[2]Quantity!#REF!</definedName>
    <definedName name="DZ_04" localSheetId="14">#REF!</definedName>
    <definedName name="DZ_04">#REF!</definedName>
    <definedName name="DZ_35" localSheetId="14">#REF!</definedName>
    <definedName name="DZ_35">#REF!</definedName>
    <definedName name="Ea">2100000</definedName>
    <definedName name="Eb">240000</definedName>
    <definedName name="EDR" localSheetId="14">#REF!</definedName>
    <definedName name="EDR">#REF!</definedName>
    <definedName name="Eff_min" localSheetId="14">#REF!</definedName>
    <definedName name="Eff_min">#REF!</definedName>
    <definedName name="emb" localSheetId="14">#REF!</definedName>
    <definedName name="emb">#REF!</definedName>
    <definedName name="En">240000</definedName>
    <definedName name="end" localSheetId="14">#REF!</definedName>
    <definedName name="end">#REF!</definedName>
    <definedName name="End_1" localSheetId="14">#REF!</definedName>
    <definedName name="End_1">#REF!</definedName>
    <definedName name="End_10" localSheetId="14">#REF!</definedName>
    <definedName name="End_10">#REF!</definedName>
    <definedName name="End_11" localSheetId="14">#REF!</definedName>
    <definedName name="End_11">#REF!</definedName>
    <definedName name="End_12" localSheetId="14">#REF!</definedName>
    <definedName name="End_12">#REF!</definedName>
    <definedName name="End_13" localSheetId="14">#REF!</definedName>
    <definedName name="End_13">#REF!</definedName>
    <definedName name="End_2" localSheetId="14">#REF!</definedName>
    <definedName name="End_2">#REF!</definedName>
    <definedName name="End_3" localSheetId="14">#REF!</definedName>
    <definedName name="End_3">#REF!</definedName>
    <definedName name="End_4" localSheetId="14">#REF!</definedName>
    <definedName name="End_4">#REF!</definedName>
    <definedName name="End_5" localSheetId="14">#REF!</definedName>
    <definedName name="End_5">#REF!</definedName>
    <definedName name="End_6" localSheetId="14">#REF!</definedName>
    <definedName name="End_6">#REF!</definedName>
    <definedName name="End_7" localSheetId="14">#REF!</definedName>
    <definedName name="End_7">#REF!</definedName>
    <definedName name="End_8" localSheetId="14">#REF!</definedName>
    <definedName name="End_8">#REF!</definedName>
    <definedName name="End_9" localSheetId="14">#REF!</definedName>
    <definedName name="End_9">#REF!</definedName>
    <definedName name="EQI" localSheetId="14">#REF!</definedName>
    <definedName name="EQI">#REF!</definedName>
    <definedName name="er" localSheetId="16" hidden="1">{0,0,0,0;0,0,0,0;0,0,0,0;0,0,0,0;0,0,0,0;0,0,0,0;0,0,0,0}</definedName>
    <definedName name="er" hidden="1">{0,0,0,0;0,0,0,0;0,0,0,0;0,0,0,0;0,0,0,0;0,0,0,0;0,0,0,0}</definedName>
    <definedName name="EVNB" localSheetId="14">#REF!</definedName>
    <definedName name="EVNB">#REF!</definedName>
    <definedName name="ex" localSheetId="14">#REF!</definedName>
    <definedName name="ex">#REF!</definedName>
    <definedName name="eyw" hidden="1">{0,#N/A,FALSE,0;0,#N/A,FALSE,0;0,#N/A,FALSE,0;0,#N/A,FALSE,0;0,#N/A,FALSE,0;0,#N/A,FALSE,0;0,#N/A,FALSE,0}</definedName>
    <definedName name="f" localSheetId="14">#REF!</definedName>
    <definedName name="f">#REF!</definedName>
    <definedName name="F_Class1" localSheetId="14">#REF!</definedName>
    <definedName name="F_Class1">#REF!</definedName>
    <definedName name="F_Class2" localSheetId="14">#REF!</definedName>
    <definedName name="F_Class2">#REF!</definedName>
    <definedName name="F_Class3" localSheetId="14">#REF!</definedName>
    <definedName name="F_Class3">#REF!</definedName>
    <definedName name="F_Class4" localSheetId="14">#REF!</definedName>
    <definedName name="F_Class4">#REF!</definedName>
    <definedName name="F_Class5" localSheetId="14">#REF!</definedName>
    <definedName name="F_Class5">#REF!</definedName>
    <definedName name="f92F56" localSheetId="14">#REF!</definedName>
    <definedName name="f92F56">#REF!</definedName>
    <definedName name="FACTOR" localSheetId="14">#REF!</definedName>
    <definedName name="FACTOR">#REF!</definedName>
    <definedName name="fbsdggdsf">{"DZ-TDTB2.XLS","Dcksat.xls"}</definedName>
    <definedName name="FCode" localSheetId="14" hidden="1">#REF!</definedName>
    <definedName name="FCode" localSheetId="16" hidden="1">#REF!</definedName>
    <definedName name="FCode" hidden="1">#REF!</definedName>
    <definedName name="fdgdfgd" localSheetId="16" hidden="1">{0,0,0,0;0,0,0,0;0,0,0,0;0,0,0,0;0,0,0,0;0,0,0,0;0,0,0,0}</definedName>
    <definedName name="fdgdfgd" hidden="1">{0,0,0,0;0,0,0,0;0,0,0,0;0,0,0,0;0,0,0,0;0,0,0,0;0,0,0,0}</definedName>
    <definedName name="FDR" localSheetId="14">#REF!</definedName>
    <definedName name="FDR">#REF!</definedName>
    <definedName name="fff" localSheetId="16" hidden="1">{"'Sheet1'!$L$16"}</definedName>
    <definedName name="fff" hidden="1">{"'Sheet1'!$L$16"}</definedName>
    <definedName name="fgg" localSheetId="14">#REF!</definedName>
    <definedName name="fgg">#REF!</definedName>
    <definedName name="fr_ani" localSheetId="14">#REF!</definedName>
    <definedName name="fr_ani">#REF!</definedName>
    <definedName name="frK_bls" localSheetId="14">#REF!</definedName>
    <definedName name="frK_bls">#REF!</definedName>
    <definedName name="frN_bls" localSheetId="14">#REF!</definedName>
    <definedName name="frN_bls">#REF!</definedName>
    <definedName name="frP_bls" localSheetId="14">#REF!</definedName>
    <definedName name="frP_bls">#REF!</definedName>
    <definedName name="fu" hidden="1">{"Offgrid",#N/A,FALSE,"OFFGRID";"Region",#N/A,FALSE,"REGION";"Offgrid -2",#N/A,FALSE,"OFFGRID";"WTP",#N/A,FALSE,"WTP";"WTP -2",#N/A,FALSE,"WTP";"Project",#N/A,FALSE,"PROJECT";"Summary -2",#N/A,FALSE,"SUMMARY"}</definedName>
    <definedName name="fuji" localSheetId="14">#REF!</definedName>
    <definedName name="fuji">#REF!</definedName>
    <definedName name="fwgter" localSheetId="16" hidden="1">{"'Sheet1'!$L$16"}</definedName>
    <definedName name="fwgter" hidden="1">{"'Sheet1'!$L$16"}</definedName>
    <definedName name="fyjtfgjft" hidden="1">{#N/A,#N/A,FALSE,"Sheet1";#N/A,#N/A,FALSE,"Sheet1";#N/A,#N/A,FALSE,"Sheet1"}</definedName>
    <definedName name="g" localSheetId="16" hidden="1">{"'Sheet1'!$L$16"}</definedName>
    <definedName name="g" hidden="1">{"'Sheet1'!$L$16"}</definedName>
    <definedName name="G_ME" localSheetId="14">#REF!</definedName>
    <definedName name="G_ME">#REF!</definedName>
    <definedName name="gach" localSheetId="14">#REF!</definedName>
    <definedName name="gach">#REF!</definedName>
    <definedName name="GAHT" localSheetId="14">#REF!</definedName>
    <definedName name="GAHT">#REF!</definedName>
    <definedName name="GaicapbocCuXLPEPVCPVCloaiCEVV18den35kV" localSheetId="14">#REF!</definedName>
    <definedName name="GaicapbocCuXLPEPVCPVCloaiCEVV18den35kV">#REF!</definedName>
    <definedName name="GC" localSheetId="14">#REF!</definedName>
    <definedName name="GC">#REF!</definedName>
    <definedName name="GC_DN" localSheetId="14">#REF!</definedName>
    <definedName name="GC_DN">#REF!</definedName>
    <definedName name="GC_HT" localSheetId="14">#REF!</definedName>
    <definedName name="GC_HT">#REF!</definedName>
    <definedName name="GC_TD" localSheetId="14">#REF!</definedName>
    <definedName name="GC_TD">#REF!</definedName>
    <definedName name="GCS" localSheetId="14">#REF!</definedName>
    <definedName name="GCS">#REF!</definedName>
    <definedName name="gdfgdfg" hidden="1">{0,0,0,0;TRUE,TRUE,0,TRUE;0,0,0,0;191.329948618878,0,0,0;0,0,0,0;0,0,0,0;0,0,0,0}</definedName>
    <definedName name="GDTD" localSheetId="14">#REF!</definedName>
    <definedName name="GDTD">#REF!</definedName>
    <definedName name="geo" localSheetId="14">#REF!</definedName>
    <definedName name="geo">#REF!</definedName>
    <definedName name="ghip" localSheetId="14">#REF!</definedName>
    <definedName name="ghip">#REF!</definedName>
    <definedName name="gi">0.4</definedName>
    <definedName name="gia_tien" localSheetId="14">#REF!</definedName>
    <definedName name="gia_tien">#REF!</definedName>
    <definedName name="gia_tien_BTN" localSheetId="14">#REF!</definedName>
    <definedName name="gia_tien_BTN">#REF!</definedName>
    <definedName name="GiacapAvanxoanLVABCXLPE" localSheetId="14">#REF!</definedName>
    <definedName name="GiacapAvanxoanLVABCXLPE">#REF!</definedName>
    <definedName name="GiacapbocCuXLPEPVCDSTAPVCloaiCEVVST" localSheetId="14">#REF!</definedName>
    <definedName name="GiacapbocCuXLPEPVCDSTAPVCloaiCEVVST">#REF!</definedName>
    <definedName name="GiacapbocCuXLPEPVCDSTPVCloaiCEVVST12den24kV" localSheetId="14">#REF!</definedName>
    <definedName name="GiacapbocCuXLPEPVCDSTPVCloaiCEVVST12den24kV">#REF!</definedName>
    <definedName name="GiacapbocCuXLPEPVCDSTPVCloaiCEVVST18den35kV" localSheetId="14">#REF!</definedName>
    <definedName name="GiacapbocCuXLPEPVCDSTPVCloaiCEVVST18den35kV">#REF!</definedName>
    <definedName name="GiacapbocCuXLPEPVCloaiCEV" localSheetId="14">#REF!</definedName>
    <definedName name="GiacapbocCuXLPEPVCloaiCEV">#REF!</definedName>
    <definedName name="GiacapbocCuXLPEPVCloaiCEV12den24kV" localSheetId="14">#REF!</definedName>
    <definedName name="GiacapbocCuXLPEPVCloaiCEV12den24kV">#REF!</definedName>
    <definedName name="GiacapbocCuXLPEPVCloaiCEV18den35kV" localSheetId="14">#REF!</definedName>
    <definedName name="GiacapbocCuXLPEPVCloaiCEV18den35kV">#REF!</definedName>
    <definedName name="GiacapbocCuXLPEPVCPVCloaiCEVV12den24kV" localSheetId="14">#REF!</definedName>
    <definedName name="GiacapbocCuXLPEPVCPVCloaiCEVV12den24kV">#REF!</definedName>
    <definedName name="GiacapbocCuXLPEPVCSWPVCloaiCEVVSW12den24kV" localSheetId="14">#REF!</definedName>
    <definedName name="GiacapbocCuXLPEPVCSWPVCloaiCEVVSW12den24kV">#REF!</definedName>
    <definedName name="GiacapbocCuXLPEPVCSWPVCloaiCEVVSW18den35kV" localSheetId="14">#REF!</definedName>
    <definedName name="GiacapbocCuXLPEPVCSWPVCloaiCEVVSW18den35kV">#REF!</definedName>
    <definedName name="GiadayACbocPVC" localSheetId="14">#REF!</definedName>
    <definedName name="GiadayACbocPVC">#REF!</definedName>
    <definedName name="GiadayAS" localSheetId="14">#REF!</definedName>
    <definedName name="GiadayAS">#REF!</definedName>
    <definedName name="GiadayAtran" localSheetId="14">#REF!</definedName>
    <definedName name="GiadayAtran">#REF!</definedName>
    <definedName name="GiadayAV" localSheetId="14">#REF!</definedName>
    <definedName name="GiadayAV">#REF!</definedName>
    <definedName name="GiadayAXLPE1kVlkyhieuAE" localSheetId="14">#REF!</definedName>
    <definedName name="GiadayAXLPE1kVlkyhieuAE">#REF!</definedName>
    <definedName name="GiadaycapCEV" localSheetId="14">#REF!</definedName>
    <definedName name="GiadaycapCEV">#REF!</definedName>
    <definedName name="GiadaycapCuPVC600V" localSheetId="14">#REF!</definedName>
    <definedName name="GiadaycapCuPVC600V">#REF!</definedName>
    <definedName name="GiadayCVV" localSheetId="14">#REF!</definedName>
    <definedName name="GiadayCVV">#REF!</definedName>
    <definedName name="GiadayMtran" localSheetId="14">#REF!</definedName>
    <definedName name="GiadayMtran">#REF!</definedName>
    <definedName name="Giasatthep" localSheetId="14">#REF!</definedName>
    <definedName name="Giasatthep">#REF!</definedName>
    <definedName name="Giavatlieukhac" localSheetId="14">#REF!</definedName>
    <definedName name="Giavatlieukhac">#REF!</definedName>
    <definedName name="Giocong" localSheetId="14">#REF!</definedName>
    <definedName name="Giocong">#REF!</definedName>
    <definedName name="gl3p" localSheetId="14">#REF!</definedName>
    <definedName name="gl3p">#REF!</definedName>
    <definedName name="Goc32x3" localSheetId="14">#REF!</definedName>
    <definedName name="Goc32x3">#REF!</definedName>
    <definedName name="Goc35x3" localSheetId="14">#REF!</definedName>
    <definedName name="Goc35x3">#REF!</definedName>
    <definedName name="Goc40x4" localSheetId="14">#REF!</definedName>
    <definedName name="Goc40x4">#REF!</definedName>
    <definedName name="Goc45x4" localSheetId="14">#REF!</definedName>
    <definedName name="Goc45x4">#REF!</definedName>
    <definedName name="Goc50x5" localSheetId="14">#REF!</definedName>
    <definedName name="Goc50x5">#REF!</definedName>
    <definedName name="Goc63x6" localSheetId="14">#REF!</definedName>
    <definedName name="Goc63x6">#REF!</definedName>
    <definedName name="Goc75x6" localSheetId="14">#REF!</definedName>
    <definedName name="Goc75x6">#REF!</definedName>
    <definedName name="GP" localSheetId="14">#REF!</definedName>
    <definedName name="GP">#REF!</definedName>
    <definedName name="GRID" localSheetId="14">#REF!</definedName>
    <definedName name="GRID">#REF!</definedName>
    <definedName name="gt" localSheetId="14">#REF!</definedName>
    <definedName name="gt">#REF!</definedName>
    <definedName name="Gtb" localSheetId="14">#REF!</definedName>
    <definedName name="Gtb">#REF!</definedName>
    <definedName name="gtbtt" localSheetId="14">#REF!</definedName>
    <definedName name="gtbtt">#REF!</definedName>
    <definedName name="gthep">1</definedName>
    <definedName name="GTXL" localSheetId="14">#REF!</definedName>
    <definedName name="GTXL">#REF!</definedName>
    <definedName name="Gxl" localSheetId="14">#REF!</definedName>
    <definedName name="Gxl">#REF!</definedName>
    <definedName name="gxltt" localSheetId="14">#REF!</definedName>
    <definedName name="gxltt">#REF!</definedName>
    <definedName name="h" localSheetId="16" hidden="1">{"'Sheet1'!$L$16"}</definedName>
    <definedName name="h" hidden="1">{"'Sheet1'!$L$16"}</definedName>
    <definedName name="h_2" localSheetId="16" hidden="1">{"'Sheet1'!$L$16"}</definedName>
    <definedName name="h_2" hidden="1">{"'Sheet1'!$L$16"}</definedName>
    <definedName name="H_Class1" localSheetId="14">#REF!</definedName>
    <definedName name="H_Class1">#REF!</definedName>
    <definedName name="H_Class2" localSheetId="14">#REF!</definedName>
    <definedName name="H_Class2">#REF!</definedName>
    <definedName name="H_Class3" localSheetId="14">#REF!</definedName>
    <definedName name="H_Class3">#REF!</definedName>
    <definedName name="H_Class4" localSheetId="14">#REF!</definedName>
    <definedName name="H_Class4">#REF!</definedName>
    <definedName name="H_Class5" localSheetId="14">#REF!</definedName>
    <definedName name="H_Class5">#REF!</definedName>
    <definedName name="H0.4" localSheetId="14">#REF!</definedName>
    <definedName name="H0.4">#REF!</definedName>
    <definedName name="hangmuc" localSheetId="14">#REF!</definedName>
    <definedName name="hangmuc">#REF!</definedName>
    <definedName name="HarvestingWage" localSheetId="14">#REF!</definedName>
    <definedName name="HarvestingWage">#REF!</definedName>
    <definedName name="hau" localSheetId="14">#REF!</definedName>
    <definedName name="hau">#REF!</definedName>
    <definedName name="HBC" localSheetId="14">#REF!</definedName>
    <definedName name="HBC">#REF!</definedName>
    <definedName name="HBL" localSheetId="14">#REF!</definedName>
    <definedName name="HBL">#REF!</definedName>
    <definedName name="HCPH" localSheetId="14">#REF!</definedName>
    <definedName name="HCPH">#REF!</definedName>
    <definedName name="HCS" localSheetId="14">#REF!</definedName>
    <definedName name="HCS">#REF!</definedName>
    <definedName name="HCU" localSheetId="14">#REF!</definedName>
    <definedName name="HCU">#REF!</definedName>
    <definedName name="HDC" localSheetId="14">#REF!</definedName>
    <definedName name="HDC">#REF!</definedName>
    <definedName name="HDU" localSheetId="14">#REF!</definedName>
    <definedName name="HDU">#REF!</definedName>
    <definedName name="Heä_soá_laép_xaø_H">1.7</definedName>
    <definedName name="heä_soá_sình_laày" localSheetId="14">#REF!</definedName>
    <definedName name="heä_soá_sình_laày">#REF!</definedName>
    <definedName name="hfdsh" localSheetId="14" hidden="1">#REF!</definedName>
    <definedName name="hfdsh" localSheetId="16" hidden="1">#REF!</definedName>
    <definedName name="hfdsh" hidden="1">#REF!</definedName>
    <definedName name="hh">{"'Sheet1'!$L$16"}</definedName>
    <definedName name="HHcat" localSheetId="14">#REF!</definedName>
    <definedName name="HHcat">#REF!</definedName>
    <definedName name="HHda" localSheetId="14">#REF!</definedName>
    <definedName name="HHda">#REF!</definedName>
    <definedName name="hhhhhhhh" localSheetId="16" hidden="1">{"'Sheet1'!$L$16"}</definedName>
    <definedName name="hhhhhhhh" hidden="1">{"'Sheet1'!$L$16"}</definedName>
    <definedName name="HHIC" localSheetId="14">#REF!</definedName>
    <definedName name="HHIC">#REF!</definedName>
    <definedName name="HHT" localSheetId="14">#REF!</definedName>
    <definedName name="HHT">#REF!</definedName>
    <definedName name="HiddenRows" localSheetId="14" hidden="1">#REF!</definedName>
    <definedName name="HiddenRows" localSheetId="16" hidden="1">#REF!</definedName>
    <definedName name="HiddenRows" hidden="1">#REF!</definedName>
    <definedName name="hien" localSheetId="14">#REF!</definedName>
    <definedName name="hien">#REF!</definedName>
    <definedName name="hiep" localSheetId="16" hidden="1">{"'Sheet1'!$L$16"}</definedName>
    <definedName name="hiep" hidden="1">{"'Sheet1'!$L$16"}</definedName>
    <definedName name="HKE" localSheetId="14">#REF!</definedName>
    <definedName name="HKE">#REF!</definedName>
    <definedName name="HKL" localSheetId="14">#REF!</definedName>
    <definedName name="HKL">#REF!</definedName>
    <definedName name="HKLHI" localSheetId="14">#REF!</definedName>
    <definedName name="HKLHI">#REF!</definedName>
    <definedName name="HKLL" localSheetId="14">#REF!</definedName>
    <definedName name="HKLL">#REF!</definedName>
    <definedName name="HKLLLO" localSheetId="14">#REF!</definedName>
    <definedName name="HKLLLO">#REF!</definedName>
    <definedName name="HLC" localSheetId="14">#REF!</definedName>
    <definedName name="HLC">#REF!</definedName>
    <definedName name="HLIC" localSheetId="14">#REF!</definedName>
    <definedName name="HLIC">#REF!</definedName>
    <definedName name="HLU" localSheetId="14">#REF!</definedName>
    <definedName name="HLU">#REF!</definedName>
    <definedName name="hnhnhn" hidden="1">{"Offgrid",#N/A,FALSE,"OFFGRID";"Region",#N/A,FALSE,"REGION";"Offgrid -2",#N/A,FALSE,"OFFGRID";"WTP",#N/A,FALSE,"WTP";"WTP -2",#N/A,FALSE,"WTP";"Project",#N/A,FALSE,"PROJECT";"Summary -2",#N/A,FALSE,"SUMMARY"}</definedName>
    <definedName name="hÖ_sè_vËt_liÖu_ho__b_nh" localSheetId="14">#REF!</definedName>
    <definedName name="hÖ_sè_vËt_liÖu_ho__b_nh">#REF!</definedName>
    <definedName name="hoai" localSheetId="16" hidden="1">{"'Sheet1'!$L$16"}</definedName>
    <definedName name="hoai" hidden="1">{"'Sheet1'!$L$16"}</definedName>
    <definedName name="HOME_MANP" localSheetId="14">#REF!</definedName>
    <definedName name="HOME_MANP">#REF!</definedName>
    <definedName name="HOMEOFFICE_COST" localSheetId="14">#REF!</definedName>
    <definedName name="HOMEOFFICE_COST">#REF!</definedName>
    <definedName name="Hopnoicap" localSheetId="14">#REF!</definedName>
    <definedName name="Hopnoicap">#REF!</definedName>
    <definedName name="HR" localSheetId="14">#REF!</definedName>
    <definedName name="HR">#REF!</definedName>
    <definedName name="HRC" localSheetId="14">#REF!</definedName>
    <definedName name="HRC">#REF!</definedName>
    <definedName name="HSCT3">0.1</definedName>
    <definedName name="hsd" localSheetId="14">#REF!</definedName>
    <definedName name="hsd">#REF!</definedName>
    <definedName name="hsdc" localSheetId="14">#REF!</definedName>
    <definedName name="hsdc">#REF!</definedName>
    <definedName name="hsdc1" localSheetId="14">#REF!</definedName>
    <definedName name="hsdc1">#REF!</definedName>
    <definedName name="HSDN">2.5</definedName>
    <definedName name="HSHH" localSheetId="14">#REF!</definedName>
    <definedName name="HSHH">#REF!</definedName>
    <definedName name="HSHHUT" localSheetId="14">#REF!</definedName>
    <definedName name="HSHHUT">#REF!</definedName>
    <definedName name="hsk" localSheetId="14">#REF!</definedName>
    <definedName name="hsk">#REF!</definedName>
    <definedName name="hsm" localSheetId="14">#REF!</definedName>
    <definedName name="hsm">#REF!</definedName>
    <definedName name="HSMTC" localSheetId="14">#REF!</definedName>
    <definedName name="HSMTC">#REF!</definedName>
    <definedName name="hsn">0.5</definedName>
    <definedName name="HSSL" localSheetId="14">#REF!</definedName>
    <definedName name="HSSL">#REF!</definedName>
    <definedName name="hßm4" localSheetId="14">#REF!</definedName>
    <definedName name="hßm4">#REF!</definedName>
    <definedName name="hstb" localSheetId="14">#REF!</definedName>
    <definedName name="hstb">#REF!</definedName>
    <definedName name="hstdtk" localSheetId="14">#REF!</definedName>
    <definedName name="hstdtk">#REF!</definedName>
    <definedName name="hsthep" localSheetId="14">#REF!</definedName>
    <definedName name="hsthep">#REF!</definedName>
    <definedName name="HSVC1" localSheetId="14">#REF!</definedName>
    <definedName name="HSVC1">#REF!</definedName>
    <definedName name="HSVC2" localSheetId="14">#REF!</definedName>
    <definedName name="HSVC2">#REF!</definedName>
    <definedName name="HSVC3" localSheetId="14">#REF!</definedName>
    <definedName name="HSVC3">#REF!</definedName>
    <definedName name="hsvl" localSheetId="14">#REF!</definedName>
    <definedName name="hsvl">#REF!</definedName>
    <definedName name="HSXA" localSheetId="14">#REF!</definedName>
    <definedName name="HSXA">#REF!</definedName>
    <definedName name="HT" localSheetId="14">#REF!</definedName>
    <definedName name="HT">#REF!</definedName>
    <definedName name="htdd2003" localSheetId="14">#REF!</definedName>
    <definedName name="htdd2003">#REF!</definedName>
    <definedName name="htlm" localSheetId="16" hidden="1">{"'Sheet1'!$L$16"}</definedName>
    <definedName name="htlm" hidden="1">{"'Sheet1'!$L$16"}</definedName>
    <definedName name="HTML_CodePage" hidden="1">950</definedName>
    <definedName name="HTML_Control" localSheetId="16" hidden="1">{"'Sheet1'!$L$16"}</definedName>
    <definedName name="HTML_Control" hidden="1">{"'Sheet1'!$L$16"}</definedName>
    <definedName name="HTML_Control_2" localSheetId="16" hidden="1">{"'Sheet1'!$L$16"}</definedName>
    <definedName name="HTML_Control_2"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TNC" localSheetId="14">#REF!</definedName>
    <definedName name="HTNC">#REF!</definedName>
    <definedName name="HTS" localSheetId="14">#REF!</definedName>
    <definedName name="HTS">#REF!</definedName>
    <definedName name="HTU" localSheetId="14">#REF!</definedName>
    <definedName name="HTU">#REF!</definedName>
    <definedName name="HTVL" localSheetId="14">#REF!</definedName>
    <definedName name="HTVL">#REF!</definedName>
    <definedName name="hu" localSheetId="16" hidden="1">{"'Sheet1'!$L$16"}</definedName>
    <definedName name="hu" hidden="1">{"'Sheet1'!$L$16"}</definedName>
    <definedName name="huy" localSheetId="16" hidden="1">{"'Sheet1'!$L$16"}</definedName>
    <definedName name="huy" hidden="1">{"'Sheet1'!$L$16"}</definedName>
    <definedName name="huy_2" localSheetId="16" hidden="1">{"'Sheet1'!$L$16"}</definedName>
    <definedName name="huy_2" hidden="1">{"'Sheet1'!$L$16"}</definedName>
    <definedName name="HV" localSheetId="14">#REF!</definedName>
    <definedName name="HV">#REF!</definedName>
    <definedName name="HVBC" localSheetId="14">#REF!</definedName>
    <definedName name="HVBC">#REF!</definedName>
    <definedName name="HVC" localSheetId="14">#REF!</definedName>
    <definedName name="HVC">#REF!</definedName>
    <definedName name="HVL" localSheetId="14">#REF!</definedName>
    <definedName name="HVL">#REF!</definedName>
    <definedName name="HVP" localSheetId="14">#REF!</definedName>
    <definedName name="HVP">#REF!</definedName>
    <definedName name="I" localSheetId="14">#REF!</definedName>
    <definedName name="I">#REF!</definedName>
    <definedName name="IDLAB_COST" localSheetId="14">#REF!</definedName>
    <definedName name="IDLAB_COST">#REF!</definedName>
    <definedName name="IND_LAB" localSheetId="14">#REF!</definedName>
    <definedName name="IND_LAB">#REF!</definedName>
    <definedName name="INDMANP" localSheetId="14">#REF!</definedName>
    <definedName name="INDMANP">#REF!</definedName>
    <definedName name="INF" localSheetId="14">#REF!</definedName>
    <definedName name="INF">#REF!</definedName>
    <definedName name="inputCosti" localSheetId="14">#REF!</definedName>
    <definedName name="inputCosti">#REF!</definedName>
    <definedName name="inputLf" localSheetId="14">#REF!</definedName>
    <definedName name="inputLf">#REF!</definedName>
    <definedName name="inputWTP" localSheetId="14">#REF!</definedName>
    <definedName name="inputWTP">#REF!</definedName>
    <definedName name="INT" localSheetId="14">#REF!</definedName>
    <definedName name="INT">#REF!</definedName>
    <definedName name="IS_a" localSheetId="14">#REF!</definedName>
    <definedName name="IS_a">#REF!</definedName>
    <definedName name="IS_Clay" localSheetId="14">#REF!</definedName>
    <definedName name="IS_Clay">#REF!</definedName>
    <definedName name="IS_pH" localSheetId="14">#REF!</definedName>
    <definedName name="IS_pH">#REF!</definedName>
    <definedName name="IWTP" localSheetId="14">#REF!</definedName>
    <definedName name="IWTP">#REF!</definedName>
    <definedName name="j" localSheetId="14">#REF!</definedName>
    <definedName name="j">#REF!</definedName>
    <definedName name="J.O" localSheetId="14">#REF!</definedName>
    <definedName name="J.O">#REF!</definedName>
    <definedName name="J.O_GT" localSheetId="14">#REF!</definedName>
    <definedName name="J.O_GT">#REF!</definedName>
    <definedName name="j356C8" localSheetId="14">#REF!</definedName>
    <definedName name="j356C8">#REF!</definedName>
    <definedName name="jhakjhskjd" hidden="1">{0,0,0,0;0,0,TRUE,0;0,#N/A,FALSE,0;0,#N/A,FALSE,0;0,#N/A,FALSE,0;0,#N/A,FALSE,0;0,#N/A,FALSE,0}</definedName>
    <definedName name="k" localSheetId="14">#REF!</definedName>
    <definedName name="k">#REF!</definedName>
    <definedName name="K_Class1" localSheetId="14">#REF!</definedName>
    <definedName name="K_Class1">#REF!</definedName>
    <definedName name="K_Class2" localSheetId="14">#REF!</definedName>
    <definedName name="K_Class2">#REF!</definedName>
    <definedName name="K_Class3" localSheetId="14">#REF!</definedName>
    <definedName name="K_Class3">#REF!</definedName>
    <definedName name="K_Class4" localSheetId="14">#REF!</definedName>
    <definedName name="K_Class4">#REF!</definedName>
    <definedName name="K_Class5" localSheetId="14">#REF!</definedName>
    <definedName name="K_Class5">#REF!</definedName>
    <definedName name="K_con" localSheetId="14">#REF!</definedName>
    <definedName name="K_con">#REF!</definedName>
    <definedName name="K_L" localSheetId="14">#REF!</definedName>
    <definedName name="K_L">#REF!</definedName>
    <definedName name="K_lchae" localSheetId="14">#REF!</definedName>
    <definedName name="K_lchae">#REF!</definedName>
    <definedName name="K_run" localSheetId="14">#REF!</definedName>
    <definedName name="K_run">#REF!</definedName>
    <definedName name="K_sed" localSheetId="14">#REF!</definedName>
    <definedName name="K_sed">#REF!</definedName>
    <definedName name="kcong" localSheetId="14">#REF!</definedName>
    <definedName name="kcong">#REF!</definedName>
    <definedName name="KDC" localSheetId="14">#REF!</definedName>
    <definedName name="KDC">#REF!</definedName>
    <definedName name="KDCNThonmoi20_00" localSheetId="16" hidden="1">{"'Sheet1'!$L$16"}</definedName>
    <definedName name="KDCNThonmoi20_00" hidden="1">{"'Sheet1'!$L$16"}</definedName>
    <definedName name="Kepcapcacloai" localSheetId="14">#REF!</definedName>
    <definedName name="Kepcapcacloai">#REF!</definedName>
    <definedName name="KFFMAX" localSheetId="14">#REF!</definedName>
    <definedName name="KFFMAX">#REF!</definedName>
    <definedName name="KFFMIN" localSheetId="14">#REF!</definedName>
    <definedName name="KFFMIN">#REF!</definedName>
    <definedName name="khanang" localSheetId="14">#REF!</definedName>
    <definedName name="khanang">#REF!</definedName>
    <definedName name="Khanhdonnoitrunggiannoidieuchinh" localSheetId="14">#REF!</definedName>
    <definedName name="Khanhdonnoitrunggiannoidieuchinh">#REF!</definedName>
    <definedName name="khong" localSheetId="14">#REF!</definedName>
    <definedName name="khong">#REF!</definedName>
    <definedName name="kk">0.8</definedName>
    <definedName name="kkk" localSheetId="14">#REF!</definedName>
    <definedName name="kkk">#REF!</definedName>
    <definedName name="kl_ME" localSheetId="14">#REF!</definedName>
    <definedName name="kl_ME">#REF!</definedName>
    <definedName name="KLC" localSheetId="14">#REF!</definedName>
    <definedName name="KLC">#REF!</definedName>
    <definedName name="kldd1p" localSheetId="14">#REF!</definedName>
    <definedName name="kldd1p">#REF!</definedName>
    <definedName name="KLFMAX" localSheetId="14">#REF!</definedName>
    <definedName name="KLFMAX">#REF!</definedName>
    <definedName name="KLFMIN" localSheetId="14">#REF!</definedName>
    <definedName name="KLFMIN">#REF!</definedName>
    <definedName name="KLHC15" localSheetId="14">#REF!</definedName>
    <definedName name="KLHC15">#REF!</definedName>
    <definedName name="KLHC25" localSheetId="14">#REF!</definedName>
    <definedName name="KLHC25">#REF!</definedName>
    <definedName name="KLLC15" localSheetId="14">#REF!</definedName>
    <definedName name="KLLC15">#REF!</definedName>
    <definedName name="KLLC25" localSheetId="14">#REF!</definedName>
    <definedName name="KLLC25">#REF!</definedName>
    <definedName name="KLMC15" localSheetId="14">#REF!</definedName>
    <definedName name="KLMC15">#REF!</definedName>
    <definedName name="KLMC25" localSheetId="14">#REF!</definedName>
    <definedName name="KLMC25">#REF!</definedName>
    <definedName name="KNDAT_CHUA_SU_DUNG" localSheetId="14" hidden="1">#REF!</definedName>
    <definedName name="KNDAT_CHUA_SU_DUNG" localSheetId="16" hidden="1">#REF!</definedName>
    <definedName name="KNDAT_CHUA_SU_DUNG" hidden="1">#REF!</definedName>
    <definedName name="kp1ph" localSheetId="14">#REF!</definedName>
    <definedName name="kp1ph">#REF!</definedName>
    <definedName name="KSTK" localSheetId="14">#REF!</definedName>
    <definedName name="KSTK">#REF!</definedName>
    <definedName name="Kte" localSheetId="14">#REF!</definedName>
    <definedName name="Kte">#REF!</definedName>
    <definedName name="KVC" localSheetId="14">#REF!</definedName>
    <definedName name="KVC">#REF!</definedName>
    <definedName name="l" localSheetId="16" hidden="1">{"'Sheet1'!$L$16"}</definedName>
    <definedName name="l" hidden="1">{"'Sheet1'!$L$16"}</definedName>
    <definedName name="Lab_tec" localSheetId="14">#REF!</definedName>
    <definedName name="Lab_tec">#REF!</definedName>
    <definedName name="Labour_cost" localSheetId="14">#REF!</definedName>
    <definedName name="Labour_cost">#REF!</definedName>
    <definedName name="Lac_tec" localSheetId="14">#REF!</definedName>
    <definedName name="Lac_tec">#REF!</definedName>
    <definedName name="lan" localSheetId="14">#REF!</definedName>
    <definedName name="lan">#REF!</definedName>
    <definedName name="LandPreperationWage" localSheetId="14">#REF!</definedName>
    <definedName name="LandPreperationWage">#REF!</definedName>
    <definedName name="Lmk" localSheetId="14">#REF!</definedName>
    <definedName name="Lmk">#REF!</definedName>
    <definedName name="LMU" localSheetId="14">#REF!</definedName>
    <definedName name="LMU">#REF!</definedName>
    <definedName name="LMUSelected" localSheetId="14">#REF!</definedName>
    <definedName name="LMUSelected">#REF!</definedName>
    <definedName name="ln" localSheetId="14">#REF!</definedName>
    <definedName name="ln">#REF!</definedName>
    <definedName name="Loss_tec" localSheetId="14">#REF!</definedName>
    <definedName name="Loss_tec">#REF!</definedName>
    <definedName name="LRMC" localSheetId="14">#REF!</definedName>
    <definedName name="LRMC">#REF!</definedName>
    <definedName name="luuthong" localSheetId="14">#REF!</definedName>
    <definedName name="luuthong">#REF!</definedName>
    <definedName name="lVC" localSheetId="14">#REF!</definedName>
    <definedName name="lVC">#REF!</definedName>
    <definedName name="LX100N" localSheetId="14">#REF!</definedName>
    <definedName name="LX100N">#REF!</definedName>
    <definedName name="m" localSheetId="14">#REF!</definedName>
    <definedName name="m">#REF!</definedName>
    <definedName name="M0.4" localSheetId="14">#REF!</definedName>
    <definedName name="M0.4">#REF!</definedName>
    <definedName name="M10aa1p" localSheetId="14">#REF!</definedName>
    <definedName name="M10aa1p">#REF!</definedName>
    <definedName name="M12ba3p" localSheetId="14">#REF!</definedName>
    <definedName name="M12ba3p">#REF!</definedName>
    <definedName name="M12bb1p" localSheetId="14">#REF!</definedName>
    <definedName name="M12bb1p">#REF!</definedName>
    <definedName name="M12bnnc" localSheetId="14">#REF!</definedName>
    <definedName name="M12bnnc">#REF!</definedName>
    <definedName name="M12bnvl" localSheetId="14">#REF!</definedName>
    <definedName name="M12bnvl">#REF!</definedName>
    <definedName name="M12cbnc" localSheetId="14">#REF!</definedName>
    <definedName name="M12cbnc">#REF!</definedName>
    <definedName name="M12cbvl" localSheetId="14">#REF!</definedName>
    <definedName name="M12cbvl">#REF!</definedName>
    <definedName name="M14bb1p" localSheetId="14">#REF!</definedName>
    <definedName name="M14bb1p">#REF!</definedName>
    <definedName name="M2H" localSheetId="14">#REF!</definedName>
    <definedName name="M2H">#REF!</definedName>
    <definedName name="m8aanc" localSheetId="14">#REF!</definedName>
    <definedName name="m8aanc">#REF!</definedName>
    <definedName name="m8aavl" localSheetId="14">#REF!</definedName>
    <definedName name="m8aavl">#REF!</definedName>
    <definedName name="Ma3pnc" localSheetId="14">#REF!</definedName>
    <definedName name="Ma3pnc">#REF!</definedName>
    <definedName name="Ma3pvl" localSheetId="14">#REF!</definedName>
    <definedName name="Ma3pvl">#REF!</definedName>
    <definedName name="Maa3pnc" localSheetId="14">#REF!</definedName>
    <definedName name="Maa3pnc">#REF!</definedName>
    <definedName name="Maa3pvl" localSheetId="14">#REF!</definedName>
    <definedName name="Maa3pvl">#REF!</definedName>
    <definedName name="MAJ_CON_EQP" localSheetId="14">#REF!</definedName>
    <definedName name="MAJ_CON_EQP">#REF!</definedName>
    <definedName name="matbang" localSheetId="16" hidden="1">{"'Sheet1'!$L$16"}</definedName>
    <definedName name="matbang" hidden="1">{"'Sheet1'!$L$16"}</definedName>
    <definedName name="Mba1p" localSheetId="14">#REF!</definedName>
    <definedName name="Mba1p">#REF!</definedName>
    <definedName name="Mba3p" localSheetId="14">#REF!</definedName>
    <definedName name="Mba3p">#REF!</definedName>
    <definedName name="Mbb3p" localSheetId="14">#REF!</definedName>
    <definedName name="Mbb3p">#REF!</definedName>
    <definedName name="Mbn1p" localSheetId="14">#REF!</definedName>
    <definedName name="Mbn1p">#REF!</definedName>
    <definedName name="mc" localSheetId="14">#REF!</definedName>
    <definedName name="mc">#REF!</definedName>
    <definedName name="me" localSheetId="14">#REF!</definedName>
    <definedName name="me">#REF!</definedName>
    <definedName name="Mè_A1" localSheetId="14">#REF!</definedName>
    <definedName name="Mè_A1">#REF!</definedName>
    <definedName name="Mè_A2" localSheetId="14">#REF!</definedName>
    <definedName name="Mè_A2">#REF!</definedName>
    <definedName name="MG_A" localSheetId="14">#REF!</definedName>
    <definedName name="MG_A">#REF!</definedName>
    <definedName name="MIH" localSheetId="14">#REF!</definedName>
    <definedName name="MIH">#REF!</definedName>
    <definedName name="MN" localSheetId="14">#REF!</definedName>
    <definedName name="MN">#REF!</definedName>
    <definedName name="moi" localSheetId="16" hidden="1">{"'Sheet1'!$L$16"}</definedName>
    <definedName name="moi" hidden="1">{"'Sheet1'!$L$16"}</definedName>
    <definedName name="MTCLD" localSheetId="14">#REF!</definedName>
    <definedName name="MTCLD">#REF!</definedName>
    <definedName name="MTCMB" localSheetId="14">#REF!</definedName>
    <definedName name="MTCMB">#REF!</definedName>
    <definedName name="MTCT" localSheetId="14">#REF!</definedName>
    <definedName name="MTCT">#REF!</definedName>
    <definedName name="MTMAC12" localSheetId="14">#REF!</definedName>
    <definedName name="MTMAC12">#REF!</definedName>
    <definedName name="MTN" localSheetId="14">#REF!</definedName>
    <definedName name="MTN">#REF!</definedName>
    <definedName name="mtram" localSheetId="14">#REF!</definedName>
    <definedName name="mtram">#REF!</definedName>
    <definedName name="MUA" localSheetId="14">#REF!</definedName>
    <definedName name="MUA">#REF!</definedName>
    <definedName name="myle" localSheetId="14">#REF!</definedName>
    <definedName name="myle">#REF!</definedName>
    <definedName name="n" localSheetId="14">#REF!</definedName>
    <definedName name="n">#REF!</definedName>
    <definedName name="N_Class1" localSheetId="14">#REF!</definedName>
    <definedName name="N_Class1">#REF!</definedName>
    <definedName name="N_Class2" localSheetId="14">#REF!</definedName>
    <definedName name="N_Class2">#REF!</definedName>
    <definedName name="N_Class3" localSheetId="14">#REF!</definedName>
    <definedName name="N_Class3">#REF!</definedName>
    <definedName name="N_Class4" localSheetId="14">#REF!</definedName>
    <definedName name="N_Class4">#REF!</definedName>
    <definedName name="N_Class5" localSheetId="14">#REF!</definedName>
    <definedName name="N_Class5">#REF!</definedName>
    <definedName name="N_con" localSheetId="14">#REF!</definedName>
    <definedName name="N_con">#REF!</definedName>
    <definedName name="N_lchae" localSheetId="14">#REF!</definedName>
    <definedName name="N_lchae">#REF!</definedName>
    <definedName name="N_run" localSheetId="14">#REF!</definedName>
    <definedName name="N_run">#REF!</definedName>
    <definedName name="N_sed" localSheetId="14">#REF!</definedName>
    <definedName name="N_sed">#REF!</definedName>
    <definedName name="N_volae" localSheetId="14">#REF!</definedName>
    <definedName name="N_volae">#REF!</definedName>
    <definedName name="n1pig" localSheetId="14">#REF!</definedName>
    <definedName name="n1pig">#REF!</definedName>
    <definedName name="n1pind" localSheetId="14">#REF!</definedName>
    <definedName name="n1pind">#REF!</definedName>
    <definedName name="n1ping" localSheetId="14">#REF!</definedName>
    <definedName name="n1ping">#REF!</definedName>
    <definedName name="n1pint" localSheetId="14">#REF!</definedName>
    <definedName name="n1pint">#REF!</definedName>
    <definedName name="nc" localSheetId="14">#REF!</definedName>
    <definedName name="nc">#REF!</definedName>
    <definedName name="nc_btm10" localSheetId="14">#REF!</definedName>
    <definedName name="nc_btm10">#REF!</definedName>
    <definedName name="nc_btm100" localSheetId="14">#REF!</definedName>
    <definedName name="nc_btm100">#REF!</definedName>
    <definedName name="nc1p" localSheetId="14">#REF!</definedName>
    <definedName name="nc1p">#REF!</definedName>
    <definedName name="nc3p" localSheetId="14">#REF!</definedName>
    <definedName name="nc3p">#REF!</definedName>
    <definedName name="NCBD100" localSheetId="14">#REF!</definedName>
    <definedName name="NCBD100">#REF!</definedName>
    <definedName name="NCBD200" localSheetId="14">#REF!</definedName>
    <definedName name="NCBD200">#REF!</definedName>
    <definedName name="NCBD250" localSheetId="14">#REF!</definedName>
    <definedName name="NCBD250">#REF!</definedName>
    <definedName name="NCcap0.7" localSheetId="14">#REF!</definedName>
    <definedName name="NCcap0.7">#REF!</definedName>
    <definedName name="NCcap1" localSheetId="14">#REF!</definedName>
    <definedName name="NCcap1">#REF!</definedName>
    <definedName name="nccs" localSheetId="14">#REF!</definedName>
    <definedName name="nccs">#REF!</definedName>
    <definedName name="ncday35" localSheetId="14">#REF!</definedName>
    <definedName name="ncday35">#REF!</definedName>
    <definedName name="ncday50" localSheetId="14">#REF!</definedName>
    <definedName name="ncday50">#REF!</definedName>
    <definedName name="ncday70" localSheetId="14">#REF!</definedName>
    <definedName name="ncday70">#REF!</definedName>
    <definedName name="ncday95" localSheetId="14">#REF!</definedName>
    <definedName name="ncday95">#REF!</definedName>
    <definedName name="NCGF" localSheetId="14">#REF!</definedName>
    <definedName name="NCGF">#REF!</definedName>
    <definedName name="ncgff" localSheetId="14">#REF!</definedName>
    <definedName name="ncgff">#REF!</definedName>
    <definedName name="NCKday" localSheetId="14">#REF!</definedName>
    <definedName name="NCKday">#REF!</definedName>
    <definedName name="NCKT" localSheetId="14">#REF!</definedName>
    <definedName name="NCKT">#REF!</definedName>
    <definedName name="NCLD" localSheetId="14">#REF!</definedName>
    <definedName name="NCLD">#REF!</definedName>
    <definedName name="NCPP" localSheetId="14">#REF!</definedName>
    <definedName name="NCPP">#REF!</definedName>
    <definedName name="NCT" localSheetId="14">#REF!</definedName>
    <definedName name="NCT">#REF!</definedName>
    <definedName name="nctn" localSheetId="14">#REF!</definedName>
    <definedName name="nctn">#REF!</definedName>
    <definedName name="nctram" localSheetId="14">#REF!</definedName>
    <definedName name="nctram">#REF!</definedName>
    <definedName name="NCVC100" localSheetId="14">#REF!</definedName>
    <definedName name="NCVC100">#REF!</definedName>
    <definedName name="NCVC200" localSheetId="14">#REF!</definedName>
    <definedName name="NCVC200">#REF!</definedName>
    <definedName name="NCVC250" localSheetId="14">#REF!</definedName>
    <definedName name="NCVC250">#REF!</definedName>
    <definedName name="NCVC3P" localSheetId="14">#REF!</definedName>
    <definedName name="NCVC3P">#REF!</definedName>
    <definedName name="NDFN" localSheetId="14">#REF!</definedName>
    <definedName name="NDFN">#REF!</definedName>
    <definedName name="NDFP" localSheetId="14">#REF!</definedName>
    <definedName name="NDFP">#REF!</definedName>
    <definedName name="NET" localSheetId="14">#REF!</definedName>
    <definedName name="NET">#REF!</definedName>
    <definedName name="NET_1" localSheetId="14">#REF!</definedName>
    <definedName name="NET_1">#REF!</definedName>
    <definedName name="NET_ANA" localSheetId="14">#REF!</definedName>
    <definedName name="NET_ANA">#REF!</definedName>
    <definedName name="NET_ANA_1" localSheetId="14">#REF!</definedName>
    <definedName name="NET_ANA_1">#REF!</definedName>
    <definedName name="NET_ANA_2" localSheetId="14">#REF!</definedName>
    <definedName name="NET_ANA_2">#REF!</definedName>
    <definedName name="Ngan" localSheetId="16" hidden="1">{"'Sheet1'!$L$16"}</definedName>
    <definedName name="Ngan" hidden="1">{"'Sheet1'!$L$16"}</definedName>
    <definedName name="NH" localSheetId="14">#REF!</definedName>
    <definedName name="NH">#REF!</definedName>
    <definedName name="nham" hidden="1">{0,#VALUE!,0,0;0,#VALUE!,0,#VALUE!;0,0,0,0;#NULL!,0,0,0;0,0,TRUE,0;0,#N/A,FALSE,0;0,#N/A,FALSE,0}</definedName>
    <definedName name="nhfffd">{"DZ-TDTB2.XLS","Dcksat.xls"}</definedName>
    <definedName name="nhn" localSheetId="14">#REF!</definedName>
    <definedName name="nhn">#REF!</definedName>
    <definedName name="NHot" localSheetId="14">#REF!</definedName>
    <definedName name="NHot">#REF!</definedName>
    <definedName name="nhu" localSheetId="14">#REF!</definedName>
    <definedName name="nhu">#REF!</definedName>
    <definedName name="nhua" localSheetId="14">#REF!</definedName>
    <definedName name="nhua">#REF!</definedName>
    <definedName name="nhuad" localSheetId="14">#REF!</definedName>
    <definedName name="nhuad">#REF!</definedName>
    <definedName name="nig" localSheetId="14">#REF!</definedName>
    <definedName name="nig">#REF!</definedName>
    <definedName name="nig1p" localSheetId="14">#REF!</definedName>
    <definedName name="nig1p">#REF!</definedName>
    <definedName name="nig3p" localSheetId="14">#REF!</definedName>
    <definedName name="nig3p">#REF!</definedName>
    <definedName name="nignc1p" localSheetId="14">#REF!</definedName>
    <definedName name="nignc1p">#REF!</definedName>
    <definedName name="nigvl1p" localSheetId="14">#REF!</definedName>
    <definedName name="nigvl1p">#REF!</definedName>
    <definedName name="nin" localSheetId="14">#REF!</definedName>
    <definedName name="nin">#REF!</definedName>
    <definedName name="nin14nc3p" localSheetId="14">#REF!</definedName>
    <definedName name="nin14nc3p">#REF!</definedName>
    <definedName name="nin14vl3p" localSheetId="14">#REF!</definedName>
    <definedName name="nin14vl3p">#REF!</definedName>
    <definedName name="nin1903p" localSheetId="14">#REF!</definedName>
    <definedName name="nin1903p">#REF!</definedName>
    <definedName name="nin190nc3p" localSheetId="14">#REF!</definedName>
    <definedName name="nin190nc3p">#REF!</definedName>
    <definedName name="nin190vl3p" localSheetId="14">#REF!</definedName>
    <definedName name="nin190vl3p">#REF!</definedName>
    <definedName name="nin2903p" localSheetId="14">#REF!</definedName>
    <definedName name="nin2903p">#REF!</definedName>
    <definedName name="nin290nc3p" localSheetId="14">#REF!</definedName>
    <definedName name="nin290nc3p">#REF!</definedName>
    <definedName name="nin290vl3p" localSheetId="14">#REF!</definedName>
    <definedName name="nin290vl3p">#REF!</definedName>
    <definedName name="nin3p" localSheetId="14">#REF!</definedName>
    <definedName name="nin3p">#REF!</definedName>
    <definedName name="nind" localSheetId="14">#REF!</definedName>
    <definedName name="nind">#REF!</definedName>
    <definedName name="nind1p" localSheetId="14">#REF!</definedName>
    <definedName name="nind1p">#REF!</definedName>
    <definedName name="nind3p" localSheetId="14">#REF!</definedName>
    <definedName name="nind3p">#REF!</definedName>
    <definedName name="nindnc1p" localSheetId="14">#REF!</definedName>
    <definedName name="nindnc1p">#REF!</definedName>
    <definedName name="nindnc3p" localSheetId="14">#REF!</definedName>
    <definedName name="nindnc3p">#REF!</definedName>
    <definedName name="nindvl1p" localSheetId="14">#REF!</definedName>
    <definedName name="nindvl1p">#REF!</definedName>
    <definedName name="nindvl3p" localSheetId="14">#REF!</definedName>
    <definedName name="nindvl3p">#REF!</definedName>
    <definedName name="ning1p" localSheetId="14">#REF!</definedName>
    <definedName name="ning1p">#REF!</definedName>
    <definedName name="ningnc1p" localSheetId="14">#REF!</definedName>
    <definedName name="ningnc1p">#REF!</definedName>
    <definedName name="ningvl1p" localSheetId="14">#REF!</definedName>
    <definedName name="ningvl1p">#REF!</definedName>
    <definedName name="ninnc3p" localSheetId="14">#REF!</definedName>
    <definedName name="ninnc3p">#REF!</definedName>
    <definedName name="nint1p" localSheetId="14">#REF!</definedName>
    <definedName name="nint1p">#REF!</definedName>
    <definedName name="nintnc1p" localSheetId="14">#REF!</definedName>
    <definedName name="nintnc1p">#REF!</definedName>
    <definedName name="nintvl1p" localSheetId="14">#REF!</definedName>
    <definedName name="nintvl1p">#REF!</definedName>
    <definedName name="ninvl3p" localSheetId="14">#REF!</definedName>
    <definedName name="ninvl3p">#REF!</definedName>
    <definedName name="njsdhfd" localSheetId="16" hidden="1">{"'Sheet1'!$L$16"}</definedName>
    <definedName name="njsdhfd" hidden="1">{"'Sheet1'!$L$16"}</definedName>
    <definedName name="nl" localSheetId="14">#REF!</definedName>
    <definedName name="nl">#REF!</definedName>
    <definedName name="NL12nc" localSheetId="14">#REF!</definedName>
    <definedName name="NL12nc">#REF!</definedName>
    <definedName name="NL12vl" localSheetId="14">#REF!</definedName>
    <definedName name="NL12vl">#REF!</definedName>
    <definedName name="nl1p" localSheetId="14">#REF!</definedName>
    <definedName name="nl1p">#REF!</definedName>
    <definedName name="nl3p" localSheetId="14">#REF!</definedName>
    <definedName name="nl3p">#REF!</definedName>
    <definedName name="NLFElse" localSheetId="14">#REF!</definedName>
    <definedName name="NLFElse">#REF!</definedName>
    <definedName name="NLHC15" localSheetId="14">#REF!</definedName>
    <definedName name="NLHC15">#REF!</definedName>
    <definedName name="NLHC25" localSheetId="14">#REF!</definedName>
    <definedName name="NLHC25">#REF!</definedName>
    <definedName name="NLLC15" localSheetId="14">#REF!</definedName>
    <definedName name="NLLC15">#REF!</definedName>
    <definedName name="NLLC25" localSheetId="14">#REF!</definedName>
    <definedName name="NLLC25">#REF!</definedName>
    <definedName name="NLMC15" localSheetId="14">#REF!</definedName>
    <definedName name="NLMC15">#REF!</definedName>
    <definedName name="NLMC25" localSheetId="14">#REF!</definedName>
    <definedName name="NLMC25">#REF!</definedName>
    <definedName name="nlnc3p" localSheetId="14">#REF!</definedName>
    <definedName name="nlnc3p">#REF!</definedName>
    <definedName name="nlnc3pha" localSheetId="14">#REF!</definedName>
    <definedName name="nlnc3pha">#REF!</definedName>
    <definedName name="NLTK1p" localSheetId="14">#REF!</definedName>
    <definedName name="NLTK1p">#REF!</definedName>
    <definedName name="nlvl3p" localSheetId="14">#REF!</definedName>
    <definedName name="nlvl3p">#REF!</definedName>
    <definedName name="nn" localSheetId="14">#REF!</definedName>
    <definedName name="nn">#REF!</definedName>
    <definedName name="nn1p" localSheetId="14">#REF!</definedName>
    <definedName name="nn1p">#REF!</definedName>
    <definedName name="nn3p" localSheetId="14">#REF!</definedName>
    <definedName name="nn3p">#REF!</definedName>
    <definedName name="nnnc3p" localSheetId="14">#REF!</definedName>
    <definedName name="nnnc3p">#REF!</definedName>
    <definedName name="nnvl3p" localSheetId="14">#REF!</definedName>
    <definedName name="nnvl3p">#REF!</definedName>
    <definedName name="No" localSheetId="14">#REF!</definedName>
    <definedName name="No">#REF!</definedName>
    <definedName name="NrYC" localSheetId="14">#REF!</definedName>
    <definedName name="NrYC">#REF!</definedName>
    <definedName name="nsc" localSheetId="14">#REF!</definedName>
    <definedName name="nsc">#REF!</definedName>
    <definedName name="nsk" localSheetId="14">#REF!</definedName>
    <definedName name="nsk">#REF!</definedName>
    <definedName name="Nut_tec" localSheetId="14">#REF!</definedName>
    <definedName name="Nut_tec">#REF!</definedName>
    <definedName name="NVF" localSheetId="14">#REF!</definedName>
    <definedName name="NVF">#REF!</definedName>
    <definedName name="O_M" localSheetId="14">#REF!</definedName>
    <definedName name="O_M">#REF!</definedName>
    <definedName name="OD" localSheetId="14">#REF!</definedName>
    <definedName name="OD">#REF!</definedName>
    <definedName name="ODC" localSheetId="14">#REF!</definedName>
    <definedName name="ODC">#REF!</definedName>
    <definedName name="ODS" localSheetId="14">#REF!</definedName>
    <definedName name="ODS">#REF!</definedName>
    <definedName name="ODU" localSheetId="14">#REF!</definedName>
    <definedName name="ODU">#REF!</definedName>
    <definedName name="OHJ" localSheetId="14">#REF!</definedName>
    <definedName name="OHJ">#REF!</definedName>
    <definedName name="OK" localSheetId="14">#REF!</definedName>
    <definedName name="OK">#REF!</definedName>
    <definedName name="OM" localSheetId="14">#REF!</definedName>
    <definedName name="OM">#REF!</definedName>
    <definedName name="OMC" localSheetId="14">#REF!</definedName>
    <definedName name="OMC">#REF!</definedName>
    <definedName name="OME" localSheetId="14">#REF!</definedName>
    <definedName name="OME">#REF!</definedName>
    <definedName name="OMW" localSheetId="14">#REF!</definedName>
    <definedName name="OMW">#REF!</definedName>
    <definedName name="Ongbaovecap" localSheetId="14">#REF!</definedName>
    <definedName name="Ongbaovecap">#REF!</definedName>
    <definedName name="Ongnoiday" localSheetId="14">#REF!</definedName>
    <definedName name="Ongnoiday">#REF!</definedName>
    <definedName name="Ongnoidaybulongtachongrungtabu" localSheetId="14">#REF!</definedName>
    <definedName name="Ongnoidaybulongtachongrungtabu">#REF!</definedName>
    <definedName name="OngPVC" localSheetId="14">#REF!</definedName>
    <definedName name="OngPVC">#REF!</definedName>
    <definedName name="OOM" localSheetId="14">#REF!</definedName>
    <definedName name="OOM">#REF!</definedName>
    <definedName name="ophom" localSheetId="14">#REF!</definedName>
    <definedName name="ophom">#REF!</definedName>
    <definedName name="options" localSheetId="14">#REF!</definedName>
    <definedName name="options">#REF!</definedName>
    <definedName name="ORD" localSheetId="14">#REF!</definedName>
    <definedName name="ORD">#REF!</definedName>
    <definedName name="OrderTable" localSheetId="14" hidden="1">#REF!</definedName>
    <definedName name="OrderTable" localSheetId="16" hidden="1">#REF!</definedName>
    <definedName name="OrderTable" hidden="1">#REF!</definedName>
    <definedName name="ORF" localSheetId="14">#REF!</definedName>
    <definedName name="ORF">#REF!</definedName>
    <definedName name="OutRow" localSheetId="14">#REF!</definedName>
    <definedName name="OutRow">#REF!</definedName>
    <definedName name="P_Class1" localSheetId="14">#REF!</definedName>
    <definedName name="P_Class1">#REF!</definedName>
    <definedName name="P_Class2" localSheetId="14">#REF!</definedName>
    <definedName name="P_Class2">#REF!</definedName>
    <definedName name="P_Class3" localSheetId="14">#REF!</definedName>
    <definedName name="P_Class3">#REF!</definedName>
    <definedName name="P_Class4" localSheetId="14">#REF!</definedName>
    <definedName name="P_Class4">#REF!</definedName>
    <definedName name="P_Class5" localSheetId="14">#REF!</definedName>
    <definedName name="P_Class5">#REF!</definedName>
    <definedName name="P_con" localSheetId="14">#REF!</definedName>
    <definedName name="P_con">#REF!</definedName>
    <definedName name="P_run" localSheetId="14">#REF!</definedName>
    <definedName name="P_run">#REF!</definedName>
    <definedName name="P_sed" localSheetId="14">#REF!</definedName>
    <definedName name="P_sed">#REF!</definedName>
    <definedName name="Pe_Class1" localSheetId="14">#REF!</definedName>
    <definedName name="Pe_Class1">#REF!</definedName>
    <definedName name="Pe_Class2" localSheetId="14">#REF!</definedName>
    <definedName name="Pe_Class2">#REF!</definedName>
    <definedName name="Pe_Class3" localSheetId="14">#REF!</definedName>
    <definedName name="Pe_Class3">#REF!</definedName>
    <definedName name="Pe_Class4" localSheetId="14">#REF!</definedName>
    <definedName name="Pe_Class4">#REF!</definedName>
    <definedName name="Pe_Class5" localSheetId="14">#REF!</definedName>
    <definedName name="Pe_Class5">#REF!</definedName>
    <definedName name="PFF" localSheetId="14">#REF!</definedName>
    <definedName name="PFF">#REF!</definedName>
    <definedName name="PHC" localSheetId="14">#REF!</definedName>
    <definedName name="PHC">#REF!</definedName>
    <definedName name="Pheuhopgang" localSheetId="14">#REF!</definedName>
    <definedName name="Pheuhopgang">#REF!</definedName>
    <definedName name="phtuyen" localSheetId="14">#REF!</definedName>
    <definedName name="phtuyen">#REF!</definedName>
    <definedName name="phu_luc_vua" localSheetId="14">#REF!</definedName>
    <definedName name="phu_luc_vua">#REF!</definedName>
    <definedName name="Phukienduongday" localSheetId="14">#REF!</definedName>
    <definedName name="Phukienduongday">#REF!</definedName>
    <definedName name="PK" localSheetId="14">#REF!</definedName>
    <definedName name="PK">#REF!</definedName>
    <definedName name="PRC" localSheetId="14">#REF!</definedName>
    <definedName name="PRC">#REF!</definedName>
    <definedName name="PrecNden" localSheetId="14">#REF!</definedName>
    <definedName name="PrecNden">#REF!</definedName>
    <definedName name="PRICE" localSheetId="14">#REF!</definedName>
    <definedName name="PRICE">#REF!</definedName>
    <definedName name="PRICE1" localSheetId="14">#REF!</definedName>
    <definedName name="PRICE1">#REF!</definedName>
    <definedName name="Prin1" localSheetId="14">#REF!</definedName>
    <definedName name="Prin1">#REF!</definedName>
    <definedName name="Prin10" localSheetId="14">#REF!</definedName>
    <definedName name="Prin10">#REF!</definedName>
    <definedName name="Prin11" localSheetId="14">#REF!</definedName>
    <definedName name="Prin11">#REF!</definedName>
    <definedName name="Prin12" localSheetId="14">#REF!</definedName>
    <definedName name="Prin12">#REF!</definedName>
    <definedName name="Prin15" localSheetId="14">#REF!</definedName>
    <definedName name="Prin15">#REF!</definedName>
    <definedName name="Prin16" localSheetId="14">#REF!</definedName>
    <definedName name="Prin16">#REF!</definedName>
    <definedName name="Prin18" localSheetId="14">#REF!</definedName>
    <definedName name="Prin18">#REF!</definedName>
    <definedName name="Prin2" localSheetId="14">#REF!</definedName>
    <definedName name="Prin2">#REF!</definedName>
    <definedName name="Prin20" localSheetId="14">#REF!</definedName>
    <definedName name="Prin20">#REF!</definedName>
    <definedName name="Prin21" localSheetId="14">#REF!</definedName>
    <definedName name="Prin21">#REF!</definedName>
    <definedName name="Prin3" localSheetId="14">#REF!</definedName>
    <definedName name="Prin3">#REF!</definedName>
    <definedName name="Prin4" localSheetId="14">#REF!</definedName>
    <definedName name="Prin4">#REF!</definedName>
    <definedName name="Prin5" localSheetId="14">#REF!</definedName>
    <definedName name="Prin5">#REF!</definedName>
    <definedName name="Prin6" localSheetId="14">#REF!</definedName>
    <definedName name="Prin6">#REF!</definedName>
    <definedName name="Prin7" localSheetId="14">#REF!</definedName>
    <definedName name="Prin7">#REF!</definedName>
    <definedName name="Prin8" localSheetId="14">#REF!</definedName>
    <definedName name="Prin8">#REF!</definedName>
    <definedName name="Prin9" localSheetId="14">#REF!</definedName>
    <definedName name="Prin9">#REF!</definedName>
    <definedName name="_xlnm.Print_Area" localSheetId="1">'01CH'!$A$1:$Q$69</definedName>
    <definedName name="_xlnm.Print_Area" localSheetId="14">'22CH'!$A$1:$BQ$69</definedName>
    <definedName name="_xlnm.Print_Area" localSheetId="15">'23CH'!$A$1:$BQ$69</definedName>
    <definedName name="_xlnm.Print_Area" localSheetId="2">'CH02'!$A$1:$F$68</definedName>
    <definedName name="_xlnm.Print_Area" localSheetId="3">'CH03'!$A$1:$H$68</definedName>
    <definedName name="_xlnm.Print_Area" localSheetId="4">'CH05'!$A$1:$R$68</definedName>
    <definedName name="_xlnm.Print_Area" localSheetId="5">CH06.!$A$1:$P$62</definedName>
    <definedName name="_xlnm.Print_Area" localSheetId="6">'CH07'!$A$1:$P$62</definedName>
    <definedName name="_xlnm.Print_Area" localSheetId="7">'CH08'!$A$1:$P$38</definedName>
    <definedName name="_xlnm.Print_Area" localSheetId="8">'CH10'!$A$1:$P$11</definedName>
    <definedName name="_xlnm.Print_Area" localSheetId="9">'CH11'!$A$1:$I$69</definedName>
    <definedName name="_xlnm.Print_Area" localSheetId="10">CH12.!$A$1:$F$62</definedName>
    <definedName name="_xlnm.Print_Area" localSheetId="11">'CH13'!$A$1:$F$62</definedName>
    <definedName name="_xlnm.Print_Area" localSheetId="12">'CH14'!$A$1:$F$37</definedName>
    <definedName name="_xlnm.Print_Area" localSheetId="13">'CH16'!$A$1:$E$10</definedName>
    <definedName name="_xlnm.Print_Area" localSheetId="16">'DM ĐC tổng'!$A$1:$J$670</definedName>
    <definedName name="_xlnm.Print_Titles" localSheetId="1">'01CH'!$4:$6</definedName>
    <definedName name="_xlnm.Print_Titles" localSheetId="2">'CH02'!$4:$5</definedName>
    <definedName name="_xlnm.Print_Titles" localSheetId="3">'CH03'!$3:$5</definedName>
    <definedName name="_xlnm.Print_Titles" localSheetId="4">'CH05'!$4:$5</definedName>
    <definedName name="_xlnm.Print_Titles" localSheetId="5">CH06.!$4:$6</definedName>
    <definedName name="_xlnm.Print_Titles" localSheetId="6">'CH07'!$4:$5</definedName>
    <definedName name="_xlnm.Print_Titles" localSheetId="7">'CH08'!$4:$5</definedName>
    <definedName name="_xlnm.Print_Titles" localSheetId="8">'CH10'!$4:$6</definedName>
    <definedName name="_xlnm.Print_Titles" localSheetId="9">'CH11'!$4:$7</definedName>
    <definedName name="_xlnm.Print_Titles" localSheetId="10">CH12.!$4:$6</definedName>
    <definedName name="_xlnm.Print_Titles" localSheetId="11">'CH13'!$4:$5</definedName>
    <definedName name="_xlnm.Print_Titles" localSheetId="12">'CH14'!$4:$5</definedName>
    <definedName name="_xlnm.Print_Titles" localSheetId="13">'CH16'!$4:$6</definedName>
    <definedName name="_xlnm.Print_Titles" localSheetId="16">'DM ĐC tổng'!$2:$3</definedName>
    <definedName name="_xlnm.Print_Titles">#N/A</definedName>
    <definedName name="Print_Titles_MI" localSheetId="14">#REF!</definedName>
    <definedName name="Print_Titles_MI">#REF!</definedName>
    <definedName name="PRINTA" localSheetId="14">#REF!</definedName>
    <definedName name="PRINTA">#REF!</definedName>
    <definedName name="PRINTB" localSheetId="14">#REF!</definedName>
    <definedName name="PRINTB">#REF!</definedName>
    <definedName name="PRINTC" localSheetId="14">#REF!</definedName>
    <definedName name="PRINTC">#REF!</definedName>
    <definedName name="ProdForm" localSheetId="14" hidden="1">#REF!</definedName>
    <definedName name="ProdForm" localSheetId="16" hidden="1">#REF!</definedName>
    <definedName name="ProdForm" hidden="1">#REF!</definedName>
    <definedName name="Product" localSheetId="14" hidden="1">#REF!</definedName>
    <definedName name="Product" localSheetId="16" hidden="1">#REF!</definedName>
    <definedName name="Product" hidden="1">#REF!</definedName>
    <definedName name="PROPOSAL" localSheetId="14">#REF!</definedName>
    <definedName name="PROPOSAL">#REF!</definedName>
    <definedName name="PT_A1" localSheetId="14">#REF!</definedName>
    <definedName name="PT_A1">#REF!</definedName>
    <definedName name="PT_Duong" localSheetId="14">#REF!</definedName>
    <definedName name="PT_Duong">#REF!</definedName>
    <definedName name="ptdg" localSheetId="14">#REF!</definedName>
    <definedName name="ptdg">#REF!</definedName>
    <definedName name="PTDG_cau" localSheetId="14">#REF!</definedName>
    <definedName name="PTDG_cau">#REF!</definedName>
    <definedName name="pvd" localSheetId="14">#REF!</definedName>
    <definedName name="pvd">#REF!</definedName>
    <definedName name="qa" localSheetId="16" hidden="1">{"'Sheet1'!$L$16"}</definedName>
    <definedName name="qa" hidden="1">{"'Sheet1'!$L$16"}</definedName>
    <definedName name="QC" localSheetId="14">#REF!</definedName>
    <definedName name="QC">#REF!</definedName>
    <definedName name="QDD" localSheetId="14">#REF!</definedName>
    <definedName name="QDD">#REF!</definedName>
    <definedName name="QHSDD_THOP" localSheetId="14" hidden="1">#REF!</definedName>
    <definedName name="QHSDD_THOP" localSheetId="16" hidden="1">#REF!</definedName>
    <definedName name="QHSDD_THOP" hidden="1">#REF!</definedName>
    <definedName name="qq" localSheetId="14" hidden="1">#REF!</definedName>
    <definedName name="qq" localSheetId="16" hidden="1">#REF!</definedName>
    <definedName name="qq" hidden="1">#REF!</definedName>
    <definedName name="qtdm" localSheetId="14">#REF!</definedName>
    <definedName name="qtdm">#REF!</definedName>
    <definedName name="Ra">2100</definedName>
    <definedName name="ra11p" localSheetId="14">#REF!</definedName>
    <definedName name="ra11p">#REF!</definedName>
    <definedName name="ra13p" localSheetId="14">#REF!</definedName>
    <definedName name="ra13p">#REF!</definedName>
    <definedName name="Ranhxay" localSheetId="16" hidden="1">{"'Sheet1'!$L$16"}</definedName>
    <definedName name="Ranhxay" hidden="1">{"'Sheet1'!$L$16"}</definedName>
    <definedName name="rate">14000</definedName>
    <definedName name="RCArea" localSheetId="14" hidden="1">#REF!</definedName>
    <definedName name="RCArea" localSheetId="16" hidden="1">#REF!</definedName>
    <definedName name="RCArea" hidden="1">#REF!</definedName>
    <definedName name="RCF" localSheetId="14">#REF!</definedName>
    <definedName name="RCF">#REF!</definedName>
    <definedName name="RCKM" localSheetId="14">#REF!</definedName>
    <definedName name="RCKM">#REF!</definedName>
    <definedName name="RDEC" localSheetId="14">#REF!</definedName>
    <definedName name="RDEC">#REF!</definedName>
    <definedName name="RDEFF" localSheetId="14">#REF!</definedName>
    <definedName name="RDEFF">#REF!</definedName>
    <definedName name="RDFC" localSheetId="14">#REF!</definedName>
    <definedName name="RDFC">#REF!</definedName>
    <definedName name="RDFU" localSheetId="14">#REF!</definedName>
    <definedName name="RDFU">#REF!</definedName>
    <definedName name="RDLIF" localSheetId="14">#REF!</definedName>
    <definedName name="RDLIF">#REF!</definedName>
    <definedName name="RDOM" localSheetId="14">#REF!</definedName>
    <definedName name="RDOM">#REF!</definedName>
    <definedName name="RDPC" localSheetId="14">#REF!</definedName>
    <definedName name="RDPC">#REF!</definedName>
    <definedName name="rdpcf" localSheetId="14">#REF!</definedName>
    <definedName name="rdpcf">#REF!</definedName>
    <definedName name="RDRC" localSheetId="14">#REF!</definedName>
    <definedName name="RDRC">#REF!</definedName>
    <definedName name="RDRF" localSheetId="14">#REF!</definedName>
    <definedName name="RDRF">#REF!</definedName>
    <definedName name="RECOUT" localSheetId="14">#REF!</definedName>
    <definedName name="RECOUT">#REF!</definedName>
    <definedName name="REG" localSheetId="14">#REF!</definedName>
    <definedName name="REG">#REF!</definedName>
    <definedName name="RFP003A" localSheetId="14">#REF!</definedName>
    <definedName name="RFP003A">#REF!</definedName>
    <definedName name="RFP003B" localSheetId="14">#REF!</definedName>
    <definedName name="RFP003B">#REF!</definedName>
    <definedName name="RFP003C" localSheetId="14">#REF!</definedName>
    <definedName name="RFP003C">#REF!</definedName>
    <definedName name="RFP003D" localSheetId="14">#REF!</definedName>
    <definedName name="RFP003D">#REF!</definedName>
    <definedName name="RFP003E" localSheetId="14">#REF!</definedName>
    <definedName name="RFP003E">#REF!</definedName>
    <definedName name="RFP003F" localSheetId="14">#REF!</definedName>
    <definedName name="RFP003F">#REF!</definedName>
    <definedName name="RGLIF" localSheetId="14">#REF!</definedName>
    <definedName name="RGLIF">#REF!</definedName>
    <definedName name="RHEC" localSheetId="14">#REF!</definedName>
    <definedName name="RHEC">#REF!</definedName>
    <definedName name="RHEFF" localSheetId="14">#REF!</definedName>
    <definedName name="RHEFF">#REF!</definedName>
    <definedName name="rhgf" localSheetId="16" hidden="1">{"'Sheet1'!$L$16"}</definedName>
    <definedName name="rhgf" hidden="1">{"'Sheet1'!$L$16"}</definedName>
    <definedName name="RHHC" localSheetId="14">#REF!</definedName>
    <definedName name="RHHC">#REF!</definedName>
    <definedName name="RHLIF" localSheetId="14">#REF!</definedName>
    <definedName name="RHLIF">#REF!</definedName>
    <definedName name="RHOM" localSheetId="14">#REF!</definedName>
    <definedName name="RHOM">#REF!</definedName>
    <definedName name="RIR" localSheetId="14">#REF!</definedName>
    <definedName name="RIR">#REF!</definedName>
    <definedName name="Rk">7.5</definedName>
    <definedName name="RLF" localSheetId="14">#REF!</definedName>
    <definedName name="RLF">#REF!</definedName>
    <definedName name="RLKM" localSheetId="14">#REF!</definedName>
    <definedName name="RLKM">#REF!</definedName>
    <definedName name="RLL" localSheetId="14">#REF!</definedName>
    <definedName name="RLL">#REF!</definedName>
    <definedName name="RLOM" localSheetId="14">#REF!</definedName>
    <definedName name="RLOM">#REF!</definedName>
    <definedName name="Rn">90</definedName>
    <definedName name="rnp">32</definedName>
    <definedName name="RPHEC" localSheetId="14">#REF!</definedName>
    <definedName name="RPHEC">#REF!</definedName>
    <definedName name="RPHLIF" localSheetId="14">#REF!</definedName>
    <definedName name="RPHLIF">#REF!</definedName>
    <definedName name="RPHOM" localSheetId="14">#REF!</definedName>
    <definedName name="RPHOM">#REF!</definedName>
    <definedName name="RPHPC" localSheetId="14">#REF!</definedName>
    <definedName name="RPHPC">#REF!</definedName>
    <definedName name="RSBC" localSheetId="14">#REF!</definedName>
    <definedName name="RSBC">#REF!</definedName>
    <definedName name="RSBLIF" localSheetId="14">#REF!</definedName>
    <definedName name="RSBLIF">#REF!</definedName>
    <definedName name="RSIC" localSheetId="14">#REF!</definedName>
    <definedName name="RSIC">#REF!</definedName>
    <definedName name="RSIN" localSheetId="14">#REF!</definedName>
    <definedName name="RSIN">#REF!</definedName>
    <definedName name="RSLIF" localSheetId="14">#REF!</definedName>
    <definedName name="RSLIF">#REF!</definedName>
    <definedName name="RSOM" localSheetId="14">#REF!</definedName>
    <definedName name="RSOM">#REF!</definedName>
    <definedName name="RSPI" localSheetId="14">#REF!</definedName>
    <definedName name="RSPI">#REF!</definedName>
    <definedName name="RSSC" localSheetId="14">#REF!</definedName>
    <definedName name="RSSC">#REF!</definedName>
    <definedName name="RWTPhi" localSheetId="14">#REF!</definedName>
    <definedName name="RWTPhi">#REF!</definedName>
    <definedName name="RWTPlo" localSheetId="14">#REF!</definedName>
    <definedName name="RWTPlo">#REF!</definedName>
    <definedName name="SBBK" localSheetId="14">#REF!</definedName>
    <definedName name="SBBK">#REF!</definedName>
    <definedName name="SCH" localSheetId="14">#REF!</definedName>
    <definedName name="SCH">#REF!</definedName>
    <definedName name="SDMONG" localSheetId="14">#REF!</definedName>
    <definedName name="SDMONG">#REF!</definedName>
    <definedName name="sencount" hidden="1">2</definedName>
    <definedName name="Sheet1" localSheetId="14">#REF!</definedName>
    <definedName name="Sheet1">#REF!</definedName>
    <definedName name="sho" localSheetId="14">#REF!</definedName>
    <definedName name="sho">#REF!</definedName>
    <definedName name="SIZE" localSheetId="14">#REF!</definedName>
    <definedName name="SIZE">#REF!</definedName>
    <definedName name="SL_CRD" localSheetId="14">#REF!</definedName>
    <definedName name="SL_CRD">#REF!</definedName>
    <definedName name="SL_CRS" localSheetId="14">#REF!</definedName>
    <definedName name="SL_CRS">#REF!</definedName>
    <definedName name="SL_CS" localSheetId="14">#REF!</definedName>
    <definedName name="SL_CS">#REF!</definedName>
    <definedName name="SL_DD" localSheetId="14">#REF!</definedName>
    <definedName name="SL_DD">#REF!</definedName>
    <definedName name="SLT" localSheetId="14">#REF!</definedName>
    <definedName name="SLT">#REF!</definedName>
    <definedName name="SM" localSheetId="14">#REF!</definedName>
    <definedName name="SM">#REF!</definedName>
    <definedName name="SMBA" localSheetId="14">#REF!</definedName>
    <definedName name="SMBA">#REF!</definedName>
    <definedName name="SMK" localSheetId="14">#REF!</definedName>
    <definedName name="SMK">#REF!</definedName>
    <definedName name="soc3p" localSheetId="14">#REF!</definedName>
    <definedName name="soc3p">#REF!</definedName>
    <definedName name="Soi" localSheetId="14">#REF!</definedName>
    <definedName name="Soi">#REF!</definedName>
    <definedName name="soichon12" localSheetId="14">#REF!</definedName>
    <definedName name="soichon12">#REF!</definedName>
    <definedName name="soichon24" localSheetId="14">#REF!</definedName>
    <definedName name="soichon24">#REF!</definedName>
    <definedName name="soichon46" localSheetId="14">#REF!</definedName>
    <definedName name="soichon46">#REF!</definedName>
    <definedName name="solieu" localSheetId="14">#REF!</definedName>
    <definedName name="solieu">#REF!</definedName>
    <definedName name="SORT" localSheetId="14">#REF!</definedName>
    <definedName name="SORT">#REF!</definedName>
    <definedName name="Spanner_Auto_File">"C:\My Documents\tinh cdo.x2a"</definedName>
    <definedName name="SPEC" localSheetId="14">#REF!</definedName>
    <definedName name="SPEC">#REF!</definedName>
    <definedName name="SpecialPrice" localSheetId="14" hidden="1">#REF!</definedName>
    <definedName name="SpecialPrice" localSheetId="16" hidden="1">#REF!</definedName>
    <definedName name="SpecialPrice" hidden="1">#REF!</definedName>
    <definedName name="SPECSUMMARY" localSheetId="14">#REF!</definedName>
    <definedName name="SPECSUMMARY">#REF!</definedName>
    <definedName name="spk1p" localSheetId="14">#REF!</definedName>
    <definedName name="spk1p">#REF!</definedName>
    <definedName name="sss" localSheetId="14">#REF!</definedName>
    <definedName name="sss">#REF!</definedName>
    <definedName name="st" localSheetId="14">#REF!</definedName>
    <definedName name="st">#REF!</definedName>
    <definedName name="start" localSheetId="14">#REF!</definedName>
    <definedName name="start">#REF!</definedName>
    <definedName name="Start_1" localSheetId="14">#REF!</definedName>
    <definedName name="Start_1">#REF!</definedName>
    <definedName name="Start_10" localSheetId="14">#REF!</definedName>
    <definedName name="Start_10">#REF!</definedName>
    <definedName name="Start_11" localSheetId="14">#REF!</definedName>
    <definedName name="Start_11">#REF!</definedName>
    <definedName name="Start_12" localSheetId="14">#REF!</definedName>
    <definedName name="Start_12">#REF!</definedName>
    <definedName name="Start_13" localSheetId="14">#REF!</definedName>
    <definedName name="Start_13">#REF!</definedName>
    <definedName name="Start_2" localSheetId="14">#REF!</definedName>
    <definedName name="Start_2">#REF!</definedName>
    <definedName name="Start_3" localSheetId="14">#REF!</definedName>
    <definedName name="Start_3">#REF!</definedName>
    <definedName name="Start_4" localSheetId="14">#REF!</definedName>
    <definedName name="Start_4">#REF!</definedName>
    <definedName name="Start_5" localSheetId="14">#REF!</definedName>
    <definedName name="Start_5">#REF!</definedName>
    <definedName name="Start_6" localSheetId="14">#REF!</definedName>
    <definedName name="Start_6">#REF!</definedName>
    <definedName name="Start_7" localSheetId="14">#REF!</definedName>
    <definedName name="Start_7">#REF!</definedName>
    <definedName name="Start_8" localSheetId="14">#REF!</definedName>
    <definedName name="Start_8">#REF!</definedName>
    <definedName name="Start_9" localSheetId="14">#REF!</definedName>
    <definedName name="Start_9">#REF!</definedName>
    <definedName name="SU" localSheetId="14">#REF!</definedName>
    <definedName name="SU">#REF!</definedName>
    <definedName name="sub" localSheetId="14">#REF!</definedName>
    <definedName name="sub">#REF!</definedName>
    <definedName name="SUL" localSheetId="14">#REF!</definedName>
    <definedName name="SUL">#REF!</definedName>
    <definedName name="SUMITOMO" localSheetId="14">#REF!</definedName>
    <definedName name="SUMITOMO">#REF!</definedName>
    <definedName name="SUMITOMO_GT" localSheetId="14">#REF!</definedName>
    <definedName name="SUMITOMO_GT">#REF!</definedName>
    <definedName name="SUMMARY" localSheetId="14">#REF!</definedName>
    <definedName name="SUMMARY">#REF!</definedName>
    <definedName name="sur" localSheetId="14">#REF!</definedName>
    <definedName name="sur">#REF!</definedName>
    <definedName name="SVC" localSheetId="14">#REF!</definedName>
    <definedName name="SVC">#REF!</definedName>
    <definedName name="svl">50</definedName>
    <definedName name="t" localSheetId="14">#REF!</definedName>
    <definedName name="t">#REF!</definedName>
    <definedName name="t101p" localSheetId="14">#REF!</definedName>
    <definedName name="t101p">#REF!</definedName>
    <definedName name="t103p" localSheetId="14">#REF!</definedName>
    <definedName name="t103p">#REF!</definedName>
    <definedName name="t10nc1p" localSheetId="14">#REF!</definedName>
    <definedName name="t10nc1p">#REF!</definedName>
    <definedName name="t10vl1p" localSheetId="14">#REF!</definedName>
    <definedName name="t10vl1p">#REF!</definedName>
    <definedName name="t121p" localSheetId="14">#REF!</definedName>
    <definedName name="t121p">#REF!</definedName>
    <definedName name="t123p" localSheetId="14">#REF!</definedName>
    <definedName name="t123p">#REF!</definedName>
    <definedName name="t141p" localSheetId="14">#REF!</definedName>
    <definedName name="t141p">#REF!</definedName>
    <definedName name="t143p" localSheetId="14">#REF!</definedName>
    <definedName name="t143p">#REF!</definedName>
    <definedName name="t14nc3p" localSheetId="14">#REF!</definedName>
    <definedName name="t14nc3p">#REF!</definedName>
    <definedName name="t14vl3p" localSheetId="14">#REF!</definedName>
    <definedName name="t14vl3p">#REF!</definedName>
    <definedName name="Tæng_H_P_TBA" localSheetId="14">#REF!</definedName>
    <definedName name="Tæng_H_P_TBA">#REF!</definedName>
    <definedName name="Tæng_Hîp_35" localSheetId="14">#REF!</definedName>
    <definedName name="Tæng_Hîp_35">#REF!</definedName>
    <definedName name="taluydac2" localSheetId="14">#REF!</definedName>
    <definedName name="taluydac2">#REF!</definedName>
    <definedName name="taluydc1" localSheetId="14">#REF!</definedName>
    <definedName name="taluydc1">#REF!</definedName>
    <definedName name="taluydc2" localSheetId="14">#REF!</definedName>
    <definedName name="taluydc2">#REF!</definedName>
    <definedName name="taluydc3" localSheetId="14">#REF!</definedName>
    <definedName name="taluydc3">#REF!</definedName>
    <definedName name="taluydc4" localSheetId="14">#REF!</definedName>
    <definedName name="taluydc4">#REF!</definedName>
    <definedName name="TatBo" localSheetId="16" hidden="1">{"'Sheet1'!$L$16"}</definedName>
    <definedName name="TatBo" hidden="1">{"'Sheet1'!$L$16"}</definedName>
    <definedName name="taun" localSheetId="14">#REF!</definedName>
    <definedName name="taun">#REF!</definedName>
    <definedName name="TaxTV">10%</definedName>
    <definedName name="TaxXL">5%</definedName>
    <definedName name="TB" localSheetId="14">#REF!</definedName>
    <definedName name="TB">#REF!</definedName>
    <definedName name="TB_TBA" localSheetId="14">#REF!</definedName>
    <definedName name="TB_TBA">#REF!</definedName>
    <definedName name="TBA" localSheetId="14">#REF!</definedName>
    <definedName name="TBA">#REF!</definedName>
    <definedName name="tbl_" localSheetId="14" hidden="1">#REF!</definedName>
    <definedName name="tbl_" localSheetId="16" hidden="1">#REF!</definedName>
    <definedName name="tbl_" hidden="1">#REF!</definedName>
    <definedName name="tbl_ProdInfo" localSheetId="14" hidden="1">#REF!</definedName>
    <definedName name="tbl_ProdInfo" localSheetId="16" hidden="1">#REF!</definedName>
    <definedName name="tbl_ProdInfo" hidden="1">#REF!</definedName>
    <definedName name="TBSGP" localSheetId="14">#REF!</definedName>
    <definedName name="TBSGP">#REF!</definedName>
    <definedName name="tbtram" localSheetId="14">#REF!</definedName>
    <definedName name="tbtram">#REF!</definedName>
    <definedName name="TC" localSheetId="14">#REF!</definedName>
    <definedName name="TC">#REF!</definedName>
    <definedName name="TC_NHANH1" localSheetId="14">#REF!</definedName>
    <definedName name="TC_NHANH1">#REF!</definedName>
    <definedName name="TD" localSheetId="14">#REF!</definedName>
    <definedName name="TD">#REF!</definedName>
    <definedName name="td10vl" localSheetId="14">#REF!</definedName>
    <definedName name="td10vl">#REF!</definedName>
    <definedName name="td12nc" localSheetId="14">#REF!</definedName>
    <definedName name="td12nc">#REF!</definedName>
    <definedName name="td1p" localSheetId="14">#REF!</definedName>
    <definedName name="td1p">#REF!</definedName>
    <definedName name="td3p" localSheetId="14">#REF!</definedName>
    <definedName name="td3p">#REF!</definedName>
    <definedName name="tdia" localSheetId="14">#REF!</definedName>
    <definedName name="tdia">#REF!</definedName>
    <definedName name="tdnc1p" localSheetId="14">#REF!</definedName>
    <definedName name="tdnc1p">#REF!</definedName>
    <definedName name="TDT" localSheetId="14">#REF!</definedName>
    <definedName name="TDT">#REF!</definedName>
    <definedName name="tdtr2cnc" localSheetId="14">#REF!</definedName>
    <definedName name="tdtr2cnc">#REF!</definedName>
    <definedName name="tdtr2cvl" localSheetId="14">#REF!</definedName>
    <definedName name="tdtr2cvl">#REF!</definedName>
    <definedName name="tdvl1p" localSheetId="14">#REF!</definedName>
    <definedName name="tdvl1p">#REF!</definedName>
    <definedName name="tenvung" localSheetId="14">#REF!</definedName>
    <definedName name="tenvung">#REF!</definedName>
    <definedName name="tet" hidden="1">{0,#NULL!,0,FALSE;0,0,0,0;0,0,0,7.29290327383173E-304;0,0,0,0;0,0,0,0;0,0,0,0;0,0,0,0}</definedName>
    <definedName name="TGLS" localSheetId="14">#REF!</definedName>
    <definedName name="TGLS">#REF!</definedName>
    <definedName name="TH.CTrinh" localSheetId="14">#REF!</definedName>
    <definedName name="TH.CTrinh">#REF!</definedName>
    <definedName name="TH.tinh" localSheetId="14">#REF!</definedName>
    <definedName name="TH.tinh">#REF!</definedName>
    <definedName name="tha" localSheetId="16" hidden="1">{"'Sheet1'!$L$16"}</definedName>
    <definedName name="tha" hidden="1">{"'Sheet1'!$L$16"}</definedName>
    <definedName name="thai" localSheetId="14">#REF!</definedName>
    <definedName name="thai">#REF!</definedName>
    <definedName name="Thang" localSheetId="14">#REF!</definedName>
    <definedName name="Thang">#REF!</definedName>
    <definedName name="Thang_Long" localSheetId="14">#REF!</definedName>
    <definedName name="Thang_Long">#REF!</definedName>
    <definedName name="Thang_Long_GT" localSheetId="14">#REF!</definedName>
    <definedName name="Thang_Long_GT">#REF!</definedName>
    <definedName name="Thanh_CT" localSheetId="14">#REF!</definedName>
    <definedName name="Thanh_CT">#REF!</definedName>
    <definedName name="Thautinh" localSheetId="14">#REF!</definedName>
    <definedName name="Thautinh">#REF!</definedName>
    <definedName name="THchon" localSheetId="14">#REF!</definedName>
    <definedName name="THchon">#REF!</definedName>
    <definedName name="thdt" localSheetId="14">#REF!</definedName>
    <definedName name="thdt">#REF!</definedName>
    <definedName name="THDT_HT_DAO_THUONG" localSheetId="14">#REF!</definedName>
    <definedName name="THDT_HT_DAO_THUONG">#REF!</definedName>
    <definedName name="THDT_HT_XOM_NOI" localSheetId="14">#REF!</definedName>
    <definedName name="THDT_HT_XOM_NOI">#REF!</definedName>
    <definedName name="THDT_NPP_XOM_NOI" localSheetId="14">#REF!</definedName>
    <definedName name="THDT_NPP_XOM_NOI">#REF!</definedName>
    <definedName name="THDT_TBA_XOM_NOI" localSheetId="14">#REF!</definedName>
    <definedName name="THDT_TBA_XOM_NOI">#REF!</definedName>
    <definedName name="THEP_D32" localSheetId="14">#REF!</definedName>
    <definedName name="THEP_D32">#REF!</definedName>
    <definedName name="ThepDinh" localSheetId="14">#REF!</definedName>
    <definedName name="ThepDinh">#REF!</definedName>
    <definedName name="thepgoc25_60" localSheetId="14">#REF!</definedName>
    <definedName name="thepgoc25_60">#REF!</definedName>
    <definedName name="thepgoc63_75" localSheetId="14">#REF!</definedName>
    <definedName name="thepgoc63_75">#REF!</definedName>
    <definedName name="thepgoc80_100" localSheetId="14">#REF!</definedName>
    <definedName name="thepgoc80_100">#REF!</definedName>
    <definedName name="theptron12" localSheetId="14">#REF!</definedName>
    <definedName name="theptron12">#REF!</definedName>
    <definedName name="theptron14_22" localSheetId="14">#REF!</definedName>
    <definedName name="theptron14_22">#REF!</definedName>
    <definedName name="theptron6_8" localSheetId="14">#REF!</definedName>
    <definedName name="theptron6_8">#REF!</definedName>
    <definedName name="THGO1pnc" localSheetId="14">#REF!</definedName>
    <definedName name="THGO1pnc">#REF!</definedName>
    <definedName name="thht" localSheetId="14">#REF!</definedName>
    <definedName name="thht">#REF!</definedName>
    <definedName name="THI" localSheetId="14">#REF!</definedName>
    <definedName name="THI">#REF!</definedName>
    <definedName name="THKL" localSheetId="16" hidden="1">{"'Sheet1'!$L$16"}</definedName>
    <definedName name="THKL" hidden="1">{"'Sheet1'!$L$16"}</definedName>
    <definedName name="thkl2" localSheetId="16" hidden="1">{"'Sheet1'!$L$16"}</definedName>
    <definedName name="thkl2" hidden="1">{"'Sheet1'!$L$16"}</definedName>
    <definedName name="thkl3" localSheetId="16" hidden="1">{"'Sheet1'!$L$16"}</definedName>
    <definedName name="thkl3" hidden="1">{"'Sheet1'!$L$16"}</definedName>
    <definedName name="thkp3" localSheetId="14">#REF!</definedName>
    <definedName name="thkp3">#REF!</definedName>
    <definedName name="THKPM8" localSheetId="16" hidden="1">{"'Sheet1'!$L$16"}</definedName>
    <definedName name="THKPM8" hidden="1">{"'Sheet1'!$L$16"}</definedName>
    <definedName name="thop" localSheetId="14">#REF!</definedName>
    <definedName name="thop">#REF!</definedName>
    <definedName name="thtt" localSheetId="14">#REF!</definedName>
    <definedName name="thtt">#REF!</definedName>
    <definedName name="TI" localSheetId="14">#REF!</definedName>
    <definedName name="TI">#REF!</definedName>
    <definedName name="Tien" localSheetId="14">#REF!</definedName>
    <definedName name="Tien">#REF!</definedName>
    <definedName name="TIENLUONG" localSheetId="14">#REF!</definedName>
    <definedName name="TIENLUONG">#REF!</definedName>
    <definedName name="TIT" localSheetId="14">#REF!</definedName>
    <definedName name="TIT">#REF!</definedName>
    <definedName name="TITAN" localSheetId="14">#REF!</definedName>
    <definedName name="TITAN">#REF!</definedName>
    <definedName name="TKP" localSheetId="14">#REF!</definedName>
    <definedName name="TKP">#REF!</definedName>
    <definedName name="TL" localSheetId="14">#REF!</definedName>
    <definedName name="TL">#REF!</definedName>
    <definedName name="TLAC120" localSheetId="14">#REF!</definedName>
    <definedName name="TLAC120">#REF!</definedName>
    <definedName name="TLAC35" localSheetId="14">#REF!</definedName>
    <definedName name="TLAC35">#REF!</definedName>
    <definedName name="TLAC50" localSheetId="14">#REF!</definedName>
    <definedName name="TLAC50">#REF!</definedName>
    <definedName name="TLAC70" localSheetId="14">#REF!</definedName>
    <definedName name="TLAC70">#REF!</definedName>
    <definedName name="TLAC95" localSheetId="14">#REF!</definedName>
    <definedName name="TLAC95">#REF!</definedName>
    <definedName name="Tle" localSheetId="14">#REF!</definedName>
    <definedName name="Tle">#REF!</definedName>
    <definedName name="TMDT1" localSheetId="14">#REF!</definedName>
    <definedName name="TMDT1">#REF!</definedName>
    <definedName name="TMDT2" localSheetId="14">#REF!</definedName>
    <definedName name="TMDT2">#REF!</definedName>
    <definedName name="TMDTmoi" localSheetId="14">#REF!</definedName>
    <definedName name="TMDTmoi">#REF!</definedName>
    <definedName name="TN" localSheetId="14">#REF!</definedName>
    <definedName name="TN">#REF!</definedName>
    <definedName name="Toanbo" localSheetId="14">#REF!</definedName>
    <definedName name="Toanbo">#REF!</definedName>
    <definedName name="Tong" localSheetId="14">#REF!</definedName>
    <definedName name="Tong">#REF!</definedName>
    <definedName name="TONG_DU_TOAN" localSheetId="14">#REF!</definedName>
    <definedName name="TONG_DU_TOAN">#REF!</definedName>
    <definedName name="tonghop" localSheetId="16" hidden="1">{"'Sheet1'!$L$16"}</definedName>
    <definedName name="tonghop" hidden="1">{"'Sheet1'!$L$16"}</definedName>
    <definedName name="Tonmai" localSheetId="14">#REF!</definedName>
    <definedName name="Tonmai">#REF!</definedName>
    <definedName name="TPLRP" localSheetId="14">#REF!</definedName>
    <definedName name="TPLRP">#REF!</definedName>
    <definedName name="Tra_DM_su_dung" localSheetId="14">#REF!</definedName>
    <definedName name="Tra_DM_su_dung">#REF!</definedName>
    <definedName name="Tra_don_gia_KS" localSheetId="14">#REF!</definedName>
    <definedName name="Tra_don_gia_KS">#REF!</definedName>
    <definedName name="Tra_DTCT" localSheetId="14">#REF!</definedName>
    <definedName name="Tra_DTCT">#REF!</definedName>
    <definedName name="Tra_tim_hang_mucPT_trung" localSheetId="14">#REF!</definedName>
    <definedName name="Tra_tim_hang_mucPT_trung">#REF!</definedName>
    <definedName name="Tra_TL" localSheetId="14">#REF!</definedName>
    <definedName name="Tra_TL">#REF!</definedName>
    <definedName name="Tra_ty_le2" localSheetId="14">#REF!</definedName>
    <definedName name="Tra_ty_le2">#REF!</definedName>
    <definedName name="Tra_ty_le3" localSheetId="14">#REF!</definedName>
    <definedName name="Tra_ty_le3">#REF!</definedName>
    <definedName name="Tra_ty_le4" localSheetId="14">#REF!</definedName>
    <definedName name="Tra_ty_le4">#REF!</definedName>
    <definedName name="Tra_ty_le5" localSheetId="14">#REF!</definedName>
    <definedName name="Tra_ty_le5">#REF!</definedName>
    <definedName name="TRADE2" localSheetId="14">#REF!</definedName>
    <definedName name="TRADE2">#REF!</definedName>
    <definedName name="Trô_P1" localSheetId="14">#REF!</definedName>
    <definedName name="Trô_P1">#REF!</definedName>
    <definedName name="Trô_P10" localSheetId="14">#REF!</definedName>
    <definedName name="Trô_P10">#REF!</definedName>
    <definedName name="Trô_P11" localSheetId="14">#REF!</definedName>
    <definedName name="Trô_P11">#REF!</definedName>
    <definedName name="Trô_P2" localSheetId="14">#REF!</definedName>
    <definedName name="Trô_P2">#REF!</definedName>
    <definedName name="Trô_P3" localSheetId="14">#REF!</definedName>
    <definedName name="Trô_P3">#REF!</definedName>
    <definedName name="Trô_P4" localSheetId="14">#REF!</definedName>
    <definedName name="Trô_P4">#REF!</definedName>
    <definedName name="Trô_P5" localSheetId="14">#REF!</definedName>
    <definedName name="Trô_P5">#REF!</definedName>
    <definedName name="Trô_P6" localSheetId="14">#REF!</definedName>
    <definedName name="Trô_P6">#REF!</definedName>
    <definedName name="Trô_P7" localSheetId="14">#REF!</definedName>
    <definedName name="Trô_P7">#REF!</definedName>
    <definedName name="Trô_P8" localSheetId="14">#REF!</definedName>
    <definedName name="Trô_P8">#REF!</definedName>
    <definedName name="Trô_P9" localSheetId="14">#REF!</definedName>
    <definedName name="Trô_P9">#REF!</definedName>
    <definedName name="trt" localSheetId="14">#REF!</definedName>
    <definedName name="trt">#REF!</definedName>
    <definedName name="TT" localSheetId="14">#REF!</definedName>
    <definedName name="TT">#REF!</definedName>
    <definedName name="TT_1P" localSheetId="14">#REF!</definedName>
    <definedName name="TT_1P">#REF!</definedName>
    <definedName name="TT_3p" localSheetId="14">#REF!</definedName>
    <definedName name="TT_3p">#REF!</definedName>
    <definedName name="ttbt" localSheetId="14">#REF!</definedName>
    <definedName name="ttbt">#REF!</definedName>
    <definedName name="TTCto" localSheetId="14">#REF!</definedName>
    <definedName name="TTCto">#REF!</definedName>
    <definedName name="TTDZ" localSheetId="14">#REF!</definedName>
    <definedName name="TTDZ">#REF!</definedName>
    <definedName name="TTDZ04" localSheetId="14">#REF!</definedName>
    <definedName name="TTDZ04">#REF!</definedName>
    <definedName name="TTDZ35" localSheetId="14">#REF!</definedName>
    <definedName name="TTDZ35">#REF!</definedName>
    <definedName name="tthi" localSheetId="14">#REF!</definedName>
    <definedName name="tthi">#REF!</definedName>
    <definedName name="ttronmk" localSheetId="14">#REF!</definedName>
    <definedName name="ttronmk">#REF!</definedName>
    <definedName name="TTVAn5" localSheetId="14">#REF!</definedName>
    <definedName name="TTVAn5">#REF!</definedName>
    <definedName name="Tuong_dau_HD" localSheetId="14">#REF!</definedName>
    <definedName name="Tuong_dau_HD">#REF!</definedName>
    <definedName name="Tuvan" localSheetId="14">#REF!</definedName>
    <definedName name="Tuvan">#REF!</definedName>
    <definedName name="tuyen" localSheetId="16" hidden="1">{"'Sheet1'!$L$16"}</definedName>
    <definedName name="tuyen" hidden="1">{"'Sheet1'!$L$16"}</definedName>
    <definedName name="tv75nc" localSheetId="14">#REF!</definedName>
    <definedName name="tv75nc">#REF!</definedName>
    <definedName name="tv75vl" localSheetId="14">#REF!</definedName>
    <definedName name="tv75vl">#REF!</definedName>
    <definedName name="ty_le" localSheetId="14">#REF!</definedName>
    <definedName name="ty_le">#REF!</definedName>
    <definedName name="ty_le_BTN" localSheetId="14">#REF!</definedName>
    <definedName name="ty_le_BTN">#REF!</definedName>
    <definedName name="Ty_le1" localSheetId="14">#REF!</definedName>
    <definedName name="Ty_le1">#REF!</definedName>
    <definedName name="UNL" localSheetId="14">#REF!</definedName>
    <definedName name="UNL">#REF!</definedName>
    <definedName name="upnoc" localSheetId="14">#REF!</definedName>
    <definedName name="upnoc">#REF!</definedName>
    <definedName name="upperlowlandlimit" localSheetId="14">#REF!</definedName>
    <definedName name="upperlowlandlimit">#REF!</definedName>
    <definedName name="Value0" localSheetId="14">#REF!</definedName>
    <definedName name="Value0">#REF!</definedName>
    <definedName name="Value1" localSheetId="14">#REF!</definedName>
    <definedName name="Value1">#REF!</definedName>
    <definedName name="Value10" localSheetId="14">#REF!</definedName>
    <definedName name="Value10">#REF!</definedName>
    <definedName name="Value11" localSheetId="14">#REF!</definedName>
    <definedName name="Value11">#REF!</definedName>
    <definedName name="Value12" localSheetId="14">#REF!</definedName>
    <definedName name="Value12">#REF!</definedName>
    <definedName name="Value13" localSheetId="14">#REF!</definedName>
    <definedName name="Value13">#REF!</definedName>
    <definedName name="Value14" localSheetId="14">#REF!</definedName>
    <definedName name="Value14">#REF!</definedName>
    <definedName name="Value15" localSheetId="14">#REF!</definedName>
    <definedName name="Value15">#REF!</definedName>
    <definedName name="Value16" localSheetId="14">#REF!</definedName>
    <definedName name="Value16">#REF!</definedName>
    <definedName name="Value17" localSheetId="14">#REF!</definedName>
    <definedName name="Value17">#REF!</definedName>
    <definedName name="Value18" localSheetId="14">#REF!</definedName>
    <definedName name="Value18">#REF!</definedName>
    <definedName name="Value19" localSheetId="14">#REF!</definedName>
    <definedName name="Value19">#REF!</definedName>
    <definedName name="Value2" localSheetId="14">#REF!</definedName>
    <definedName name="Value2">#REF!</definedName>
    <definedName name="Value20" localSheetId="14">#REF!</definedName>
    <definedName name="Value20">#REF!</definedName>
    <definedName name="Value21" localSheetId="14">#REF!</definedName>
    <definedName name="Value21">#REF!</definedName>
    <definedName name="Value22" localSheetId="14">#REF!</definedName>
    <definedName name="Value22">#REF!</definedName>
    <definedName name="Value23" localSheetId="14">#REF!</definedName>
    <definedName name="Value23">#REF!</definedName>
    <definedName name="Value24" localSheetId="14">#REF!</definedName>
    <definedName name="Value24">#REF!</definedName>
    <definedName name="Value25" localSheetId="14">#REF!</definedName>
    <definedName name="Value25">#REF!</definedName>
    <definedName name="Value26" localSheetId="14">#REF!</definedName>
    <definedName name="Value26">#REF!</definedName>
    <definedName name="Value27" localSheetId="14">#REF!</definedName>
    <definedName name="Value27">#REF!</definedName>
    <definedName name="Value28" localSheetId="14">#REF!</definedName>
    <definedName name="Value28">#REF!</definedName>
    <definedName name="Value29" localSheetId="14">#REF!</definedName>
    <definedName name="Value29">#REF!</definedName>
    <definedName name="Value3" localSheetId="14">#REF!</definedName>
    <definedName name="Value3">#REF!</definedName>
    <definedName name="Value30" localSheetId="14">#REF!</definedName>
    <definedName name="Value30">#REF!</definedName>
    <definedName name="Value31" localSheetId="14">#REF!</definedName>
    <definedName name="Value31">#REF!</definedName>
    <definedName name="Value32" localSheetId="14">#REF!</definedName>
    <definedName name="Value32">#REF!</definedName>
    <definedName name="Value33" localSheetId="14">#REF!</definedName>
    <definedName name="Value33">#REF!</definedName>
    <definedName name="Value34" localSheetId="14">#REF!</definedName>
    <definedName name="Value34">#REF!</definedName>
    <definedName name="Value35" localSheetId="14">#REF!</definedName>
    <definedName name="Value35">#REF!</definedName>
    <definedName name="Value36" localSheetId="14">#REF!</definedName>
    <definedName name="Value36">#REF!</definedName>
    <definedName name="Value37" localSheetId="14">#REF!</definedName>
    <definedName name="Value37">#REF!</definedName>
    <definedName name="Value38" localSheetId="14">#REF!</definedName>
    <definedName name="Value38">#REF!</definedName>
    <definedName name="Value39" localSheetId="14">#REF!</definedName>
    <definedName name="Value39">#REF!</definedName>
    <definedName name="Value4" localSheetId="14">#REF!</definedName>
    <definedName name="Value4">#REF!</definedName>
    <definedName name="Value40" localSheetId="14">#REF!</definedName>
    <definedName name="Value40">#REF!</definedName>
    <definedName name="Value41" localSheetId="14">#REF!</definedName>
    <definedName name="Value41">#REF!</definedName>
    <definedName name="Value42" localSheetId="14">#REF!</definedName>
    <definedName name="Value42">#REF!</definedName>
    <definedName name="Value43" localSheetId="14">#REF!</definedName>
    <definedName name="Value43">#REF!</definedName>
    <definedName name="Value44" localSheetId="14">#REF!</definedName>
    <definedName name="Value44">#REF!</definedName>
    <definedName name="Value45" localSheetId="14">#REF!</definedName>
    <definedName name="Value45">#REF!</definedName>
    <definedName name="Value46" localSheetId="14">#REF!</definedName>
    <definedName name="Value46">#REF!</definedName>
    <definedName name="Value47" localSheetId="14">#REF!</definedName>
    <definedName name="Value47">#REF!</definedName>
    <definedName name="Value48" localSheetId="14">#REF!</definedName>
    <definedName name="Value48">#REF!</definedName>
    <definedName name="Value49" localSheetId="14">#REF!</definedName>
    <definedName name="Value49">#REF!</definedName>
    <definedName name="Value5" localSheetId="14">#REF!</definedName>
    <definedName name="Value5">#REF!</definedName>
    <definedName name="Value50" localSheetId="14">#REF!</definedName>
    <definedName name="Value50">#REF!</definedName>
    <definedName name="Value51" localSheetId="14">#REF!</definedName>
    <definedName name="Value51">#REF!</definedName>
    <definedName name="Value52" localSheetId="14">#REF!</definedName>
    <definedName name="Value52">#REF!</definedName>
    <definedName name="Value53" localSheetId="14">#REF!</definedName>
    <definedName name="Value53">#REF!</definedName>
    <definedName name="Value54" localSheetId="14">#REF!</definedName>
    <definedName name="Value54">#REF!</definedName>
    <definedName name="Value55" localSheetId="14">#REF!</definedName>
    <definedName name="Value55">#REF!</definedName>
    <definedName name="Value6" localSheetId="14">#REF!</definedName>
    <definedName name="Value6">#REF!</definedName>
    <definedName name="Value7" localSheetId="14">#REF!</definedName>
    <definedName name="Value7">#REF!</definedName>
    <definedName name="Value8" localSheetId="14">#REF!</definedName>
    <definedName name="Value8">#REF!</definedName>
    <definedName name="Value9" localSheetId="14">#REF!</definedName>
    <definedName name="Value9">#REF!</definedName>
    <definedName name="vanban" localSheetId="16" hidden="1">{"'Sheet1'!$L$16"}</definedName>
    <definedName name="vanban" hidden="1">{"'Sheet1'!$L$16"}</definedName>
    <definedName name="VARIINST" localSheetId="14">#REF!</definedName>
    <definedName name="VARIINST">#REF!</definedName>
    <definedName name="VARIPURC" localSheetId="14">#REF!</definedName>
    <definedName name="VARIPURC">#REF!</definedName>
    <definedName name="VAT" localSheetId="14">#REF!</definedName>
    <definedName name="VAT">#REF!</definedName>
    <definedName name="VAT_04" localSheetId="14">#REF!</definedName>
    <definedName name="VAT_04">#REF!</definedName>
    <definedName name="VAT_35" localSheetId="14">#REF!</definedName>
    <definedName name="VAT_35">#REF!</definedName>
    <definedName name="VAT_Cto" localSheetId="14">#REF!</definedName>
    <definedName name="VAT_Cto">#REF!</definedName>
    <definedName name="VAT_TB" localSheetId="14">#REF!</definedName>
    <definedName name="VAT_TB">#REF!</definedName>
    <definedName name="VAT_TBA" localSheetId="14">#REF!</definedName>
    <definedName name="VAT_TBA">#REF!</definedName>
    <definedName name="VAT_XLTBA" localSheetId="14">#REF!</definedName>
    <definedName name="VAT_XLTBA">#REF!</definedName>
    <definedName name="vatlieu" localSheetId="14">#REF!</definedName>
    <definedName name="vatlieu">#REF!</definedName>
    <definedName name="vbtchongnuocm300" localSheetId="14">#REF!</definedName>
    <definedName name="vbtchongnuocm300">#REF!</definedName>
    <definedName name="vbtm150" localSheetId="14">#REF!</definedName>
    <definedName name="vbtm150">#REF!</definedName>
    <definedName name="vbtm300" localSheetId="14">#REF!</definedName>
    <definedName name="vbtm300">#REF!</definedName>
    <definedName name="vbtm400" localSheetId="14">#REF!</definedName>
    <definedName name="vbtm400">#REF!</definedName>
    <definedName name="vc" localSheetId="14">#REF!</definedName>
    <definedName name="vc">#REF!</definedName>
    <definedName name="VCC" localSheetId="14">#REF!</definedName>
    <definedName name="VCC">#REF!</definedName>
    <definedName name="vccat0.4" localSheetId="14">#REF!</definedName>
    <definedName name="vccat0.4">#REF!</definedName>
    <definedName name="vccatv" localSheetId="14">#REF!</definedName>
    <definedName name="vccatv">#REF!</definedName>
    <definedName name="vccot0.4" localSheetId="14">#REF!</definedName>
    <definedName name="vccot0.4">#REF!</definedName>
    <definedName name="vccot35" localSheetId="14">#REF!</definedName>
    <definedName name="vccot35">#REF!</definedName>
    <definedName name="vccott" localSheetId="14">#REF!</definedName>
    <definedName name="vccott">#REF!</definedName>
    <definedName name="vccottt" localSheetId="14">#REF!</definedName>
    <definedName name="vccottt">#REF!</definedName>
    <definedName name="VCD" localSheetId="14">#REF!</definedName>
    <definedName name="VCD">#REF!</definedName>
    <definedName name="vcda" localSheetId="14">#REF!</definedName>
    <definedName name="vcda">#REF!</definedName>
    <definedName name="vcda0.4" localSheetId="14">#REF!</definedName>
    <definedName name="vcda0.4">#REF!</definedName>
    <definedName name="vcdatc2" localSheetId="14">#REF!</definedName>
    <definedName name="vcdatc2">#REF!</definedName>
    <definedName name="vcdatc3" localSheetId="14">#REF!</definedName>
    <definedName name="vcdatc3">#REF!</definedName>
    <definedName name="vcday" localSheetId="14">#REF!</definedName>
    <definedName name="vcday">#REF!</definedName>
    <definedName name="VCDC400" localSheetId="14">#REF!</definedName>
    <definedName name="VCDC400">#REF!</definedName>
    <definedName name="vcdctc" localSheetId="14">#REF!</definedName>
    <definedName name="vcdctc">#REF!</definedName>
    <definedName name="vcdungcu0.4" localSheetId="14">#REF!</definedName>
    <definedName name="vcdungcu0.4">#REF!</definedName>
    <definedName name="vcdungcu35" localSheetId="14">#REF!</definedName>
    <definedName name="vcdungcu35">#REF!</definedName>
    <definedName name="vcg" localSheetId="14">#REF!</definedName>
    <definedName name="vcg">#REF!</definedName>
    <definedName name="vcgo" localSheetId="14">#REF!</definedName>
    <definedName name="vcgo">#REF!</definedName>
    <definedName name="vcgo0.4" localSheetId="14">#REF!</definedName>
    <definedName name="vcgo0.4">#REF!</definedName>
    <definedName name="VCHT" localSheetId="14">#REF!</definedName>
    <definedName name="VCHT">#REF!</definedName>
    <definedName name="vcn" localSheetId="14">#REF!</definedName>
    <definedName name="vcn">#REF!</definedName>
    <definedName name="vcnuoc0.4" localSheetId="14">#REF!</definedName>
    <definedName name="vcnuoc0.4">#REF!</definedName>
    <definedName name="VCP" localSheetId="14">#REF!</definedName>
    <definedName name="VCP">#REF!</definedName>
    <definedName name="vcpk" localSheetId="14">#REF!</definedName>
    <definedName name="vcpk">#REF!</definedName>
    <definedName name="VCS" localSheetId="14">#REF!</definedName>
    <definedName name="VCS">#REF!</definedName>
    <definedName name="vcsat0.4" localSheetId="14">#REF!</definedName>
    <definedName name="vcsat0.4">#REF!</definedName>
    <definedName name="vcsat35" localSheetId="14">#REF!</definedName>
    <definedName name="vcsat35">#REF!</definedName>
    <definedName name="vcsu" localSheetId="14">#REF!</definedName>
    <definedName name="vcsu">#REF!</definedName>
    <definedName name="vct" localSheetId="14">#REF!</definedName>
    <definedName name="vct">#REF!</definedName>
    <definedName name="vctb" localSheetId="14">#REF!</definedName>
    <definedName name="vctb">#REF!</definedName>
    <definedName name="vctmong" localSheetId="14">#REF!</definedName>
    <definedName name="vctmong">#REF!</definedName>
    <definedName name="vctre" localSheetId="14">#REF!</definedName>
    <definedName name="vctre">#REF!</definedName>
    <definedName name="VCTT" localSheetId="14">#REF!</definedName>
    <definedName name="VCTT">#REF!</definedName>
    <definedName name="vcxi" localSheetId="14">#REF!</definedName>
    <definedName name="vcxi">#REF!</definedName>
    <definedName name="vcxm" localSheetId="14">#REF!</definedName>
    <definedName name="vcxm">#REF!</definedName>
    <definedName name="vcxm0.4" localSheetId="14">#REF!</definedName>
    <definedName name="vcxm0.4">#REF!</definedName>
    <definedName name="vd3p" localSheetId="14">#REF!</definedName>
    <definedName name="vd3p">#REF!</definedName>
    <definedName name="vkcauthang" localSheetId="14">#REF!</definedName>
    <definedName name="vkcauthang">#REF!</definedName>
    <definedName name="vksan" localSheetId="14">#REF!</definedName>
    <definedName name="vksan">#REF!</definedName>
    <definedName name="VKTTDMT" localSheetId="16" hidden="1">{"'Sheet1'!$L$16"}</definedName>
    <definedName name="VKTTDMT" hidden="1">{"'Sheet1'!$L$16"}</definedName>
    <definedName name="vl1p" localSheetId="14">#REF!</definedName>
    <definedName name="vl1p">#REF!</definedName>
    <definedName name="vl3p" localSheetId="14">#REF!</definedName>
    <definedName name="vl3p">#REF!</definedName>
    <definedName name="Vlcap0.7" localSheetId="14">#REF!</definedName>
    <definedName name="Vlcap0.7">#REF!</definedName>
    <definedName name="VLcap1" localSheetId="14">#REF!</definedName>
    <definedName name="VLcap1">#REF!</definedName>
    <definedName name="vlct" localSheetId="16" hidden="1">{"'Sheet1'!$L$16"}</definedName>
    <definedName name="vlct" hidden="1">{"'Sheet1'!$L$16"}</definedName>
    <definedName name="vldn400" localSheetId="14">#REF!</definedName>
    <definedName name="vldn400">#REF!</definedName>
    <definedName name="vldn600" localSheetId="14">#REF!</definedName>
    <definedName name="vldn600">#REF!</definedName>
    <definedName name="VLIEU" localSheetId="14">#REF!</definedName>
    <definedName name="VLIEU">#REF!</definedName>
    <definedName name="VLKday" localSheetId="14">#REF!</definedName>
    <definedName name="VLKday">#REF!</definedName>
    <definedName name="VLT" localSheetId="14">#REF!</definedName>
    <definedName name="VLT">#REF!</definedName>
    <definedName name="vltram" localSheetId="14">#REF!</definedName>
    <definedName name="vltram">#REF!</definedName>
    <definedName name="VLxaydung" localSheetId="14">#REF!</definedName>
    <definedName name="VLxaydung">#REF!</definedName>
    <definedName name="Von.KL" localSheetId="14">#REF!</definedName>
    <definedName name="Von.KL">#REF!</definedName>
    <definedName name="vr3p" localSheetId="14">#REF!</definedName>
    <definedName name="vr3p">#REF!</definedName>
    <definedName name="VuaBT" localSheetId="14">#REF!</definedName>
    <definedName name="VuaBT">#REF!</definedName>
    <definedName name="vung" localSheetId="14">#REF!</definedName>
    <definedName name="vung">#REF!</definedName>
    <definedName name="VUNGTB" localSheetId="16" hidden="1">{"'Sheet1'!$L$16"}</definedName>
    <definedName name="VUNGTB" hidden="1">{"'Sheet1'!$L$16"}</definedName>
    <definedName name="w" localSheetId="14" hidden="1">#REF!</definedName>
    <definedName name="w" localSheetId="16" hidden="1">#REF!</definedName>
    <definedName name="w" hidden="1">#REF!</definedName>
    <definedName name="W_Class1" localSheetId="14">#REF!</definedName>
    <definedName name="W_Class1">#REF!</definedName>
    <definedName name="W_Class2" localSheetId="14">#REF!</definedName>
    <definedName name="W_Class2">#REF!</definedName>
    <definedName name="W_Class3" localSheetId="14">#REF!</definedName>
    <definedName name="W_Class3">#REF!</definedName>
    <definedName name="W_Class4" localSheetId="14">#REF!</definedName>
    <definedName name="W_Class4">#REF!</definedName>
    <definedName name="W_Class5" localSheetId="14">#REF!</definedName>
    <definedName name="W_Class5">#REF!</definedName>
    <definedName name="Wat_tec" localSheetId="14">#REF!</definedName>
    <definedName name="Wat_tec">#REF!</definedName>
    <definedName name="wbx" hidden="1">{0,#N/A,FALSE,0;0,#N/A,FALSE,0;0,#N/A,FALSE,0;0,#N/A,FALSE,0;0,#N/A,FALSE,0;0,#N/A,FALSE,0;0,#N/A,FALSE,0}</definedName>
    <definedName name="wrn.aaa." hidden="1">{#N/A,#N/A,FALSE,"Sheet1";#N/A,#N/A,FALSE,"Sheet1";#N/A,#N/A,FALSE,"Sheet1"}</definedName>
    <definedName name="wrn.chi._.tiÆt.">{#N/A,#N/A,FALSE,"Chi tiÆt"}</definedName>
    <definedName name="wrn.cong." hidden="1">{#N/A,#N/A,FALSE,"Sheet1"}</definedName>
    <definedName name="wrn.Report.">{"Offgrid",#N/A,FALSE,"OFFGRID";"Region",#N/A,FALSE,"REGION";"Offgrid -2",#N/A,FALSE,"OFFGRID";"WTP",#N/A,FALSE,"WTP";"WTP -2",#N/A,FALSE,"WTP";"Project",#N/A,FALSE,"PROJECT";"Summary -2",#N/A,FALSE,"SUMMARY"}</definedName>
    <definedName name="wrn.Work._.Report." hidden="1">{"accomplishment",#N/A,FALSE,"Summary Week 3"}</definedName>
    <definedName name="wrnf.report">{"Offgrid",#N/A,FALSE,"OFFGRID";"Region",#N/A,FALSE,"REGION";"Offgrid -2",#N/A,FALSE,"OFFGRID";"WTP",#N/A,FALSE,"WTP";"WTP -2",#N/A,FALSE,"WTP";"Project",#N/A,FALSE,"PROJECT";"Summary -2",#N/A,FALSE,"SUMMARY"}</definedName>
    <definedName name="X" localSheetId="14">#REF!</definedName>
    <definedName name="X">#REF!</definedName>
    <definedName name="X0.4" localSheetId="14">#REF!</definedName>
    <definedName name="X0.4">#REF!</definedName>
    <definedName name="x1pind" localSheetId="14">#REF!</definedName>
    <definedName name="x1pind">#REF!</definedName>
    <definedName name="x1ping" localSheetId="14">#REF!</definedName>
    <definedName name="x1ping">#REF!</definedName>
    <definedName name="x1pint" localSheetId="14">#REF!</definedName>
    <definedName name="x1pint">#REF!</definedName>
    <definedName name="XA" localSheetId="14">#REF!</definedName>
    <definedName name="XA">#REF!</definedName>
    <definedName name="XCCT">0.5</definedName>
    <definedName name="xd0.6" localSheetId="14">#REF!</definedName>
    <definedName name="xd0.6">#REF!</definedName>
    <definedName name="xd1.3" localSheetId="14">#REF!</definedName>
    <definedName name="xd1.3">#REF!</definedName>
    <definedName name="xd1.5" localSheetId="14">#REF!</definedName>
    <definedName name="xd1.5">#REF!</definedName>
    <definedName name="xdd" localSheetId="14">#REF!</definedName>
    <definedName name="xdd">#REF!</definedName>
    <definedName name="XDDHT" localSheetId="14">#REF!</definedName>
    <definedName name="XDDHT">#REF!</definedName>
    <definedName name="XDKH2011" localSheetId="16" hidden="1">{"'Sheet1'!$L$16"}</definedName>
    <definedName name="XDKH2011" hidden="1">{"'Sheet1'!$L$16"}</definedName>
    <definedName name="xfco" localSheetId="14">#REF!</definedName>
    <definedName name="xfco">#REF!</definedName>
    <definedName name="xfco3p" localSheetId="14">#REF!</definedName>
    <definedName name="xfco3p">#REF!</definedName>
    <definedName name="xfcotnc" localSheetId="14">#REF!</definedName>
    <definedName name="xfcotnc">#REF!</definedName>
    <definedName name="xfcotvl" localSheetId="14">#REF!</definedName>
    <definedName name="xfcotvl">#REF!</definedName>
    <definedName name="xh" localSheetId="14">#REF!</definedName>
    <definedName name="xh">#REF!</definedName>
    <definedName name="xhn" localSheetId="14">#REF!</definedName>
    <definedName name="xhn">#REF!</definedName>
    <definedName name="xi" localSheetId="14">#REF!</definedName>
    <definedName name="xi">#REF!</definedName>
    <definedName name="xig" localSheetId="14">#REF!</definedName>
    <definedName name="xig">#REF!</definedName>
    <definedName name="xig1p" localSheetId="14">#REF!</definedName>
    <definedName name="xig1p">#REF!</definedName>
    <definedName name="xig3p" localSheetId="14">#REF!</definedName>
    <definedName name="xig3p">#REF!</definedName>
    <definedName name="xignc3p" localSheetId="14">#REF!</definedName>
    <definedName name="xignc3p">#REF!</definedName>
    <definedName name="xigvl3p" localSheetId="14">#REF!</definedName>
    <definedName name="xigvl3p">#REF!</definedName>
    <definedName name="ximang" localSheetId="14">#REF!</definedName>
    <definedName name="ximang">#REF!</definedName>
    <definedName name="xin" localSheetId="14">#REF!</definedName>
    <definedName name="xin">#REF!</definedName>
    <definedName name="xin1903p" localSheetId="14">#REF!</definedName>
    <definedName name="xin1903p">#REF!</definedName>
    <definedName name="xin2903p" localSheetId="14">#REF!</definedName>
    <definedName name="xin2903p">#REF!</definedName>
    <definedName name="xin290nc3p" localSheetId="14">#REF!</definedName>
    <definedName name="xin290nc3p">#REF!</definedName>
    <definedName name="xin290vl3p" localSheetId="14">#REF!</definedName>
    <definedName name="xin290vl3p">#REF!</definedName>
    <definedName name="xin3p" localSheetId="14">#REF!</definedName>
    <definedName name="xin3p">#REF!</definedName>
    <definedName name="xind" localSheetId="14">#REF!</definedName>
    <definedName name="xind">#REF!</definedName>
    <definedName name="xind1p" localSheetId="14">#REF!</definedName>
    <definedName name="xind1p">#REF!</definedName>
    <definedName name="xind3p" localSheetId="14">#REF!</definedName>
    <definedName name="xind3p">#REF!</definedName>
    <definedName name="xindnc1p" localSheetId="14">#REF!</definedName>
    <definedName name="xindnc1p">#REF!</definedName>
    <definedName name="xindvl1p" localSheetId="14">#REF!</definedName>
    <definedName name="xindvl1p">#REF!</definedName>
    <definedName name="xing1p" localSheetId="14">#REF!</definedName>
    <definedName name="xing1p">#REF!</definedName>
    <definedName name="xingnc1p" localSheetId="14">#REF!</definedName>
    <definedName name="xingnc1p">#REF!</definedName>
    <definedName name="xingvl1p" localSheetId="14">#REF!</definedName>
    <definedName name="xingvl1p">#REF!</definedName>
    <definedName name="xinnc3p" localSheetId="14">#REF!</definedName>
    <definedName name="xinnc3p">#REF!</definedName>
    <definedName name="xint1p" localSheetId="14">#REF!</definedName>
    <definedName name="xint1p">#REF!</definedName>
    <definedName name="xinvl3p" localSheetId="14">#REF!</definedName>
    <definedName name="xinvl3p">#REF!</definedName>
    <definedName name="xit" localSheetId="14">#REF!</definedName>
    <definedName name="xit">#REF!</definedName>
    <definedName name="xit1p" localSheetId="14">#REF!</definedName>
    <definedName name="xit1p">#REF!</definedName>
    <definedName name="xit23p" localSheetId="14">#REF!</definedName>
    <definedName name="xit23p">#REF!</definedName>
    <definedName name="xit2nc3p" localSheetId="14">#REF!</definedName>
    <definedName name="xit2nc3p">#REF!</definedName>
    <definedName name="xit2vl3p" localSheetId="14">#REF!</definedName>
    <definedName name="xit2vl3p">#REF!</definedName>
    <definedName name="xit3p" localSheetId="14">#REF!</definedName>
    <definedName name="xit3p">#REF!</definedName>
    <definedName name="xitnc3p" localSheetId="14">#REF!</definedName>
    <definedName name="xitnc3p">#REF!</definedName>
    <definedName name="xitvl3p" localSheetId="14">#REF!</definedName>
    <definedName name="xitvl3p">#REF!</definedName>
    <definedName name="xk0.6" localSheetId="14">#REF!</definedName>
    <definedName name="xk0.6">#REF!</definedName>
    <definedName name="xk1.3" localSheetId="14">#REF!</definedName>
    <definedName name="xk1.3">#REF!</definedName>
    <definedName name="xk1.5" localSheetId="14">#REF!</definedName>
    <definedName name="xk1.5">#REF!</definedName>
    <definedName name="XL" localSheetId="14">#REF!</definedName>
    <definedName name="XL">#REF!</definedName>
    <definedName name="XL_TBA" localSheetId="14">#REF!</definedName>
    <definedName name="XL_TBA">#REF!</definedName>
    <definedName name="xld1.4" localSheetId="14">#REF!</definedName>
    <definedName name="xld1.4">#REF!</definedName>
    <definedName name="xlk1.4" localSheetId="14">#REF!</definedName>
    <definedName name="xlk1.4">#REF!</definedName>
    <definedName name="XLP" localSheetId="14">#REF!</definedName>
    <definedName name="XLP">#REF!</definedName>
    <definedName name="xls" localSheetId="16" hidden="1">{"'Sheet1'!$L$16"}</definedName>
    <definedName name="xls" hidden="1">{"'Sheet1'!$L$16"}</definedName>
    <definedName name="XLxa" localSheetId="14">#REF!</definedName>
    <definedName name="XLxa">#REF!</definedName>
    <definedName name="XMBT" localSheetId="14">#REF!</definedName>
    <definedName name="XMBT">#REF!</definedName>
    <definedName name="xmcax" localSheetId="14">#REF!</definedName>
    <definedName name="xmcax">#REF!</definedName>
    <definedName name="xn" localSheetId="14">#REF!</definedName>
    <definedName name="xn">#REF!</definedName>
    <definedName name="XP" localSheetId="14">#REF!</definedName>
    <definedName name="XP">#REF!</definedName>
    <definedName name="Xsi" localSheetId="14">#REF!</definedName>
    <definedName name="Xsi">#REF!</definedName>
    <definedName name="xx">{"'Sheet1'!$L$16"}</definedName>
    <definedName name="XXT" localSheetId="14">#REF!</definedName>
    <definedName name="XXT">#REF!</definedName>
    <definedName name="yieldsfield" localSheetId="14">#REF!</definedName>
    <definedName name="yieldsfield">#REF!</definedName>
    <definedName name="yieldstoevaluate" localSheetId="14">#REF!</definedName>
    <definedName name="yieldstoevaluate">#REF!</definedName>
    <definedName name="YRP" localSheetId="14">#REF!</definedName>
    <definedName name="YRP">#REF!</definedName>
    <definedName name="Z" localSheetId="14">#REF!</definedName>
    <definedName name="Z">#REF!</definedName>
    <definedName name="ZXzX" localSheetId="16" hidden="1">{"'Sheet1'!$L$16"}</definedName>
    <definedName name="ZXzX" hidden="1">{"'Sheet1'!$L$16"}</definedName>
    <definedName name="ZYX" localSheetId="14">#REF!</definedName>
    <definedName name="ZYX">#REF!</definedName>
    <definedName name="ZZZ" localSheetId="14">#REF!</definedName>
    <definedName name="ZZZ">#REF!</definedName>
  </definedNames>
  <calcPr calcId="145621"/>
</workbook>
</file>

<file path=xl/calcChain.xml><?xml version="1.0" encoding="utf-8"?>
<calcChain xmlns="http://schemas.openxmlformats.org/spreadsheetml/2006/main">
  <c r="J701" i="18" l="1"/>
  <c r="J700" i="18"/>
  <c r="J699" i="18"/>
  <c r="J698" i="18"/>
  <c r="J697" i="18"/>
  <c r="J696" i="18"/>
  <c r="J695" i="18"/>
  <c r="J694" i="18"/>
  <c r="J693" i="18"/>
  <c r="J691" i="18"/>
  <c r="H691" i="18" s="1"/>
  <c r="BU691" i="18" s="1"/>
  <c r="J690" i="18"/>
  <c r="H690" i="18" s="1"/>
  <c r="BU690" i="18" s="1"/>
  <c r="J689" i="18"/>
  <c r="H689" i="18"/>
  <c r="BU689" i="18" s="1"/>
  <c r="J688" i="18"/>
  <c r="H688" i="18" s="1"/>
  <c r="BU688" i="18" s="1"/>
  <c r="J687" i="18"/>
  <c r="H687" i="18" s="1"/>
  <c r="BU687" i="18" s="1"/>
  <c r="J686" i="18"/>
  <c r="H686" i="18" s="1"/>
  <c r="BU686" i="18" s="1"/>
  <c r="J685" i="18"/>
  <c r="H685" i="18" s="1"/>
  <c r="BU685" i="18" s="1"/>
  <c r="J684" i="18"/>
  <c r="H684" i="18" s="1"/>
  <c r="BU684" i="18" s="1"/>
  <c r="J683" i="18"/>
  <c r="H683" i="18" s="1"/>
  <c r="BU683" i="18" s="1"/>
  <c r="J682" i="18"/>
  <c r="H682" i="18" s="1"/>
  <c r="BU682" i="18" s="1"/>
  <c r="J680" i="18"/>
  <c r="J677" i="18"/>
  <c r="H677" i="18"/>
  <c r="E677" i="18"/>
  <c r="J676" i="18"/>
  <c r="H676" i="18"/>
  <c r="E676" i="18"/>
  <c r="J675" i="18"/>
  <c r="H675" i="18"/>
  <c r="BU675" i="18" s="1"/>
  <c r="J674" i="18"/>
  <c r="H674" i="18" s="1"/>
  <c r="BU674" i="18" s="1"/>
  <c r="J673" i="18"/>
  <c r="H673" i="18" s="1"/>
  <c r="BU673" i="18" s="1"/>
  <c r="J670" i="18"/>
  <c r="H670" i="18"/>
  <c r="F670" i="18"/>
  <c r="J669" i="18"/>
  <c r="H669" i="18"/>
  <c r="J668" i="18"/>
  <c r="H668" i="18"/>
  <c r="J667" i="18"/>
  <c r="H667" i="18"/>
  <c r="J666" i="18"/>
  <c r="H666" i="18"/>
  <c r="J665" i="18"/>
  <c r="H665" i="18"/>
  <c r="J664" i="18"/>
  <c r="H664" i="18"/>
  <c r="J663" i="18"/>
  <c r="H663" i="18"/>
  <c r="J662" i="18"/>
  <c r="H662" i="18"/>
  <c r="J661" i="18"/>
  <c r="H661" i="18"/>
  <c r="J660" i="18"/>
  <c r="H660" i="18"/>
  <c r="J659" i="18"/>
  <c r="H659" i="18"/>
  <c r="Q658" i="18"/>
  <c r="J658" i="18"/>
  <c r="H658" i="18"/>
  <c r="J657" i="18"/>
  <c r="H657" i="18"/>
  <c r="J656" i="18"/>
  <c r="H656" i="18"/>
  <c r="J655" i="18"/>
  <c r="H655" i="18"/>
  <c r="J654" i="18"/>
  <c r="H654" i="18"/>
  <c r="J653" i="18"/>
  <c r="H653" i="18"/>
  <c r="J652" i="18"/>
  <c r="H652" i="18"/>
  <c r="BP651" i="18"/>
  <c r="BO651" i="18"/>
  <c r="BN651" i="18"/>
  <c r="BM651" i="18"/>
  <c r="BL651" i="18"/>
  <c r="BK651" i="18"/>
  <c r="BJ651" i="18"/>
  <c r="BI651" i="18"/>
  <c r="BH651" i="18"/>
  <c r="BG651" i="18"/>
  <c r="BF651" i="18"/>
  <c r="BE651" i="18"/>
  <c r="BD651" i="18"/>
  <c r="BC651" i="18"/>
  <c r="BB651" i="18"/>
  <c r="BA651" i="18"/>
  <c r="AZ651" i="18"/>
  <c r="AY651" i="18"/>
  <c r="AX651" i="18"/>
  <c r="AW651" i="18"/>
  <c r="AV651" i="18"/>
  <c r="AU651" i="18"/>
  <c r="AT651" i="18"/>
  <c r="AS651" i="18"/>
  <c r="AR651" i="18"/>
  <c r="AQ651" i="18"/>
  <c r="AP651" i="18"/>
  <c r="AO651" i="18"/>
  <c r="AN651" i="18"/>
  <c r="AM651" i="18"/>
  <c r="AL651" i="18"/>
  <c r="AK651" i="18"/>
  <c r="AJ651" i="18"/>
  <c r="AI651" i="18"/>
  <c r="AH651" i="18"/>
  <c r="AG651" i="18"/>
  <c r="AF651" i="18"/>
  <c r="AE651" i="18"/>
  <c r="AD651" i="18"/>
  <c r="AC651" i="18"/>
  <c r="AB651" i="18"/>
  <c r="AA651" i="18"/>
  <c r="Z651" i="18"/>
  <c r="Y651" i="18"/>
  <c r="X651" i="18"/>
  <c r="W651" i="18"/>
  <c r="V651" i="18"/>
  <c r="U651" i="18"/>
  <c r="T651" i="18"/>
  <c r="S651" i="18"/>
  <c r="R651" i="18"/>
  <c r="Q651" i="18"/>
  <c r="J650" i="18"/>
  <c r="H650" i="18"/>
  <c r="J649" i="18"/>
  <c r="H649" i="18"/>
  <c r="J648" i="18"/>
  <c r="H648" i="18"/>
  <c r="J647" i="18"/>
  <c r="H647" i="18"/>
  <c r="J646" i="18"/>
  <c r="H646" i="18"/>
  <c r="J645" i="18"/>
  <c r="H645" i="18"/>
  <c r="J644" i="18"/>
  <c r="H644" i="18"/>
  <c r="J643" i="18"/>
  <c r="H643" i="18"/>
  <c r="J642" i="18"/>
  <c r="H642" i="18"/>
  <c r="J641" i="18"/>
  <c r="H641" i="18"/>
  <c r="J640" i="18"/>
  <c r="H640" i="18"/>
  <c r="J639" i="18"/>
  <c r="H639" i="18"/>
  <c r="J638" i="18"/>
  <c r="H638" i="18"/>
  <c r="Q637" i="18"/>
  <c r="J637" i="18" s="1"/>
  <c r="H637" i="18"/>
  <c r="J635" i="18"/>
  <c r="H635" i="18" s="1"/>
  <c r="J634" i="18"/>
  <c r="H634" i="18"/>
  <c r="J633" i="18"/>
  <c r="H633" i="18" s="1"/>
  <c r="Q632" i="18"/>
  <c r="J632" i="18"/>
  <c r="H632" i="18" s="1"/>
  <c r="J631" i="18"/>
  <c r="H631" i="18" s="1"/>
  <c r="J630" i="18"/>
  <c r="H630" i="18" s="1"/>
  <c r="J629" i="18"/>
  <c r="H629" i="18" s="1"/>
  <c r="Q628" i="18"/>
  <c r="P628" i="18"/>
  <c r="O628" i="18"/>
  <c r="O627" i="18"/>
  <c r="J627" i="18" s="1"/>
  <c r="H627" i="18" s="1"/>
  <c r="BU627" i="18" s="1"/>
  <c r="J626" i="18"/>
  <c r="H626" i="18" s="1"/>
  <c r="BU626" i="18" s="1"/>
  <c r="J625" i="18"/>
  <c r="H625" i="18"/>
  <c r="BU625" i="18" s="1"/>
  <c r="AW624" i="18"/>
  <c r="R624" i="18"/>
  <c r="J624" i="18"/>
  <c r="H624" i="18" s="1"/>
  <c r="BU624" i="18" s="1"/>
  <c r="J623" i="18"/>
  <c r="H623" i="18"/>
  <c r="J622" i="18"/>
  <c r="H622" i="18" s="1"/>
  <c r="J621" i="18"/>
  <c r="H621" i="18" s="1"/>
  <c r="Q620" i="18"/>
  <c r="J620" i="18"/>
  <c r="H620" i="18" s="1"/>
  <c r="BU620" i="18" s="1"/>
  <c r="BU619" i="18"/>
  <c r="J619" i="18"/>
  <c r="H619" i="18"/>
  <c r="J618" i="18"/>
  <c r="J613" i="18"/>
  <c r="H613" i="18"/>
  <c r="BU613" i="18" s="1"/>
  <c r="J612" i="18"/>
  <c r="H612" i="18"/>
  <c r="BU612" i="18" s="1"/>
  <c r="J611" i="18"/>
  <c r="H611" i="18" s="1"/>
  <c r="BU611" i="18" s="1"/>
  <c r="BU610" i="18"/>
  <c r="J610" i="18"/>
  <c r="H610" i="18" s="1"/>
  <c r="J609" i="18"/>
  <c r="H609" i="18"/>
  <c r="BU609" i="18" s="1"/>
  <c r="J608" i="18"/>
  <c r="H608" i="18"/>
  <c r="BU608" i="18" s="1"/>
  <c r="J607" i="18"/>
  <c r="H607" i="18" s="1"/>
  <c r="BU607" i="18" s="1"/>
  <c r="BU606" i="18"/>
  <c r="J606" i="18"/>
  <c r="H606" i="18" s="1"/>
  <c r="J605" i="18"/>
  <c r="H605" i="18"/>
  <c r="BU605" i="18" s="1"/>
  <c r="J604" i="18"/>
  <c r="H604" i="18"/>
  <c r="BU604" i="18" s="1"/>
  <c r="J603" i="18"/>
  <c r="H603" i="18" s="1"/>
  <c r="BU603" i="18" s="1"/>
  <c r="BU602" i="18"/>
  <c r="J602" i="18"/>
  <c r="H602" i="18" s="1"/>
  <c r="J601" i="18"/>
  <c r="H601" i="18"/>
  <c r="BU601" i="18" s="1"/>
  <c r="J600" i="18"/>
  <c r="H600" i="18"/>
  <c r="BU600" i="18" s="1"/>
  <c r="BU599" i="18"/>
  <c r="J599" i="18"/>
  <c r="H599" i="18"/>
  <c r="J598" i="18"/>
  <c r="H598" i="18" s="1"/>
  <c r="BU598" i="18" s="1"/>
  <c r="Q596" i="18"/>
  <c r="J596" i="18"/>
  <c r="H596" i="18" s="1"/>
  <c r="BJ595" i="18"/>
  <c r="J595" i="18" s="1"/>
  <c r="H595" i="18"/>
  <c r="Q594" i="18"/>
  <c r="J594" i="18" s="1"/>
  <c r="H594" i="18" s="1"/>
  <c r="J593" i="18"/>
  <c r="H593" i="18"/>
  <c r="J592" i="18"/>
  <c r="H592" i="18" s="1"/>
  <c r="BU591" i="18"/>
  <c r="J591" i="18"/>
  <c r="H591" i="18" s="1"/>
  <c r="J590" i="18"/>
  <c r="H590" i="18"/>
  <c r="BU590" i="18" s="1"/>
  <c r="Q588" i="18"/>
  <c r="Q586" i="18"/>
  <c r="Q584" i="18"/>
  <c r="Q582" i="18"/>
  <c r="Q581" i="18"/>
  <c r="Q580" i="18"/>
  <c r="Q579" i="18"/>
  <c r="Q578" i="18"/>
  <c r="Q577" i="18"/>
  <c r="J577" i="18"/>
  <c r="H577" i="18"/>
  <c r="BU577" i="18" s="1"/>
  <c r="J576" i="18"/>
  <c r="J575" i="18"/>
  <c r="H575" i="18" s="1"/>
  <c r="BU575" i="18" s="1"/>
  <c r="P573" i="18"/>
  <c r="J573" i="18" s="1"/>
  <c r="H573" i="18" s="1"/>
  <c r="BN572" i="18"/>
  <c r="Q572" i="18"/>
  <c r="Q574" i="18" s="1"/>
  <c r="J574" i="18" s="1"/>
  <c r="H574" i="18" s="1"/>
  <c r="P572" i="18"/>
  <c r="J572" i="18"/>
  <c r="H572" i="18" s="1"/>
  <c r="BU572" i="18" s="1"/>
  <c r="Q571" i="18"/>
  <c r="J571" i="18" s="1"/>
  <c r="H571" i="18"/>
  <c r="Q570" i="18"/>
  <c r="J570" i="18" s="1"/>
  <c r="H570" i="18" s="1"/>
  <c r="Q569" i="18"/>
  <c r="J569" i="18" s="1"/>
  <c r="H569" i="18" s="1"/>
  <c r="BU569" i="18" s="1"/>
  <c r="J568" i="18"/>
  <c r="H568" i="18"/>
  <c r="J567" i="18"/>
  <c r="H567" i="18" s="1"/>
  <c r="J566" i="18"/>
  <c r="H566" i="18" s="1"/>
  <c r="BU566" i="18" s="1"/>
  <c r="J565" i="18"/>
  <c r="H565" i="18" s="1"/>
  <c r="BU565" i="18" s="1"/>
  <c r="J564" i="18"/>
  <c r="H564" i="18"/>
  <c r="BU564" i="18" s="1"/>
  <c r="BU563" i="18"/>
  <c r="J563" i="18"/>
  <c r="H563" i="18" s="1"/>
  <c r="J562" i="18"/>
  <c r="H562" i="18" s="1"/>
  <c r="BU562" i="18" s="1"/>
  <c r="J561" i="18"/>
  <c r="J560" i="18"/>
  <c r="J559" i="18"/>
  <c r="H559" i="18" s="1"/>
  <c r="BU559" i="18" s="1"/>
  <c r="J558" i="18"/>
  <c r="J557" i="18"/>
  <c r="J556" i="18"/>
  <c r="J555" i="18"/>
  <c r="J554" i="18"/>
  <c r="J553" i="18"/>
  <c r="J552" i="18"/>
  <c r="J551" i="18"/>
  <c r="J550" i="18"/>
  <c r="J549" i="18"/>
  <c r="J548" i="18"/>
  <c r="J547" i="18"/>
  <c r="BU546" i="18"/>
  <c r="J546" i="18"/>
  <c r="H546" i="18" s="1"/>
  <c r="J545" i="18"/>
  <c r="H545" i="18"/>
  <c r="BU544" i="18"/>
  <c r="J544" i="18"/>
  <c r="H544" i="18" s="1"/>
  <c r="J543" i="18"/>
  <c r="H543" i="18"/>
  <c r="J542" i="18"/>
  <c r="H542" i="18"/>
  <c r="BU542" i="18" s="1"/>
  <c r="BU541" i="18"/>
  <c r="H541" i="18"/>
  <c r="J540" i="18"/>
  <c r="H540" i="18" s="1"/>
  <c r="BU540" i="18" s="1"/>
  <c r="J539" i="18"/>
  <c r="H539" i="18"/>
  <c r="BU539" i="18" s="1"/>
  <c r="BU538" i="18"/>
  <c r="J538" i="18"/>
  <c r="H538" i="18"/>
  <c r="J537" i="18"/>
  <c r="H537" i="18" s="1"/>
  <c r="BU537" i="18" s="1"/>
  <c r="J536" i="18"/>
  <c r="H536" i="18"/>
  <c r="BU536" i="18" s="1"/>
  <c r="J535" i="18"/>
  <c r="H535" i="18"/>
  <c r="BU535" i="18" s="1"/>
  <c r="BU534" i="18"/>
  <c r="J534" i="18"/>
  <c r="H534" i="18"/>
  <c r="BU533" i="18"/>
  <c r="J533" i="18"/>
  <c r="H533" i="18" s="1"/>
  <c r="J532" i="18"/>
  <c r="H532" i="18"/>
  <c r="BU532" i="18" s="1"/>
  <c r="J531" i="18"/>
  <c r="H531" i="18"/>
  <c r="BU531" i="18" s="1"/>
  <c r="BU530" i="18"/>
  <c r="J530" i="18"/>
  <c r="H530" i="18"/>
  <c r="J529" i="18"/>
  <c r="H529" i="18" s="1"/>
  <c r="BU529" i="18" s="1"/>
  <c r="Q528" i="18"/>
  <c r="J526" i="18"/>
  <c r="H526" i="18" s="1"/>
  <c r="J525" i="18"/>
  <c r="H525" i="18"/>
  <c r="BU524" i="18"/>
  <c r="Q524" i="18"/>
  <c r="J524" i="18" s="1"/>
  <c r="H524" i="18" s="1"/>
  <c r="J523" i="18"/>
  <c r="H523" i="18" s="1"/>
  <c r="BU523" i="18" s="1"/>
  <c r="J522" i="18"/>
  <c r="H522" i="18" s="1"/>
  <c r="BU522" i="18" s="1"/>
  <c r="J521" i="18"/>
  <c r="H521" i="18"/>
  <c r="BU521" i="18" s="1"/>
  <c r="BU520" i="18"/>
  <c r="J520" i="18"/>
  <c r="H520" i="18"/>
  <c r="J519" i="18"/>
  <c r="H519" i="18" s="1"/>
  <c r="BU519" i="18" s="1"/>
  <c r="J518" i="18"/>
  <c r="H518" i="18"/>
  <c r="BU518" i="18" s="1"/>
  <c r="J517" i="18"/>
  <c r="H517" i="18"/>
  <c r="BU517" i="18" s="1"/>
  <c r="BU516" i="18"/>
  <c r="J516" i="18"/>
  <c r="H516" i="18"/>
  <c r="BU515" i="18"/>
  <c r="J515" i="18"/>
  <c r="H515" i="18" s="1"/>
  <c r="J514" i="18"/>
  <c r="H514" i="18"/>
  <c r="BU514" i="18" s="1"/>
  <c r="J513" i="18"/>
  <c r="H513" i="18"/>
  <c r="BU513" i="18" s="1"/>
  <c r="BU512" i="18"/>
  <c r="J512" i="18"/>
  <c r="H512" i="18"/>
  <c r="J511" i="18"/>
  <c r="H511" i="18" s="1"/>
  <c r="E511" i="18" s="1"/>
  <c r="BU511" i="18" s="1"/>
  <c r="J510" i="18"/>
  <c r="H510" i="18" s="1"/>
  <c r="BU510" i="18" s="1"/>
  <c r="J509" i="18"/>
  <c r="H509" i="18"/>
  <c r="BU509" i="18" s="1"/>
  <c r="J508" i="18"/>
  <c r="H508" i="18"/>
  <c r="BU508" i="18" s="1"/>
  <c r="BU507" i="18"/>
  <c r="J507" i="18"/>
  <c r="H507" i="18"/>
  <c r="BU506" i="18"/>
  <c r="J506" i="18"/>
  <c r="H506" i="18" s="1"/>
  <c r="J505" i="18"/>
  <c r="H505" i="18"/>
  <c r="BU505" i="18" s="1"/>
  <c r="J504" i="18"/>
  <c r="H504" i="18"/>
  <c r="BU504" i="18" s="1"/>
  <c r="BU503" i="18"/>
  <c r="J503" i="18"/>
  <c r="H503" i="18"/>
  <c r="J502" i="18"/>
  <c r="H502" i="18" s="1"/>
  <c r="BU502" i="18" s="1"/>
  <c r="J501" i="18"/>
  <c r="H501" i="18"/>
  <c r="BU501" i="18" s="1"/>
  <c r="J500" i="18"/>
  <c r="H500" i="18"/>
  <c r="BU500" i="18" s="1"/>
  <c r="BU499" i="18"/>
  <c r="J499" i="18"/>
  <c r="H499" i="18"/>
  <c r="J498" i="18"/>
  <c r="H498" i="18" s="1"/>
  <c r="BU498" i="18" s="1"/>
  <c r="J497" i="18"/>
  <c r="H497" i="18" s="1"/>
  <c r="BU497" i="18" s="1"/>
  <c r="J496" i="18"/>
  <c r="H496" i="18"/>
  <c r="BU496" i="18" s="1"/>
  <c r="BU495" i="18"/>
  <c r="J495" i="18"/>
  <c r="H495" i="18"/>
  <c r="J494" i="18"/>
  <c r="H494" i="18" s="1"/>
  <c r="BU494" i="18" s="1"/>
  <c r="J493" i="18"/>
  <c r="H493" i="18"/>
  <c r="BU493" i="18" s="1"/>
  <c r="J492" i="18"/>
  <c r="H492" i="18"/>
  <c r="BU492" i="18" s="1"/>
  <c r="BU491" i="18"/>
  <c r="J491" i="18"/>
  <c r="H491" i="18"/>
  <c r="BU490" i="18"/>
  <c r="J490" i="18"/>
  <c r="H490" i="18" s="1"/>
  <c r="J489" i="18"/>
  <c r="H489" i="18"/>
  <c r="BU489" i="18" s="1"/>
  <c r="J488" i="18"/>
  <c r="H488" i="18"/>
  <c r="BU488" i="18" s="1"/>
  <c r="BU487" i="18"/>
  <c r="J487" i="18"/>
  <c r="H487" i="18"/>
  <c r="J486" i="18"/>
  <c r="H486" i="18" s="1"/>
  <c r="BU486" i="18" s="1"/>
  <c r="BP485" i="18"/>
  <c r="BO485" i="18"/>
  <c r="BN485" i="18"/>
  <c r="BM485" i="18"/>
  <c r="BL485" i="18"/>
  <c r="BK485" i="18"/>
  <c r="BJ485" i="18"/>
  <c r="BI485" i="18"/>
  <c r="BH485" i="18"/>
  <c r="BG485" i="18"/>
  <c r="BF485" i="18"/>
  <c r="BE485" i="18"/>
  <c r="BD485" i="18"/>
  <c r="BC485" i="18"/>
  <c r="BB485" i="18"/>
  <c r="BA485" i="18"/>
  <c r="AZ485" i="18"/>
  <c r="AY485" i="18"/>
  <c r="AX485" i="18"/>
  <c r="AW485" i="18"/>
  <c r="AV485" i="18"/>
  <c r="AU485" i="18"/>
  <c r="AT485" i="18"/>
  <c r="AS485" i="18"/>
  <c r="AR485" i="18"/>
  <c r="AQ485" i="18"/>
  <c r="AP485" i="18"/>
  <c r="AO485" i="18"/>
  <c r="AN485" i="18"/>
  <c r="AM485" i="18"/>
  <c r="AL485" i="18"/>
  <c r="AK485" i="18"/>
  <c r="AJ485" i="18"/>
  <c r="AI485" i="18"/>
  <c r="AH485" i="18"/>
  <c r="AG485" i="18"/>
  <c r="AF485" i="18"/>
  <c r="AE485" i="18"/>
  <c r="AD485" i="18"/>
  <c r="AC485" i="18"/>
  <c r="AB485" i="18"/>
  <c r="AA485" i="18"/>
  <c r="Z485" i="18"/>
  <c r="Y485" i="18"/>
  <c r="X485" i="18"/>
  <c r="W485" i="18"/>
  <c r="V485" i="18"/>
  <c r="U485" i="18"/>
  <c r="T485" i="18"/>
  <c r="S485" i="18"/>
  <c r="R485" i="18"/>
  <c r="Q485" i="18"/>
  <c r="P485" i="18"/>
  <c r="O485" i="18"/>
  <c r="J485" i="18" s="1"/>
  <c r="H485" i="18" s="1"/>
  <c r="J484" i="18"/>
  <c r="H484" i="18"/>
  <c r="BU484" i="18" s="1"/>
  <c r="P483" i="18"/>
  <c r="J483" i="18"/>
  <c r="H483" i="18"/>
  <c r="BU483" i="18" s="1"/>
  <c r="O482" i="18"/>
  <c r="J482" i="18"/>
  <c r="H482" i="18" s="1"/>
  <c r="BU482" i="18" s="1"/>
  <c r="BP481" i="18"/>
  <c r="BO481" i="18"/>
  <c r="BN481" i="18"/>
  <c r="BM481" i="18"/>
  <c r="BL481" i="18"/>
  <c r="BK481" i="18"/>
  <c r="BJ481" i="18"/>
  <c r="BI481" i="18"/>
  <c r="BH481" i="18"/>
  <c r="BG481" i="18"/>
  <c r="BF481" i="18"/>
  <c r="BE481" i="18"/>
  <c r="BD481" i="18"/>
  <c r="BC481" i="18"/>
  <c r="BB481" i="18"/>
  <c r="BA481" i="18"/>
  <c r="AZ481" i="18"/>
  <c r="AY481" i="18"/>
  <c r="AX481" i="18"/>
  <c r="AW481" i="18"/>
  <c r="AV481" i="18"/>
  <c r="AU481" i="18"/>
  <c r="AT481" i="18"/>
  <c r="AS481" i="18"/>
  <c r="AR481" i="18"/>
  <c r="AQ481" i="18"/>
  <c r="AP481" i="18"/>
  <c r="AO481" i="18"/>
  <c r="AN481" i="18"/>
  <c r="AM481" i="18"/>
  <c r="AL481" i="18"/>
  <c r="AK481" i="18"/>
  <c r="AJ481" i="18"/>
  <c r="AI481" i="18"/>
  <c r="AH481" i="18"/>
  <c r="AG481" i="18"/>
  <c r="AF481" i="18"/>
  <c r="AE481" i="18"/>
  <c r="AD481" i="18"/>
  <c r="AC481" i="18"/>
  <c r="AB481" i="18"/>
  <c r="AA481" i="18"/>
  <c r="Z481" i="18"/>
  <c r="Y481" i="18"/>
  <c r="X481" i="18"/>
  <c r="W481" i="18"/>
  <c r="V481" i="18"/>
  <c r="U481" i="18"/>
  <c r="T481" i="18"/>
  <c r="S481" i="18"/>
  <c r="R481" i="18"/>
  <c r="Q481" i="18"/>
  <c r="P481" i="18"/>
  <c r="O481" i="18"/>
  <c r="J481" i="18"/>
  <c r="H481" i="18" s="1"/>
  <c r="J480" i="18"/>
  <c r="H480" i="18"/>
  <c r="BU480" i="18" s="1"/>
  <c r="BU479" i="18"/>
  <c r="J479" i="18"/>
  <c r="H479" i="18"/>
  <c r="J478" i="18"/>
  <c r="H478" i="18" s="1"/>
  <c r="BU478" i="18" s="1"/>
  <c r="J477" i="18"/>
  <c r="J476" i="18"/>
  <c r="I476" i="18"/>
  <c r="H476" i="18" s="1"/>
  <c r="J475" i="18"/>
  <c r="H475" i="18"/>
  <c r="BU474" i="18"/>
  <c r="J474" i="18"/>
  <c r="H474" i="18"/>
  <c r="J473" i="18"/>
  <c r="H473" i="18" s="1"/>
  <c r="BU473" i="18" s="1"/>
  <c r="J472" i="18"/>
  <c r="H472" i="18"/>
  <c r="BU472" i="18" s="1"/>
  <c r="J471" i="18"/>
  <c r="H471" i="18"/>
  <c r="BU471" i="18" s="1"/>
  <c r="BU470" i="18"/>
  <c r="J470" i="18"/>
  <c r="H470" i="18"/>
  <c r="J469" i="18"/>
  <c r="H469" i="18"/>
  <c r="J468" i="18"/>
  <c r="H468" i="18"/>
  <c r="J467" i="18"/>
  <c r="H467" i="18"/>
  <c r="J466" i="18"/>
  <c r="H466" i="18"/>
  <c r="BU466" i="18" s="1"/>
  <c r="J465" i="18"/>
  <c r="H465" i="18" s="1"/>
  <c r="J464" i="18"/>
  <c r="H464" i="18"/>
  <c r="BU463" i="18"/>
  <c r="J463" i="18"/>
  <c r="H463" i="18"/>
  <c r="BU462" i="18"/>
  <c r="J462" i="18"/>
  <c r="H462" i="18" s="1"/>
  <c r="J461" i="18"/>
  <c r="H461" i="18"/>
  <c r="BU461" i="18" s="1"/>
  <c r="BO460" i="18"/>
  <c r="J460" i="18"/>
  <c r="J459" i="18"/>
  <c r="BU458" i="18"/>
  <c r="J458" i="18"/>
  <c r="H458" i="18"/>
  <c r="U457" i="18"/>
  <c r="T457" i="18"/>
  <c r="S457" i="18"/>
  <c r="R457" i="18"/>
  <c r="Q457" i="18"/>
  <c r="P457" i="18"/>
  <c r="J457" i="18" s="1"/>
  <c r="J456" i="18"/>
  <c r="J455" i="18"/>
  <c r="H455" i="18" s="1"/>
  <c r="BU455" i="18" s="1"/>
  <c r="R454" i="18"/>
  <c r="Q454" i="18"/>
  <c r="P454" i="18"/>
  <c r="J453" i="18"/>
  <c r="H453" i="18"/>
  <c r="J452" i="18"/>
  <c r="H452" i="18"/>
  <c r="BU452" i="18" s="1"/>
  <c r="BU451" i="18"/>
  <c r="J451" i="18"/>
  <c r="H451" i="18"/>
  <c r="J450" i="18"/>
  <c r="H450" i="18"/>
  <c r="J449" i="18"/>
  <c r="H449" i="18"/>
  <c r="J448" i="18"/>
  <c r="H448" i="18"/>
  <c r="J447" i="18"/>
  <c r="H447" i="18"/>
  <c r="J446" i="18"/>
  <c r="H446" i="18" s="1"/>
  <c r="BU446" i="18" s="1"/>
  <c r="J445" i="18"/>
  <c r="H445" i="18"/>
  <c r="J444" i="18"/>
  <c r="I444" i="18"/>
  <c r="H444" i="18"/>
  <c r="BU444" i="18" s="1"/>
  <c r="J443" i="18"/>
  <c r="H443" i="18"/>
  <c r="BU443" i="18" s="1"/>
  <c r="BU442" i="18"/>
  <c r="Q442" i="18"/>
  <c r="J442" i="18" s="1"/>
  <c r="H442" i="18"/>
  <c r="Q441" i="18"/>
  <c r="J441" i="18" s="1"/>
  <c r="H441" i="18" s="1"/>
  <c r="BU441" i="18" s="1"/>
  <c r="Q440" i="18"/>
  <c r="J440" i="18" s="1"/>
  <c r="H440" i="18"/>
  <c r="BU440" i="18" s="1"/>
  <c r="Q439" i="18"/>
  <c r="J439" i="18" s="1"/>
  <c r="H439" i="18"/>
  <c r="BU439" i="18" s="1"/>
  <c r="BU438" i="18"/>
  <c r="J438" i="18"/>
  <c r="H438" i="18" s="1"/>
  <c r="J437" i="18"/>
  <c r="H437" i="18"/>
  <c r="BU437" i="18" s="1"/>
  <c r="J436" i="18"/>
  <c r="H436" i="18"/>
  <c r="BU436" i="18" s="1"/>
  <c r="BU435" i="18"/>
  <c r="J435" i="18"/>
  <c r="H435" i="18"/>
  <c r="J434" i="18"/>
  <c r="H434" i="18" s="1"/>
  <c r="BU434" i="18" s="1"/>
  <c r="J433" i="18"/>
  <c r="H433" i="18"/>
  <c r="BU433" i="18" s="1"/>
  <c r="J432" i="18"/>
  <c r="H432" i="18"/>
  <c r="BU432" i="18" s="1"/>
  <c r="BU431" i="18"/>
  <c r="J431" i="18"/>
  <c r="H431" i="18"/>
  <c r="J430" i="18"/>
  <c r="H430" i="18" s="1"/>
  <c r="BU430" i="18" s="1"/>
  <c r="J429" i="18"/>
  <c r="H429" i="18"/>
  <c r="BU429" i="18" s="1"/>
  <c r="J428" i="18"/>
  <c r="H428" i="18"/>
  <c r="BU428" i="18" s="1"/>
  <c r="BU427" i="18"/>
  <c r="J427" i="18"/>
  <c r="H427" i="18"/>
  <c r="J426" i="18"/>
  <c r="H426" i="18" s="1"/>
  <c r="BU426" i="18" s="1"/>
  <c r="J425" i="18"/>
  <c r="H425" i="18"/>
  <c r="BU425" i="18" s="1"/>
  <c r="Q424" i="18"/>
  <c r="J424" i="18"/>
  <c r="H424" i="18"/>
  <c r="BU424" i="18" s="1"/>
  <c r="BO423" i="18"/>
  <c r="J423" i="18"/>
  <c r="H423" i="18"/>
  <c r="J422" i="18"/>
  <c r="H422" i="18" s="1"/>
  <c r="J421" i="18"/>
  <c r="H421" i="18"/>
  <c r="BU420" i="18"/>
  <c r="J420" i="18"/>
  <c r="H420" i="18"/>
  <c r="J419" i="18"/>
  <c r="H419" i="18"/>
  <c r="J418" i="18"/>
  <c r="H418" i="18"/>
  <c r="J417" i="18"/>
  <c r="H417" i="18" s="1"/>
  <c r="BU417" i="18" s="1"/>
  <c r="J416" i="18"/>
  <c r="H416" i="18"/>
  <c r="BU416" i="18" s="1"/>
  <c r="J415" i="18"/>
  <c r="H415" i="18"/>
  <c r="BU415" i="18" s="1"/>
  <c r="BU414" i="18"/>
  <c r="J414" i="18"/>
  <c r="H414" i="18"/>
  <c r="AA413" i="18"/>
  <c r="J413" i="18" s="1"/>
  <c r="H413" i="18" s="1"/>
  <c r="BU413" i="18" s="1"/>
  <c r="Q413" i="18"/>
  <c r="BU412" i="18"/>
  <c r="J412" i="18"/>
  <c r="H412" i="18"/>
  <c r="J411" i="18"/>
  <c r="H411" i="18" s="1"/>
  <c r="BU411" i="18" s="1"/>
  <c r="J410" i="18"/>
  <c r="H410" i="18"/>
  <c r="BU410" i="18" s="1"/>
  <c r="J409" i="18"/>
  <c r="H409" i="18"/>
  <c r="BU409" i="18" s="1"/>
  <c r="BU408" i="18"/>
  <c r="J408" i="18"/>
  <c r="H408" i="18"/>
  <c r="J407" i="18"/>
  <c r="H407" i="18" s="1"/>
  <c r="BU407" i="18" s="1"/>
  <c r="J406" i="18"/>
  <c r="H406" i="18"/>
  <c r="BU406" i="18" s="1"/>
  <c r="BN405" i="18"/>
  <c r="J405" i="18"/>
  <c r="H405" i="18"/>
  <c r="BN404" i="18"/>
  <c r="J404" i="18" s="1"/>
  <c r="H404" i="18" s="1"/>
  <c r="BN403" i="18"/>
  <c r="J403" i="18" s="1"/>
  <c r="J402" i="18"/>
  <c r="H402" i="18" s="1"/>
  <c r="BU402" i="18" s="1"/>
  <c r="J401" i="18"/>
  <c r="H401" i="18"/>
  <c r="BU401" i="18" s="1"/>
  <c r="J400" i="18"/>
  <c r="H400" i="18"/>
  <c r="BU400" i="18" s="1"/>
  <c r="J399" i="18"/>
  <c r="J398" i="18"/>
  <c r="H398" i="18"/>
  <c r="J397" i="18"/>
  <c r="H397" i="18" s="1"/>
  <c r="BU397" i="18" s="1"/>
  <c r="J396" i="18"/>
  <c r="H396" i="18"/>
  <c r="BU396" i="18" s="1"/>
  <c r="J395" i="18"/>
  <c r="H395" i="18"/>
  <c r="BU395" i="18" s="1"/>
  <c r="BU394" i="18"/>
  <c r="J394" i="18"/>
  <c r="H394" i="18"/>
  <c r="J393" i="18"/>
  <c r="H393" i="18" s="1"/>
  <c r="BU393" i="18" s="1"/>
  <c r="Q392" i="18"/>
  <c r="J392" i="18"/>
  <c r="H392" i="18" s="1"/>
  <c r="BU392" i="18" s="1"/>
  <c r="J391" i="18"/>
  <c r="H391" i="18"/>
  <c r="BU391" i="18" s="1"/>
  <c r="J390" i="18"/>
  <c r="H390" i="18"/>
  <c r="BU390" i="18" s="1"/>
  <c r="BU389" i="18"/>
  <c r="J389" i="18"/>
  <c r="H389" i="18"/>
  <c r="J388" i="18"/>
  <c r="H388" i="18" s="1"/>
  <c r="BU388" i="18" s="1"/>
  <c r="J387" i="18"/>
  <c r="H387" i="18"/>
  <c r="BU387" i="18" s="1"/>
  <c r="J386" i="18"/>
  <c r="H386" i="18"/>
  <c r="BU386" i="18" s="1"/>
  <c r="BU385" i="18"/>
  <c r="J385" i="18"/>
  <c r="H385" i="18"/>
  <c r="J384" i="18"/>
  <c r="H384" i="18" s="1"/>
  <c r="BU384" i="18" s="1"/>
  <c r="J383" i="18"/>
  <c r="H383" i="18"/>
  <c r="BU383" i="18" s="1"/>
  <c r="J382" i="18"/>
  <c r="H382" i="18"/>
  <c r="BU382" i="18" s="1"/>
  <c r="BU381" i="18"/>
  <c r="J381" i="18"/>
  <c r="H381" i="18"/>
  <c r="J380" i="18"/>
  <c r="H380" i="18" s="1"/>
  <c r="BU380" i="18" s="1"/>
  <c r="J379" i="18"/>
  <c r="H379" i="18"/>
  <c r="BU379" i="18" s="1"/>
  <c r="J378" i="18"/>
  <c r="H378" i="18"/>
  <c r="BU378" i="18" s="1"/>
  <c r="BU377" i="18"/>
  <c r="J377" i="18"/>
  <c r="H377" i="18"/>
  <c r="J376" i="18"/>
  <c r="H376" i="18" s="1"/>
  <c r="BU376" i="18" s="1"/>
  <c r="J375" i="18"/>
  <c r="H375" i="18"/>
  <c r="BU375" i="18" s="1"/>
  <c r="J374" i="18"/>
  <c r="H374" i="18"/>
  <c r="BU374" i="18" s="1"/>
  <c r="BU373" i="18"/>
  <c r="J373" i="18"/>
  <c r="H373" i="18"/>
  <c r="J372" i="18"/>
  <c r="H372" i="18" s="1"/>
  <c r="BU372" i="18" s="1"/>
  <c r="J371" i="18"/>
  <c r="H371" i="18"/>
  <c r="BU371" i="18" s="1"/>
  <c r="J370" i="18"/>
  <c r="H370" i="18"/>
  <c r="BU370" i="18" s="1"/>
  <c r="BU369" i="18"/>
  <c r="J369" i="18"/>
  <c r="H369" i="18"/>
  <c r="J368" i="18"/>
  <c r="H368" i="18" s="1"/>
  <c r="BU368" i="18" s="1"/>
  <c r="J367" i="18"/>
  <c r="H367" i="18"/>
  <c r="BU367" i="18" s="1"/>
  <c r="J366" i="18"/>
  <c r="H366" i="18"/>
  <c r="BU366" i="18" s="1"/>
  <c r="BU365" i="18"/>
  <c r="J365" i="18"/>
  <c r="H365" i="18"/>
  <c r="J364" i="18"/>
  <c r="H364" i="18" s="1"/>
  <c r="BU364" i="18" s="1"/>
  <c r="J363" i="18"/>
  <c r="H363" i="18"/>
  <c r="BU363" i="18" s="1"/>
  <c r="J362" i="18"/>
  <c r="H362" i="18"/>
  <c r="BU362" i="18" s="1"/>
  <c r="BU361" i="18"/>
  <c r="J361" i="18"/>
  <c r="H361" i="18"/>
  <c r="J360" i="18"/>
  <c r="H360" i="18" s="1"/>
  <c r="BU360" i="18" s="1"/>
  <c r="J359" i="18"/>
  <c r="H359" i="18"/>
  <c r="BU359" i="18" s="1"/>
  <c r="J358" i="18"/>
  <c r="H358" i="18"/>
  <c r="BU358" i="18" s="1"/>
  <c r="BU357" i="18"/>
  <c r="J357" i="18"/>
  <c r="H357" i="18"/>
  <c r="J356" i="18"/>
  <c r="H356" i="18" s="1"/>
  <c r="BU356" i="18" s="1"/>
  <c r="J355" i="18"/>
  <c r="H355" i="18"/>
  <c r="BU355" i="18" s="1"/>
  <c r="J354" i="18"/>
  <c r="H354" i="18"/>
  <c r="BU354" i="18" s="1"/>
  <c r="BU353" i="18"/>
  <c r="J353" i="18"/>
  <c r="H353" i="18"/>
  <c r="J352" i="18"/>
  <c r="H352" i="18" s="1"/>
  <c r="BU352" i="18" s="1"/>
  <c r="J351" i="18"/>
  <c r="H351" i="18"/>
  <c r="BU351" i="18" s="1"/>
  <c r="J350" i="18"/>
  <c r="H350" i="18"/>
  <c r="BU350" i="18" s="1"/>
  <c r="BU349" i="18"/>
  <c r="J349" i="18"/>
  <c r="H349" i="18"/>
  <c r="J348" i="18"/>
  <c r="H348" i="18" s="1"/>
  <c r="BU348" i="18" s="1"/>
  <c r="J347" i="18"/>
  <c r="H347" i="18"/>
  <c r="BU347" i="18" s="1"/>
  <c r="J346" i="18"/>
  <c r="H346" i="18"/>
  <c r="BU346" i="18" s="1"/>
  <c r="BU345" i="18"/>
  <c r="J345" i="18"/>
  <c r="H345" i="18"/>
  <c r="J344" i="18"/>
  <c r="I344" i="18"/>
  <c r="H344" i="18" s="1"/>
  <c r="J343" i="18"/>
  <c r="I343" i="18"/>
  <c r="H343" i="18"/>
  <c r="J342" i="18"/>
  <c r="H342" i="18"/>
  <c r="BU342" i="18" s="1"/>
  <c r="BU341" i="18"/>
  <c r="J341" i="18"/>
  <c r="H341" i="18"/>
  <c r="J340" i="18"/>
  <c r="H340" i="18"/>
  <c r="J339" i="18"/>
  <c r="H339" i="18"/>
  <c r="J338" i="18"/>
  <c r="H338" i="18" s="1"/>
  <c r="BU338" i="18" s="1"/>
  <c r="J337" i="18"/>
  <c r="H337" i="18"/>
  <c r="J336" i="18"/>
  <c r="H336" i="18" s="1"/>
  <c r="J335" i="18"/>
  <c r="H335" i="18"/>
  <c r="BU335" i="18" s="1"/>
  <c r="J334" i="18"/>
  <c r="H334" i="18"/>
  <c r="BU334" i="18" s="1"/>
  <c r="BU333" i="18"/>
  <c r="J333" i="18"/>
  <c r="H333" i="18"/>
  <c r="J332" i="18"/>
  <c r="H332" i="18" s="1"/>
  <c r="BU332" i="18" s="1"/>
  <c r="J331" i="18"/>
  <c r="H331" i="18"/>
  <c r="BU331" i="18" s="1"/>
  <c r="J327" i="18"/>
  <c r="E327" i="18"/>
  <c r="J326" i="18"/>
  <c r="E326" i="18"/>
  <c r="J325" i="18"/>
  <c r="H325" i="18"/>
  <c r="BU325" i="18" s="1"/>
  <c r="BP323" i="18"/>
  <c r="BO323" i="18"/>
  <c r="BN323" i="18"/>
  <c r="BM323" i="18"/>
  <c r="BL323" i="18"/>
  <c r="BK323" i="18"/>
  <c r="BJ323" i="18"/>
  <c r="BI323" i="18"/>
  <c r="BH323" i="18"/>
  <c r="BG323" i="18"/>
  <c r="BF323" i="18"/>
  <c r="BE323" i="18"/>
  <c r="BD323" i="18"/>
  <c r="BC323" i="18"/>
  <c r="BB323" i="18"/>
  <c r="BA323" i="18"/>
  <c r="AZ323" i="18"/>
  <c r="AY323" i="18"/>
  <c r="AX323" i="18"/>
  <c r="AW323" i="18"/>
  <c r="AV323" i="18"/>
  <c r="AU323" i="18"/>
  <c r="AT323" i="18"/>
  <c r="AS323" i="18"/>
  <c r="AR323" i="18"/>
  <c r="AQ323" i="18"/>
  <c r="AP323" i="18"/>
  <c r="AO323" i="18"/>
  <c r="AN323" i="18"/>
  <c r="AM323" i="18"/>
  <c r="AL323" i="18"/>
  <c r="AK323" i="18"/>
  <c r="AJ323" i="18"/>
  <c r="AI323" i="18"/>
  <c r="AH323" i="18"/>
  <c r="AG323" i="18"/>
  <c r="AF323" i="18"/>
  <c r="AE323" i="18"/>
  <c r="AD323" i="18"/>
  <c r="AC323" i="18"/>
  <c r="AB323" i="18"/>
  <c r="AA323" i="18"/>
  <c r="Z323" i="18"/>
  <c r="Y323" i="18"/>
  <c r="X323" i="18"/>
  <c r="W323" i="18"/>
  <c r="V323" i="18"/>
  <c r="U323" i="18"/>
  <c r="T323" i="18"/>
  <c r="S323" i="18"/>
  <c r="R323" i="18"/>
  <c r="Q323" i="18"/>
  <c r="P323" i="18"/>
  <c r="O323" i="18"/>
  <c r="J323" i="18" s="1"/>
  <c r="H323" i="18" s="1"/>
  <c r="J322" i="18"/>
  <c r="H322" i="18"/>
  <c r="J321" i="18"/>
  <c r="H321" i="18"/>
  <c r="J320" i="18"/>
  <c r="H320" i="18"/>
  <c r="J319" i="18"/>
  <c r="H319" i="18"/>
  <c r="J318" i="18"/>
  <c r="H318" i="18"/>
  <c r="E318" i="18"/>
  <c r="J317" i="18"/>
  <c r="H317" i="18" s="1"/>
  <c r="E317" i="18"/>
  <c r="J316" i="18"/>
  <c r="H316" i="18" s="1"/>
  <c r="BU316" i="18" s="1"/>
  <c r="J315" i="18"/>
  <c r="H315" i="18"/>
  <c r="BU315" i="18" s="1"/>
  <c r="J314" i="18"/>
  <c r="H314" i="18" s="1"/>
  <c r="BU314" i="18" s="1"/>
  <c r="BU313" i="18"/>
  <c r="J313" i="18"/>
  <c r="H313" i="18"/>
  <c r="J312" i="18"/>
  <c r="H312" i="18" s="1"/>
  <c r="BU312" i="18" s="1"/>
  <c r="J311" i="18"/>
  <c r="H311" i="18"/>
  <c r="BU311" i="18" s="1"/>
  <c r="J310" i="18"/>
  <c r="H310" i="18" s="1"/>
  <c r="BU310" i="18" s="1"/>
  <c r="J309" i="18"/>
  <c r="H309" i="18" s="1"/>
  <c r="Q308" i="18"/>
  <c r="J308" i="18"/>
  <c r="H308" i="18" s="1"/>
  <c r="BU308" i="18" s="1"/>
  <c r="J307" i="18"/>
  <c r="H307" i="18"/>
  <c r="BU307" i="18" s="1"/>
  <c r="J306" i="18"/>
  <c r="H306" i="18" s="1"/>
  <c r="BU306" i="18" s="1"/>
  <c r="BU305" i="18"/>
  <c r="J305" i="18"/>
  <c r="H305" i="18"/>
  <c r="J304" i="18"/>
  <c r="H304" i="18" s="1"/>
  <c r="BU304" i="18" s="1"/>
  <c r="J303" i="18"/>
  <c r="H303" i="18"/>
  <c r="BU303" i="18" s="1"/>
  <c r="J302" i="18"/>
  <c r="H302" i="18" s="1"/>
  <c r="BU302" i="18" s="1"/>
  <c r="BU301" i="18"/>
  <c r="J301" i="18"/>
  <c r="H301" i="18"/>
  <c r="J300" i="18"/>
  <c r="J295" i="18"/>
  <c r="E295" i="18"/>
  <c r="J294" i="18"/>
  <c r="E294" i="18"/>
  <c r="J293" i="18"/>
  <c r="H293" i="18" s="1"/>
  <c r="BU293" i="18" s="1"/>
  <c r="Q292" i="18"/>
  <c r="J292" i="18"/>
  <c r="J291" i="18"/>
  <c r="H291" i="18"/>
  <c r="BU291" i="18" s="1"/>
  <c r="J286" i="18"/>
  <c r="E286" i="18"/>
  <c r="J285" i="18"/>
  <c r="H285" i="18" s="1"/>
  <c r="E285" i="18"/>
  <c r="J284" i="18"/>
  <c r="H284" i="18" s="1"/>
  <c r="BU284" i="18" s="1"/>
  <c r="R283" i="18"/>
  <c r="R282" i="18"/>
  <c r="Q282" i="18"/>
  <c r="R281" i="18"/>
  <c r="Q281" i="18"/>
  <c r="R280" i="18"/>
  <c r="Q280" i="18"/>
  <c r="U279" i="18"/>
  <c r="U271" i="18" s="1"/>
  <c r="R279" i="18"/>
  <c r="Q279" i="18"/>
  <c r="R278" i="18"/>
  <c r="Q278" i="18"/>
  <c r="R277" i="18"/>
  <c r="Q277" i="18"/>
  <c r="R276" i="18"/>
  <c r="Q276" i="18"/>
  <c r="R275" i="18"/>
  <c r="Q275" i="18"/>
  <c r="R274" i="18"/>
  <c r="Q274" i="18"/>
  <c r="R273" i="18"/>
  <c r="Q273" i="18"/>
  <c r="R272" i="18"/>
  <c r="R271" i="18" s="1"/>
  <c r="Q272" i="18"/>
  <c r="Q271" i="18" s="1"/>
  <c r="T271" i="18"/>
  <c r="S271" i="18"/>
  <c r="P271" i="18"/>
  <c r="O271" i="18"/>
  <c r="J270" i="18"/>
  <c r="H270" i="18"/>
  <c r="BU270" i="18" s="1"/>
  <c r="BU269" i="18"/>
  <c r="J269" i="18"/>
  <c r="H269" i="18"/>
  <c r="BU268" i="18"/>
  <c r="J268" i="18"/>
  <c r="H268" i="18" s="1"/>
  <c r="J267" i="18"/>
  <c r="H267" i="18"/>
  <c r="BU267" i="18" s="1"/>
  <c r="J266" i="18"/>
  <c r="H266" i="18" s="1"/>
  <c r="BU266" i="18" s="1"/>
  <c r="J265" i="18"/>
  <c r="H265" i="18"/>
  <c r="BU265" i="18" s="1"/>
  <c r="J264" i="18"/>
  <c r="I264" i="18"/>
  <c r="H264" i="18"/>
  <c r="BU264" i="18" s="1"/>
  <c r="BU263" i="18"/>
  <c r="J263" i="18"/>
  <c r="H263" i="18" s="1"/>
  <c r="BU262" i="18"/>
  <c r="J262" i="18"/>
  <c r="H262" i="18" s="1"/>
  <c r="J261" i="18"/>
  <c r="H261" i="18"/>
  <c r="BU261" i="18" s="1"/>
  <c r="BU260" i="18"/>
  <c r="J260" i="18"/>
  <c r="H260" i="18"/>
  <c r="BU259" i="18"/>
  <c r="J259" i="18"/>
  <c r="H259" i="18" s="1"/>
  <c r="J258" i="18"/>
  <c r="H258" i="18"/>
  <c r="BU258" i="18" s="1"/>
  <c r="J257" i="18"/>
  <c r="H257" i="18" s="1"/>
  <c r="BU257" i="18" s="1"/>
  <c r="J256" i="18"/>
  <c r="H256" i="18"/>
  <c r="BU256" i="18" s="1"/>
  <c r="BU255" i="18"/>
  <c r="J255" i="18"/>
  <c r="H255" i="18" s="1"/>
  <c r="BU254" i="18"/>
  <c r="J254" i="18"/>
  <c r="H254" i="18" s="1"/>
  <c r="J253" i="18"/>
  <c r="H253" i="18"/>
  <c r="BU253" i="18" s="1"/>
  <c r="BU252" i="18"/>
  <c r="J252" i="18"/>
  <c r="H252" i="18"/>
  <c r="BU251" i="18"/>
  <c r="J251" i="18"/>
  <c r="H251" i="18" s="1"/>
  <c r="J250" i="18"/>
  <c r="H250" i="18"/>
  <c r="BU250" i="18" s="1"/>
  <c r="J249" i="18"/>
  <c r="H249" i="18" s="1"/>
  <c r="BU249" i="18" s="1"/>
  <c r="J248" i="18"/>
  <c r="H248" i="18"/>
  <c r="BU248" i="18" s="1"/>
  <c r="BU247" i="18"/>
  <c r="J247" i="18"/>
  <c r="H247" i="18" s="1"/>
  <c r="BU246" i="18"/>
  <c r="J246" i="18"/>
  <c r="H246" i="18" s="1"/>
  <c r="J245" i="18"/>
  <c r="H245" i="18"/>
  <c r="BU245" i="18" s="1"/>
  <c r="BU244" i="18"/>
  <c r="J244" i="18"/>
  <c r="H244" i="18"/>
  <c r="BU243" i="18"/>
  <c r="J243" i="18"/>
  <c r="H243" i="18" s="1"/>
  <c r="J242" i="18"/>
  <c r="H242" i="18"/>
  <c r="BU242" i="18" s="1"/>
  <c r="J241" i="18"/>
  <c r="H241" i="18" s="1"/>
  <c r="BU241" i="18" s="1"/>
  <c r="J240" i="18"/>
  <c r="H240" i="18"/>
  <c r="BU240" i="18" s="1"/>
  <c r="BU239" i="18"/>
  <c r="J239" i="18"/>
  <c r="H239" i="18" s="1"/>
  <c r="BU238" i="18"/>
  <c r="J238" i="18"/>
  <c r="H238" i="18" s="1"/>
  <c r="J237" i="18"/>
  <c r="H237" i="18"/>
  <c r="BU237" i="18" s="1"/>
  <c r="BU236" i="18"/>
  <c r="J236" i="18"/>
  <c r="H236" i="18"/>
  <c r="BU235" i="18"/>
  <c r="J235" i="18"/>
  <c r="H235" i="18" s="1"/>
  <c r="J234" i="18"/>
  <c r="H234" i="18"/>
  <c r="BU234" i="18" s="1"/>
  <c r="J233" i="18"/>
  <c r="H233" i="18" s="1"/>
  <c r="BU233" i="18" s="1"/>
  <c r="J232" i="18"/>
  <c r="H232" i="18" s="1"/>
  <c r="J231" i="18"/>
  <c r="H231" i="18" s="1"/>
  <c r="P230" i="18"/>
  <c r="J230" i="18" s="1"/>
  <c r="H230" i="18" s="1"/>
  <c r="P229" i="18"/>
  <c r="J229" i="18"/>
  <c r="H229" i="18" s="1"/>
  <c r="P228" i="18"/>
  <c r="J228" i="18" s="1"/>
  <c r="H228" i="18"/>
  <c r="P227" i="18"/>
  <c r="J227" i="18"/>
  <c r="H227" i="18" s="1"/>
  <c r="P226" i="18"/>
  <c r="J226" i="18" s="1"/>
  <c r="H226" i="18"/>
  <c r="P225" i="18"/>
  <c r="J225" i="18" s="1"/>
  <c r="H225" i="18" s="1"/>
  <c r="P224" i="18"/>
  <c r="J224" i="18" s="1"/>
  <c r="H224" i="18" s="1"/>
  <c r="P223" i="18"/>
  <c r="J223" i="18"/>
  <c r="H223" i="18"/>
  <c r="P222" i="18"/>
  <c r="J222" i="18" s="1"/>
  <c r="H222" i="18" s="1"/>
  <c r="P221" i="18"/>
  <c r="BP220" i="18"/>
  <c r="BO220" i="18"/>
  <c r="BN220" i="18"/>
  <c r="BM220" i="18"/>
  <c r="BL220" i="18"/>
  <c r="BK220" i="18"/>
  <c r="BJ220" i="18"/>
  <c r="BI220" i="18"/>
  <c r="BH220" i="18"/>
  <c r="BG220" i="18"/>
  <c r="BF220" i="18"/>
  <c r="BE220" i="18"/>
  <c r="BD220" i="18"/>
  <c r="BC220" i="18"/>
  <c r="BB220" i="18"/>
  <c r="BA220" i="18"/>
  <c r="AZ220" i="18"/>
  <c r="AY220" i="18"/>
  <c r="AX220" i="18"/>
  <c r="AW220" i="18"/>
  <c r="AV220" i="18"/>
  <c r="AU220" i="18"/>
  <c r="AT220" i="18"/>
  <c r="AS220" i="18"/>
  <c r="AR220" i="18"/>
  <c r="AQ220" i="18"/>
  <c r="AP220" i="18"/>
  <c r="AO220" i="18"/>
  <c r="AN220" i="18"/>
  <c r="AM220" i="18"/>
  <c r="AL220" i="18"/>
  <c r="AK220" i="18"/>
  <c r="AJ220" i="18"/>
  <c r="AI220" i="18"/>
  <c r="AH220" i="18"/>
  <c r="AG220" i="18"/>
  <c r="AF220" i="18"/>
  <c r="AE220" i="18"/>
  <c r="AD220" i="18"/>
  <c r="AC220" i="18"/>
  <c r="AB220" i="18"/>
  <c r="AA220" i="18"/>
  <c r="Z220" i="18"/>
  <c r="Y220" i="18"/>
  <c r="X220" i="18"/>
  <c r="W220" i="18"/>
  <c r="V220" i="18"/>
  <c r="U220" i="18"/>
  <c r="T220" i="18"/>
  <c r="S220" i="18"/>
  <c r="R220" i="18"/>
  <c r="Q220" i="18"/>
  <c r="J219" i="18"/>
  <c r="H219" i="18" s="1"/>
  <c r="BU219" i="18" s="1"/>
  <c r="J218" i="18"/>
  <c r="H218" i="18"/>
  <c r="BU218" i="18" s="1"/>
  <c r="BU217" i="18"/>
  <c r="J217" i="18"/>
  <c r="H217" i="18" s="1"/>
  <c r="BU216" i="18"/>
  <c r="J216" i="18"/>
  <c r="H216" i="18" s="1"/>
  <c r="J215" i="18"/>
  <c r="H215" i="18"/>
  <c r="BU215" i="18" s="1"/>
  <c r="BU214" i="18"/>
  <c r="J214" i="18"/>
  <c r="H214" i="18"/>
  <c r="J213" i="18"/>
  <c r="H213" i="18" s="1"/>
  <c r="BU213" i="18" s="1"/>
  <c r="J212" i="18"/>
  <c r="H212" i="18"/>
  <c r="BU212" i="18" s="1"/>
  <c r="J211" i="18"/>
  <c r="H211" i="18" s="1"/>
  <c r="BU211" i="18" s="1"/>
  <c r="J210" i="18"/>
  <c r="H210" i="18"/>
  <c r="BU210" i="18" s="1"/>
  <c r="J209" i="18"/>
  <c r="H209" i="18" s="1"/>
  <c r="BU209" i="18" s="1"/>
  <c r="J208" i="18"/>
  <c r="H208" i="18" s="1"/>
  <c r="BU208" i="18" s="1"/>
  <c r="J207" i="18"/>
  <c r="H207" i="18"/>
  <c r="BU207" i="18" s="1"/>
  <c r="BU206" i="18"/>
  <c r="J206" i="18"/>
  <c r="H206" i="18"/>
  <c r="BU205" i="18"/>
  <c r="J205" i="18"/>
  <c r="H205" i="18" s="1"/>
  <c r="J204" i="18"/>
  <c r="H204" i="18"/>
  <c r="BU204" i="18" s="1"/>
  <c r="J203" i="18"/>
  <c r="H203" i="18" s="1"/>
  <c r="BU203" i="18" s="1"/>
  <c r="J202" i="18"/>
  <c r="H202" i="18"/>
  <c r="BU202" i="18" s="1"/>
  <c r="J201" i="18"/>
  <c r="H201" i="18" s="1"/>
  <c r="BU201" i="18" s="1"/>
  <c r="BU200" i="18"/>
  <c r="J200" i="18"/>
  <c r="H200" i="18" s="1"/>
  <c r="J199" i="18"/>
  <c r="H199" i="18"/>
  <c r="BU199" i="18" s="1"/>
  <c r="BU198" i="18"/>
  <c r="J198" i="18"/>
  <c r="H198" i="18"/>
  <c r="J197" i="18"/>
  <c r="H197" i="18" s="1"/>
  <c r="BU197" i="18" s="1"/>
  <c r="J196" i="18"/>
  <c r="H196" i="18"/>
  <c r="BU196" i="18" s="1"/>
  <c r="J195" i="18"/>
  <c r="H195" i="18" s="1"/>
  <c r="BU195" i="18" s="1"/>
  <c r="J194" i="18"/>
  <c r="H194" i="18"/>
  <c r="BU194" i="18" s="1"/>
  <c r="J193" i="18"/>
  <c r="H193" i="18" s="1"/>
  <c r="BU193" i="18" s="1"/>
  <c r="J192" i="18"/>
  <c r="H192" i="18" s="1"/>
  <c r="BU192" i="18" s="1"/>
  <c r="J191" i="18"/>
  <c r="H191" i="18"/>
  <c r="BU191" i="18" s="1"/>
  <c r="BU190" i="18"/>
  <c r="J190" i="18"/>
  <c r="H190" i="18"/>
  <c r="BU189" i="18"/>
  <c r="J189" i="18"/>
  <c r="H189" i="18" s="1"/>
  <c r="J188" i="18"/>
  <c r="H188" i="18"/>
  <c r="BU188" i="18" s="1"/>
  <c r="J187" i="18"/>
  <c r="H187" i="18" s="1"/>
  <c r="BU187" i="18" s="1"/>
  <c r="J186" i="18"/>
  <c r="H186" i="18"/>
  <c r="BU186" i="18" s="1"/>
  <c r="J185" i="18"/>
  <c r="H185" i="18" s="1"/>
  <c r="BU185" i="18" s="1"/>
  <c r="BU184" i="18"/>
  <c r="J184" i="18"/>
  <c r="H184" i="18" s="1"/>
  <c r="J183" i="18"/>
  <c r="H183" i="18"/>
  <c r="BU183" i="18" s="1"/>
  <c r="BU182" i="18"/>
  <c r="J182" i="18"/>
  <c r="H182" i="18"/>
  <c r="J181" i="18"/>
  <c r="H181" i="18" s="1"/>
  <c r="BU181" i="18" s="1"/>
  <c r="J180" i="18"/>
  <c r="H180" i="18"/>
  <c r="BU180" i="18" s="1"/>
  <c r="J179" i="18"/>
  <c r="H179" i="18" s="1"/>
  <c r="BU179" i="18" s="1"/>
  <c r="J178" i="18"/>
  <c r="H178" i="18"/>
  <c r="BU178" i="18" s="1"/>
  <c r="J177" i="18"/>
  <c r="H177" i="18" s="1"/>
  <c r="BU177" i="18" s="1"/>
  <c r="J176" i="18"/>
  <c r="H176" i="18" s="1"/>
  <c r="BU176" i="18" s="1"/>
  <c r="J175" i="18"/>
  <c r="H175" i="18"/>
  <c r="BU175" i="18" s="1"/>
  <c r="BU174" i="18"/>
  <c r="J174" i="18"/>
  <c r="H174" i="18"/>
  <c r="BU173" i="18"/>
  <c r="J173" i="18"/>
  <c r="H173" i="18" s="1"/>
  <c r="J172" i="18"/>
  <c r="H172" i="18"/>
  <c r="BU172" i="18" s="1"/>
  <c r="J171" i="18"/>
  <c r="H171" i="18" s="1"/>
  <c r="BU171" i="18" s="1"/>
  <c r="J170" i="18"/>
  <c r="H170" i="18"/>
  <c r="BU170" i="18" s="1"/>
  <c r="J169" i="18"/>
  <c r="H169" i="18" s="1"/>
  <c r="BU169" i="18" s="1"/>
  <c r="BU168" i="18"/>
  <c r="J168" i="18"/>
  <c r="H168" i="18" s="1"/>
  <c r="J167" i="18"/>
  <c r="H167" i="18"/>
  <c r="BU167" i="18" s="1"/>
  <c r="BU166" i="18"/>
  <c r="J166" i="18"/>
  <c r="H166" i="18"/>
  <c r="J165" i="18"/>
  <c r="H165" i="18" s="1"/>
  <c r="BU165" i="18" s="1"/>
  <c r="J164" i="18"/>
  <c r="H164" i="18"/>
  <c r="BU164" i="18" s="1"/>
  <c r="J163" i="18"/>
  <c r="H163" i="18" s="1"/>
  <c r="BU163" i="18" s="1"/>
  <c r="J162" i="18"/>
  <c r="H162" i="18"/>
  <c r="BU162" i="18" s="1"/>
  <c r="J161" i="18"/>
  <c r="H161" i="18" s="1"/>
  <c r="BU161" i="18" s="1"/>
  <c r="J160" i="18"/>
  <c r="H160" i="18" s="1"/>
  <c r="BU160" i="18" s="1"/>
  <c r="J159" i="18"/>
  <c r="H159" i="18"/>
  <c r="BU159" i="18" s="1"/>
  <c r="BU158" i="18"/>
  <c r="J158" i="18"/>
  <c r="H158" i="18"/>
  <c r="BU157" i="18"/>
  <c r="J157" i="18"/>
  <c r="H157" i="18" s="1"/>
  <c r="J156" i="18"/>
  <c r="H156" i="18"/>
  <c r="BU156" i="18" s="1"/>
  <c r="J155" i="18"/>
  <c r="H155" i="18" s="1"/>
  <c r="BU155" i="18" s="1"/>
  <c r="J154" i="18"/>
  <c r="H154" i="18"/>
  <c r="BU154" i="18" s="1"/>
  <c r="BE153" i="18"/>
  <c r="R153" i="18"/>
  <c r="Q153" i="18"/>
  <c r="J153" i="18"/>
  <c r="H153" i="18" s="1"/>
  <c r="J152" i="18"/>
  <c r="H152" i="18" s="1"/>
  <c r="BU151" i="18"/>
  <c r="J151" i="18"/>
  <c r="H151" i="18" s="1"/>
  <c r="J150" i="18"/>
  <c r="H150" i="18"/>
  <c r="BU150" i="18" s="1"/>
  <c r="BU149" i="18"/>
  <c r="J149" i="18"/>
  <c r="H149" i="18"/>
  <c r="J148" i="18"/>
  <c r="H148" i="18" s="1"/>
  <c r="BU148" i="18" s="1"/>
  <c r="P147" i="18"/>
  <c r="P146" i="18" s="1"/>
  <c r="R146" i="18"/>
  <c r="Q146" i="18"/>
  <c r="O146" i="18"/>
  <c r="J146" i="18" s="1"/>
  <c r="H146" i="18" s="1"/>
  <c r="J145" i="18"/>
  <c r="H145" i="18"/>
  <c r="J144" i="18"/>
  <c r="H144" i="18"/>
  <c r="J143" i="18"/>
  <c r="H143" i="18"/>
  <c r="G143" i="18" s="1"/>
  <c r="J142" i="18"/>
  <c r="H142" i="18" s="1"/>
  <c r="BU141" i="18"/>
  <c r="J141" i="18"/>
  <c r="H141" i="18" s="1"/>
  <c r="J140" i="18"/>
  <c r="H140" i="18" s="1"/>
  <c r="BU140" i="18" s="1"/>
  <c r="J139" i="18"/>
  <c r="H139" i="18"/>
  <c r="BU139" i="18" s="1"/>
  <c r="J138" i="18"/>
  <c r="H138" i="18" s="1"/>
  <c r="BU138" i="18" s="1"/>
  <c r="J137" i="18"/>
  <c r="H137" i="18"/>
  <c r="BU137" i="18" s="1"/>
  <c r="J136" i="18"/>
  <c r="H136" i="18" s="1"/>
  <c r="BU136" i="18" s="1"/>
  <c r="J135" i="18"/>
  <c r="H135" i="18"/>
  <c r="BU135" i="18" s="1"/>
  <c r="J134" i="18"/>
  <c r="H134" i="18" s="1"/>
  <c r="BU134" i="18" s="1"/>
  <c r="J129" i="18"/>
  <c r="E129" i="18"/>
  <c r="J128" i="18"/>
  <c r="E128" i="18"/>
  <c r="J127" i="18"/>
  <c r="J126" i="18"/>
  <c r="H126" i="18" s="1"/>
  <c r="BU126" i="18" s="1"/>
  <c r="J125" i="18"/>
  <c r="BU124" i="18"/>
  <c r="J124" i="18"/>
  <c r="H124" i="18" s="1"/>
  <c r="J123" i="18"/>
  <c r="H123" i="18"/>
  <c r="BU123" i="18" s="1"/>
  <c r="J122" i="18"/>
  <c r="H122" i="18"/>
  <c r="BU122" i="18" s="1"/>
  <c r="J121" i="18"/>
  <c r="H121" i="18" s="1"/>
  <c r="BU121" i="18" s="1"/>
  <c r="J120" i="18"/>
  <c r="H120" i="18"/>
  <c r="BU120" i="18" s="1"/>
  <c r="BU119" i="18"/>
  <c r="J119" i="18"/>
  <c r="H119" i="18" s="1"/>
  <c r="J118" i="18"/>
  <c r="H118" i="18" s="1"/>
  <c r="BU118" i="18" s="1"/>
  <c r="J117" i="18"/>
  <c r="H117" i="18"/>
  <c r="BU117" i="18" s="1"/>
  <c r="BU116" i="18"/>
  <c r="J116" i="18"/>
  <c r="H116" i="18"/>
  <c r="Q115" i="18"/>
  <c r="J115" i="18" s="1"/>
  <c r="H115" i="18" s="1"/>
  <c r="BU115" i="18" s="1"/>
  <c r="J114" i="18"/>
  <c r="H114" i="18" s="1"/>
  <c r="BU114" i="18" s="1"/>
  <c r="Q113" i="18"/>
  <c r="J113" i="18" s="1"/>
  <c r="H113" i="18" s="1"/>
  <c r="BU113" i="18" s="1"/>
  <c r="Q112" i="18"/>
  <c r="J112" i="18" s="1"/>
  <c r="H112" i="18" s="1"/>
  <c r="BU112" i="18" s="1"/>
  <c r="Q111" i="18"/>
  <c r="J111" i="18"/>
  <c r="H111" i="18" s="1"/>
  <c r="BU111" i="18" s="1"/>
  <c r="T110" i="18"/>
  <c r="J110" i="18"/>
  <c r="H110" i="18" s="1"/>
  <c r="BU110" i="18" s="1"/>
  <c r="R109" i="18"/>
  <c r="J109" i="18" s="1"/>
  <c r="H109" i="18" s="1"/>
  <c r="BU109" i="18" s="1"/>
  <c r="J108" i="18"/>
  <c r="H108" i="18" s="1"/>
  <c r="BU108" i="18" s="1"/>
  <c r="J107" i="18"/>
  <c r="H107" i="18"/>
  <c r="BU107" i="18" s="1"/>
  <c r="BU106" i="18"/>
  <c r="Q106" i="18"/>
  <c r="J106" i="18"/>
  <c r="H106" i="18"/>
  <c r="BU105" i="18"/>
  <c r="J105" i="18"/>
  <c r="H105" i="18"/>
  <c r="J104" i="18"/>
  <c r="H104" i="18" s="1"/>
  <c r="BU104" i="18" s="1"/>
  <c r="Q103" i="18"/>
  <c r="J103" i="18"/>
  <c r="H103" i="18" s="1"/>
  <c r="BU103" i="18" s="1"/>
  <c r="Q102" i="18"/>
  <c r="J102" i="18" s="1"/>
  <c r="H102" i="18" s="1"/>
  <c r="BU102" i="18" s="1"/>
  <c r="J101" i="18"/>
  <c r="H101" i="18" s="1"/>
  <c r="BU101" i="18" s="1"/>
  <c r="J96" i="18"/>
  <c r="H96" i="18"/>
  <c r="E96" i="18"/>
  <c r="BU95" i="18"/>
  <c r="J95" i="18"/>
  <c r="H95" i="18"/>
  <c r="J94" i="18"/>
  <c r="H94" i="18" s="1"/>
  <c r="BU94" i="18" s="1"/>
  <c r="J93" i="18"/>
  <c r="H93" i="18" s="1"/>
  <c r="BU93" i="18" s="1"/>
  <c r="J92" i="18"/>
  <c r="H92" i="18" s="1"/>
  <c r="BU92" i="18" s="1"/>
  <c r="Q91" i="18"/>
  <c r="J91" i="18"/>
  <c r="H91" i="18" s="1"/>
  <c r="BU91" i="18" s="1"/>
  <c r="J90" i="18"/>
  <c r="H90" i="18"/>
  <c r="BU90" i="18" s="1"/>
  <c r="J89" i="18"/>
  <c r="H89" i="18" s="1"/>
  <c r="BU89" i="18" s="1"/>
  <c r="J88" i="18"/>
  <c r="H88" i="18" s="1"/>
  <c r="BU88" i="18" s="1"/>
  <c r="J87" i="18"/>
  <c r="H87" i="18"/>
  <c r="BU87" i="18" s="1"/>
  <c r="J86" i="18"/>
  <c r="H86" i="18" s="1"/>
  <c r="BU86" i="18" s="1"/>
  <c r="BU85" i="18"/>
  <c r="J85" i="18"/>
  <c r="H85" i="18"/>
  <c r="J84" i="18"/>
  <c r="H84" i="18" s="1"/>
  <c r="BU84" i="18" s="1"/>
  <c r="J83" i="18"/>
  <c r="H83" i="18"/>
  <c r="BU83" i="18" s="1"/>
  <c r="J82" i="18"/>
  <c r="H82" i="18" s="1"/>
  <c r="BU82" i="18" s="1"/>
  <c r="BO81" i="18"/>
  <c r="BN81" i="18"/>
  <c r="BM81" i="18"/>
  <c r="BL81" i="18"/>
  <c r="BK81" i="18"/>
  <c r="BJ81" i="18"/>
  <c r="BI81" i="18"/>
  <c r="BH81" i="18"/>
  <c r="BG81" i="18"/>
  <c r="BF81" i="18"/>
  <c r="BE81" i="18"/>
  <c r="BD81" i="18"/>
  <c r="BC81" i="18"/>
  <c r="BB81" i="18"/>
  <c r="BB2" i="18" s="1"/>
  <c r="BA81" i="18"/>
  <c r="AZ81" i="18"/>
  <c r="AY81" i="18"/>
  <c r="AX81" i="18"/>
  <c r="AW81" i="18"/>
  <c r="AV81" i="18"/>
  <c r="AU81" i="18"/>
  <c r="AT81" i="18"/>
  <c r="AS81" i="18"/>
  <c r="AR81" i="18"/>
  <c r="AQ81" i="18"/>
  <c r="AP81" i="18"/>
  <c r="AO81" i="18"/>
  <c r="AN81" i="18"/>
  <c r="AM81" i="18"/>
  <c r="AL81" i="18"/>
  <c r="AK81" i="18"/>
  <c r="AJ81" i="18"/>
  <c r="AI81" i="18"/>
  <c r="AH81" i="18"/>
  <c r="AG81" i="18"/>
  <c r="AF81" i="18"/>
  <c r="AE81" i="18"/>
  <c r="AD81" i="18"/>
  <c r="AC81" i="18"/>
  <c r="AB81" i="18"/>
  <c r="AA81" i="18"/>
  <c r="Z81" i="18"/>
  <c r="Y81" i="18"/>
  <c r="X81" i="18"/>
  <c r="W81" i="18"/>
  <c r="V81" i="18"/>
  <c r="U81" i="18"/>
  <c r="T81" i="18"/>
  <c r="S81" i="18"/>
  <c r="R81" i="18"/>
  <c r="Q81" i="18"/>
  <c r="P81" i="18"/>
  <c r="J81" i="18" s="1"/>
  <c r="H81" i="18" s="1"/>
  <c r="BU81" i="18" s="1"/>
  <c r="O81" i="18"/>
  <c r="BU80" i="18"/>
  <c r="J80" i="18"/>
  <c r="H80" i="18"/>
  <c r="I79" i="18"/>
  <c r="F79" i="18"/>
  <c r="I78" i="18"/>
  <c r="F78" i="18"/>
  <c r="J66" i="18"/>
  <c r="BU65" i="18"/>
  <c r="J65" i="18"/>
  <c r="J64" i="18"/>
  <c r="H64" i="18"/>
  <c r="BU64" i="18" s="1"/>
  <c r="W54" i="18"/>
  <c r="V54" i="18"/>
  <c r="J54" i="18" s="1"/>
  <c r="H54" i="18" s="1"/>
  <c r="U54" i="18"/>
  <c r="T54" i="18"/>
  <c r="S54" i="18"/>
  <c r="R54" i="18"/>
  <c r="Q54" i="18"/>
  <c r="P54" i="18"/>
  <c r="J53" i="18"/>
  <c r="H53" i="18" s="1"/>
  <c r="BU53" i="18" s="1"/>
  <c r="J52" i="18"/>
  <c r="H52" i="18"/>
  <c r="BU52" i="18" s="1"/>
  <c r="J51" i="18"/>
  <c r="J49" i="18" s="1"/>
  <c r="J46" i="18"/>
  <c r="E46" i="18"/>
  <c r="J45" i="18"/>
  <c r="J44" i="18"/>
  <c r="H44" i="18" s="1"/>
  <c r="BU44" i="18" s="1"/>
  <c r="W43" i="18"/>
  <c r="U43" i="18"/>
  <c r="R43" i="18"/>
  <c r="Q43" i="18"/>
  <c r="O43" i="18"/>
  <c r="J43" i="18"/>
  <c r="H43" i="18" s="1"/>
  <c r="BU43" i="18" s="1"/>
  <c r="BN42" i="18"/>
  <c r="J42" i="18" s="1"/>
  <c r="H42" i="18" s="1"/>
  <c r="Q41" i="18"/>
  <c r="J41" i="18" s="1"/>
  <c r="H41" i="18" s="1"/>
  <c r="J40" i="18"/>
  <c r="H40" i="18" s="1"/>
  <c r="BU40" i="18" s="1"/>
  <c r="J39" i="18"/>
  <c r="H39" i="18" s="1"/>
  <c r="BU39" i="18" s="1"/>
  <c r="J38" i="18"/>
  <c r="H38" i="18"/>
  <c r="BU38" i="18" s="1"/>
  <c r="Q37" i="18"/>
  <c r="J37" i="18" s="1"/>
  <c r="J36" i="18"/>
  <c r="H36" i="18" s="1"/>
  <c r="BU36" i="18" s="1"/>
  <c r="J35" i="18"/>
  <c r="H35" i="18" s="1"/>
  <c r="BU35" i="18" s="1"/>
  <c r="J34" i="18"/>
  <c r="H34" i="18" s="1"/>
  <c r="BU34" i="18" s="1"/>
  <c r="J33" i="18"/>
  <c r="H33" i="18"/>
  <c r="BU33" i="18" s="1"/>
  <c r="J28" i="18"/>
  <c r="H28" i="18"/>
  <c r="E28" i="18"/>
  <c r="J27" i="18"/>
  <c r="H27" i="18" s="1"/>
  <c r="E27" i="18"/>
  <c r="J26" i="18"/>
  <c r="H26" i="18" s="1"/>
  <c r="BU26" i="18" s="1"/>
  <c r="BU25" i="18"/>
  <c r="J25" i="18"/>
  <c r="H25" i="18"/>
  <c r="P24" i="18"/>
  <c r="J24" i="18" s="1"/>
  <c r="H24" i="18" s="1"/>
  <c r="BU24" i="18" s="1"/>
  <c r="Q23" i="18"/>
  <c r="J23" i="18" s="1"/>
  <c r="H23" i="18" s="1"/>
  <c r="BU23" i="18" s="1"/>
  <c r="R22" i="18"/>
  <c r="Q22" i="18"/>
  <c r="P22" i="18"/>
  <c r="J22" i="18" s="1"/>
  <c r="H22" i="18" s="1"/>
  <c r="BU22" i="18" s="1"/>
  <c r="Q21" i="18"/>
  <c r="J21" i="18" s="1"/>
  <c r="H21" i="18" s="1"/>
  <c r="BU21" i="18" s="1"/>
  <c r="Q20" i="18"/>
  <c r="J20" i="18" s="1"/>
  <c r="H20" i="18" s="1"/>
  <c r="BU20" i="18" s="1"/>
  <c r="Q19" i="18"/>
  <c r="J19" i="18" s="1"/>
  <c r="H19" i="18" s="1"/>
  <c r="BU19" i="18" s="1"/>
  <c r="Q18" i="18"/>
  <c r="J18" i="18" s="1"/>
  <c r="H18" i="18" s="1"/>
  <c r="BU18" i="18" s="1"/>
  <c r="J17" i="18"/>
  <c r="H17" i="18" s="1"/>
  <c r="BU17" i="18" s="1"/>
  <c r="Q16" i="18"/>
  <c r="J16" i="18"/>
  <c r="H16" i="18" s="1"/>
  <c r="BU16" i="18" s="1"/>
  <c r="Q15" i="18"/>
  <c r="J15" i="18"/>
  <c r="H15" i="18" s="1"/>
  <c r="BU15" i="18" s="1"/>
  <c r="Q14" i="18"/>
  <c r="J14" i="18"/>
  <c r="H14" i="18" s="1"/>
  <c r="BU14" i="18" s="1"/>
  <c r="R13" i="18"/>
  <c r="Q13" i="18"/>
  <c r="J13" i="18" s="1"/>
  <c r="H13" i="18" s="1"/>
  <c r="BU13" i="18" s="1"/>
  <c r="Q12" i="18"/>
  <c r="J12" i="18" s="1"/>
  <c r="H12" i="18" s="1"/>
  <c r="BU12" i="18" s="1"/>
  <c r="Q11" i="18"/>
  <c r="J11" i="18" s="1"/>
  <c r="J6" i="18"/>
  <c r="E6" i="18"/>
  <c r="J5" i="18"/>
  <c r="E5" i="18"/>
  <c r="J4" i="18"/>
  <c r="H4" i="18" s="1"/>
  <c r="BU4" i="18" s="1"/>
  <c r="BH2" i="18"/>
  <c r="J678" i="18" s="1"/>
  <c r="BF2" i="18"/>
  <c r="J614" i="18" s="1"/>
  <c r="BC2" i="18"/>
  <c r="BA2" i="18"/>
  <c r="AW2" i="18"/>
  <c r="AV2" i="18"/>
  <c r="AU2" i="18"/>
  <c r="AS2" i="18"/>
  <c r="J296" i="18" s="1"/>
  <c r="J297" i="18" s="1"/>
  <c r="AQ2" i="18"/>
  <c r="J287" i="18" s="1"/>
  <c r="AJ2" i="18"/>
  <c r="AI2" i="18"/>
  <c r="AH2" i="18"/>
  <c r="AF2" i="18"/>
  <c r="AE2" i="18"/>
  <c r="J130" i="18" s="1"/>
  <c r="AD2" i="18"/>
  <c r="J97" i="18" s="1"/>
  <c r="J98" i="18" s="1"/>
  <c r="AC2" i="18"/>
  <c r="J47" i="18" s="1"/>
  <c r="AB2" i="18"/>
  <c r="J29" i="18" s="1"/>
  <c r="AA2" i="18"/>
  <c r="E7" i="18" s="1"/>
  <c r="E8" i="18" l="1"/>
  <c r="J48" i="18"/>
  <c r="J50" i="18" s="1"/>
  <c r="J9" i="18"/>
  <c r="H11" i="18"/>
  <c r="BU11" i="18" s="1"/>
  <c r="J30" i="18"/>
  <c r="H37" i="18"/>
  <c r="BU37" i="18" s="1"/>
  <c r="J31" i="18"/>
  <c r="J32" i="18" s="1"/>
  <c r="J7" i="18"/>
  <c r="J8" i="18" s="1"/>
  <c r="H51" i="18"/>
  <c r="BU51" i="18" s="1"/>
  <c r="J220" i="18"/>
  <c r="P220" i="18"/>
  <c r="AT2" i="18" s="1"/>
  <c r="J271" i="18"/>
  <c r="H271" i="18" s="1"/>
  <c r="J289" i="18"/>
  <c r="H292" i="18"/>
  <c r="BU292" i="18" s="1"/>
  <c r="J99" i="18"/>
  <c r="J100" i="18" s="1"/>
  <c r="J131" i="18"/>
  <c r="J221" i="18"/>
  <c r="H221" i="18" s="1"/>
  <c r="J288" i="18"/>
  <c r="J328" i="18"/>
  <c r="J615" i="18"/>
  <c r="H286" i="18"/>
  <c r="J298" i="18"/>
  <c r="J299" i="18" s="1"/>
  <c r="H300" i="18"/>
  <c r="BU300" i="18" s="1"/>
  <c r="H403" i="18"/>
  <c r="BU403" i="18" s="1"/>
  <c r="J329" i="18"/>
  <c r="J628" i="18"/>
  <c r="H628" i="18" s="1"/>
  <c r="BU628" i="18" s="1"/>
  <c r="J679" i="18"/>
  <c r="J681" i="18" s="1"/>
  <c r="J454" i="18"/>
  <c r="H454" i="18" s="1"/>
  <c r="H618" i="18"/>
  <c r="BU618" i="18" s="1"/>
  <c r="J616" i="18"/>
  <c r="J617" i="18" s="1"/>
  <c r="R628" i="18"/>
  <c r="H651" i="18"/>
  <c r="J651" i="18"/>
  <c r="J290" i="18" l="1"/>
  <c r="J132" i="18"/>
  <c r="J133" i="18" s="1"/>
  <c r="H220" i="18"/>
  <c r="J330" i="18"/>
  <c r="J10" i="18"/>
</calcChain>
</file>

<file path=xl/comments1.xml><?xml version="1.0" encoding="utf-8"?>
<comments xmlns="http://schemas.openxmlformats.org/spreadsheetml/2006/main">
  <authors>
    <author>Admin</author>
  </authors>
  <commentList>
    <comment ref="B562" authorId="0">
      <text>
        <r>
          <rPr>
            <b/>
            <sz val="9"/>
            <color indexed="81"/>
            <rFont val="Tahoma"/>
            <family val="2"/>
          </rPr>
          <t>Admin:</t>
        </r>
        <r>
          <rPr>
            <sz val="9"/>
            <color indexed="81"/>
            <rFont val="Tahoma"/>
            <family val="2"/>
          </rPr>
          <t xml:space="preserve">
Cây xăng</t>
        </r>
      </text>
    </comment>
  </commentList>
</comments>
</file>

<file path=xl/sharedStrings.xml><?xml version="1.0" encoding="utf-8"?>
<sst xmlns="http://schemas.openxmlformats.org/spreadsheetml/2006/main" count="6897" uniqueCount="1355">
  <si>
    <t>DANH MỤC BẢNG BIỂU</t>
  </si>
  <si>
    <t>STT</t>
  </si>
  <si>
    <t xml:space="preserve">Ký hiệu biểu </t>
  </si>
  <si>
    <t>Tên biểu</t>
  </si>
  <si>
    <t>Biểu số 01/CH</t>
  </si>
  <si>
    <t>Hiện trạng sử dụng đất năm 2023 của huyện Tủa Chùa</t>
  </si>
  <si>
    <t>Biểu số 02/CH</t>
  </si>
  <si>
    <t>Biến động sử dụng đất năm (2020-2023) của huyện Tủa Chùa</t>
  </si>
  <si>
    <t>Biểu số 03/CH</t>
  </si>
  <si>
    <t>Kết quả thực hiện quy hoạch sử dụng đất kỳ trước của huyện Tủa Chùa</t>
  </si>
  <si>
    <t>Biểu số 05/CH</t>
  </si>
  <si>
    <t>Điều chỉnh quy hoạch sử dụng đất đến năm 2030 của huyện Tủa Chùa</t>
  </si>
  <si>
    <t>Biểu số 06/CH</t>
  </si>
  <si>
    <t>Diện tích đất chưa sử dụng đưa vào sử dụng trong điều chỉnh quy hoạch sử dụng đất của huyện Tủa Chùa</t>
  </si>
  <si>
    <t>Biểu số 07/CH</t>
  </si>
  <si>
    <t>Diện tích đất cần thu hồi trong điều chỉnh quy hoạch sử dụng đất của huyện Tủa Chùa</t>
  </si>
  <si>
    <t>Biểu số 08/CH</t>
  </si>
  <si>
    <t>Diện tích cần chuyển mục đích sử dụng đất trong điều chỉnh quy hoạch sử dụng đất của huyện Tủa Chùa</t>
  </si>
  <si>
    <t>Biểu số 10/CH</t>
  </si>
  <si>
    <t>Diện tích các khu vực sử dụng đất cần quản lý nghiêm ngặt trong điều chỉnh quy hoạch sử dụng đất của huyện Tủa Chùa</t>
  </si>
  <si>
    <t>Biểu số 11/CH</t>
  </si>
  <si>
    <t>Phân kỳ quy hoạch sử dụng đất cho từng kỳ kế hoạch 05 năm của huyện Tủa Chùa</t>
  </si>
  <si>
    <t>Biểu số 12/CH</t>
  </si>
  <si>
    <t>Phân kỳ diện tích đất chưa sử dụng đưa vào sử dụng trong quy hoạch sử dụng đất cho từng kỳ kế hoạch 05 năm của huyện Tủa Chùa</t>
  </si>
  <si>
    <t>Biểu số 13/CH</t>
  </si>
  <si>
    <t>Phân kỳ diện tích đất cần thu hồi trong quy hoạch sử dụng đất cho từng kỳ kế hoạch 05 năm của huyện Tủa Chùa</t>
  </si>
  <si>
    <t>Biểu số 14/CH</t>
  </si>
  <si>
    <t>Phân kỳ diện tích cần chuyển mục đích sử dụng đất trong quy hoạch sử dụng đất cho từng kỳ kế hoạch 05 năm của huyện Tủa Chùa</t>
  </si>
  <si>
    <t>Biểu số 16/CH</t>
  </si>
  <si>
    <t>Phân kỳ diện tích các khu vực sử dụng đất cần quản lý nghiêm ngặt trong quy hoạch sử dụng đất cho từng kỳ kế hoạch 05 năm của huyện Tủa Chùa</t>
  </si>
  <si>
    <t>Biểu số 22/CH</t>
  </si>
  <si>
    <t>Chu chuyển đất đai trong điều chỉnh quy hoạch sử dụng đất đến năm 2030 của huyện Tủa Chùa</t>
  </si>
  <si>
    <t>Biểu số 23/CH</t>
  </si>
  <si>
    <t>Chu chuyển đất đai trong kế hoạch sử dụng đất 05 năm (2021-2025) của huyện Tủa Chùa</t>
  </si>
  <si>
    <t>Biểu 01/CH</t>
  </si>
  <si>
    <t xml:space="preserve">                        HIỆN TRẠNG SỬ DỤNG ĐẤT NĂM 2023 HUYỆN TỦA CHÙA</t>
  </si>
  <si>
    <t>Chỉ tiêu sử dụng đất</t>
  </si>
  <si>
    <t>Mã</t>
  </si>
  <si>
    <t>Tổng diện tích</t>
  </si>
  <si>
    <t>Cơ cấu (%)</t>
  </si>
  <si>
    <t>Diện tích phân theo đơn vị hành chính</t>
  </si>
  <si>
    <t>TT Tủa Chùa</t>
  </si>
  <si>
    <t>X. Huổi Só</t>
  </si>
  <si>
    <t>X. Lao Xả Phình</t>
  </si>
  <si>
    <t>X. Mường Báng</t>
  </si>
  <si>
    <t>X. Mường Đun</t>
  </si>
  <si>
    <t>X. Sín Chải</t>
  </si>
  <si>
    <t>X. Sính Phình</t>
  </si>
  <si>
    <t>X. Tả Phìn</t>
  </si>
  <si>
    <t>X. Tả Sìn Thàng</t>
  </si>
  <si>
    <t>X. Trung Thu</t>
  </si>
  <si>
    <t>X. Tủa Thàng</t>
  </si>
  <si>
    <t>X. Xá Nhè</t>
  </si>
  <si>
    <t>(1)</t>
  </si>
  <si>
    <t>(2)</t>
  </si>
  <si>
    <t>(3)</t>
  </si>
  <si>
    <t>(4)=(6)+...+(17)</t>
  </si>
  <si>
    <t>(5)</t>
  </si>
  <si>
    <t>(6)</t>
  </si>
  <si>
    <t>(7)</t>
  </si>
  <si>
    <t>Nhóm đất nông nghiệp</t>
  </si>
  <si>
    <t>NNP</t>
  </si>
  <si>
    <t>1.1</t>
  </si>
  <si>
    <t>Đất trồng lúa</t>
  </si>
  <si>
    <t>LUA</t>
  </si>
  <si>
    <t>1.1.1</t>
  </si>
  <si>
    <t>Đất chuyên trồng lúa</t>
  </si>
  <si>
    <t>LUC</t>
  </si>
  <si>
    <t>HNK</t>
  </si>
  <si>
    <t>1.1.2</t>
  </si>
  <si>
    <t>Đất trồng lúa còn lại</t>
  </si>
  <si>
    <t>LUK</t>
  </si>
  <si>
    <t>CLN</t>
  </si>
  <si>
    <t>1.2</t>
  </si>
  <si>
    <t>Đất trồng cây hằng năm khác</t>
  </si>
  <si>
    <t>RPH</t>
  </si>
  <si>
    <t>1.3</t>
  </si>
  <si>
    <t>Đất trồng cây lâu năm</t>
  </si>
  <si>
    <t>RDD</t>
  </si>
  <si>
    <t>1.4</t>
  </si>
  <si>
    <t>Đất rừng đặc dụng</t>
  </si>
  <si>
    <t>RSX</t>
  </si>
  <si>
    <t>1.5</t>
  </si>
  <si>
    <t>Đất rừng phòng hộ</t>
  </si>
  <si>
    <t>RSN</t>
  </si>
  <si>
    <t>1.6</t>
  </si>
  <si>
    <t>Đất rừng sản xuất</t>
  </si>
  <si>
    <t>NTS</t>
  </si>
  <si>
    <t xml:space="preserve"> -</t>
  </si>
  <si>
    <t>Trong đó: đất rừng sản xuất là rừng tự nhiên</t>
  </si>
  <si>
    <t>LMU</t>
  </si>
  <si>
    <t>1.7</t>
  </si>
  <si>
    <t>Đất nuôi trồng thủy sản</t>
  </si>
  <si>
    <t>NKH</t>
  </si>
  <si>
    <t>1.8</t>
  </si>
  <si>
    <t>Đất chăn nuôi tập trung</t>
  </si>
  <si>
    <t>CNT</t>
  </si>
  <si>
    <t>1.9</t>
  </si>
  <si>
    <t>Đất làm muối</t>
  </si>
  <si>
    <t>1.10</t>
  </si>
  <si>
    <t>Đất nông nghiệp khác</t>
  </si>
  <si>
    <t>PNN</t>
  </si>
  <si>
    <t>Nhóm đất phi nông nghiệp</t>
  </si>
  <si>
    <t>2.1</t>
  </si>
  <si>
    <t>Đất ở tại nông thôn</t>
  </si>
  <si>
    <t>ONT</t>
  </si>
  <si>
    <t>CAN</t>
  </si>
  <si>
    <t>2.2</t>
  </si>
  <si>
    <t>Đất ở tại đô thị</t>
  </si>
  <si>
    <t>ODT</t>
  </si>
  <si>
    <t>SKK</t>
  </si>
  <si>
    <t>2.3</t>
  </si>
  <si>
    <t>Đất xây dựng trụ sở cơ quan</t>
  </si>
  <si>
    <t>TSC</t>
  </si>
  <si>
    <t>SKN</t>
  </si>
  <si>
    <t>2.4</t>
  </si>
  <si>
    <t>Đất quốc phòng</t>
  </si>
  <si>
    <t>CQP</t>
  </si>
  <si>
    <t>TMD</t>
  </si>
  <si>
    <t>2.5</t>
  </si>
  <si>
    <t>Đất an ninh</t>
  </si>
  <si>
    <t>SKC</t>
  </si>
  <si>
    <t>2.6</t>
  </si>
  <si>
    <t>Đất xây dựng công trình sự nghiệp</t>
  </si>
  <si>
    <t>DSN</t>
  </si>
  <si>
    <t>SKS</t>
  </si>
  <si>
    <t>2.6.1</t>
  </si>
  <si>
    <t>Đất xây dựng cơ sở văn hóa</t>
  </si>
  <si>
    <t>DVH</t>
  </si>
  <si>
    <t>2.6.2</t>
  </si>
  <si>
    <t>Đất xây dựng cơ sở xã hội</t>
  </si>
  <si>
    <t>DXH</t>
  </si>
  <si>
    <t>2.6.3</t>
  </si>
  <si>
    <t>Đất xây dựng cơ sở y tế</t>
  </si>
  <si>
    <t>DYT</t>
  </si>
  <si>
    <t>DGT</t>
  </si>
  <si>
    <t>2.6.4</t>
  </si>
  <si>
    <t>Đất xây dựng cơ sở giáo dục và đào tạo</t>
  </si>
  <si>
    <t>DGD</t>
  </si>
  <si>
    <t>DTL</t>
  </si>
  <si>
    <t>2.6.5</t>
  </si>
  <si>
    <t>Đất xây dựng cơ sở thể dục, thể thao</t>
  </si>
  <si>
    <t>DTT</t>
  </si>
  <si>
    <t>2.6.6</t>
  </si>
  <si>
    <t>Đất xây dựng cơ sở khoa học và công nghệ</t>
  </si>
  <si>
    <t>DKH</t>
  </si>
  <si>
    <t>2.6.7</t>
  </si>
  <si>
    <t>Đất xây dựng cơ sở môi trường</t>
  </si>
  <si>
    <t>DMT</t>
  </si>
  <si>
    <t>2.6.8</t>
  </si>
  <si>
    <t>Đất xây dựng cơ sở khí tượng thủy văn</t>
  </si>
  <si>
    <t>DKT</t>
  </si>
  <si>
    <t>2.6.9</t>
  </si>
  <si>
    <t>Đất xây dựng cơ sở ngoại giao</t>
  </si>
  <si>
    <t>DNG</t>
  </si>
  <si>
    <t>DNL</t>
  </si>
  <si>
    <t>2.6.10</t>
  </si>
  <si>
    <t>Đất xây dựng công trình sự nghiệp khác</t>
  </si>
  <si>
    <t>DSK</t>
  </si>
  <si>
    <t>DBV</t>
  </si>
  <si>
    <t>2.7</t>
  </si>
  <si>
    <t>Đất sản xuất, kinh doanh phi nông nghiệp</t>
  </si>
  <si>
    <t>CSK</t>
  </si>
  <si>
    <t>2.7.1</t>
  </si>
  <si>
    <t>Đất khu công nghiệp</t>
  </si>
  <si>
    <t>NTD</t>
  </si>
  <si>
    <t>2.7.2</t>
  </si>
  <si>
    <t>Đất cụm công nghiệp</t>
  </si>
  <si>
    <t>2.7.3</t>
  </si>
  <si>
    <t>Đất khu công nghệ thông tin tập trung</t>
  </si>
  <si>
    <t>SCT</t>
  </si>
  <si>
    <t>2.7.4</t>
  </si>
  <si>
    <t>Đất thương mại, dịch vụ</t>
  </si>
  <si>
    <t>DCH</t>
  </si>
  <si>
    <t>2.7.5</t>
  </si>
  <si>
    <t>Đất cơ sở sản xuất phi nông nghiệp</t>
  </si>
  <si>
    <t>2.7.6</t>
  </si>
  <si>
    <t>Đất sử dụng cho hoạt động khoáng sản</t>
  </si>
  <si>
    <t>2.8</t>
  </si>
  <si>
    <t>Đất sử dụng vào mục đích công cộng</t>
  </si>
  <si>
    <t>CCC</t>
  </si>
  <si>
    <t>DKV</t>
  </si>
  <si>
    <t>2.8.1</t>
  </si>
  <si>
    <t>Đất công trình giao thông</t>
  </si>
  <si>
    <t>2.8.2</t>
  </si>
  <si>
    <t>Đất công trình thủy lợi</t>
  </si>
  <si>
    <t>2.8.3</t>
  </si>
  <si>
    <t>Đất công trình cấp nước, thoát nước</t>
  </si>
  <si>
    <t>DCT</t>
  </si>
  <si>
    <t>2.8.4</t>
  </si>
  <si>
    <t>Đất công trình phòng, chống thiên tai</t>
  </si>
  <si>
    <t>DPC</t>
  </si>
  <si>
    <t>2.8.5</t>
  </si>
  <si>
    <t>Đất có di tích lịch sử - văn hóa danh lam thắng cảnh, di sản thiên nhiên</t>
  </si>
  <si>
    <t>DDD</t>
  </si>
  <si>
    <t>TIN</t>
  </si>
  <si>
    <t>2.8.6</t>
  </si>
  <si>
    <t>Đất công trình xử lý chất thải</t>
  </si>
  <si>
    <t>DRA</t>
  </si>
  <si>
    <t>SON</t>
  </si>
  <si>
    <t>2.8.7</t>
  </si>
  <si>
    <t>Đất công trình năng lượng, chiếu sáng công cộng</t>
  </si>
  <si>
    <t>MNC</t>
  </si>
  <si>
    <t>2.8.8</t>
  </si>
  <si>
    <t>Đất công trình hạ tầng bưu chính, viễn thông, công nghệ thông tin</t>
  </si>
  <si>
    <t>PNK</t>
  </si>
  <si>
    <t>2.8.9</t>
  </si>
  <si>
    <t>Đất chợ dân sinh, chợ đầu mối</t>
  </si>
  <si>
    <t>CSD</t>
  </si>
  <si>
    <t>2.8.10</t>
  </si>
  <si>
    <t>Đất khu vui chơi, giải trí công cộng, sinh hoạt cộng đồng</t>
  </si>
  <si>
    <t>2.9</t>
  </si>
  <si>
    <t>Đất tôn giáo</t>
  </si>
  <si>
    <t>TON</t>
  </si>
  <si>
    <t>2.10</t>
  </si>
  <si>
    <t>Đất tín ngưỡng</t>
  </si>
  <si>
    <t>2.11</t>
  </si>
  <si>
    <t>Đất nghĩa trang, nhà tang lễ, cơ sở hỏa táng; đất cơ sở lưu giữ tro cốt</t>
  </si>
  <si>
    <t>2.12</t>
  </si>
  <si>
    <t>Đất có mặt nước chuyên dùng</t>
  </si>
  <si>
    <t>TVC</t>
  </si>
  <si>
    <t>2.12.1</t>
  </si>
  <si>
    <t>Đất có mặt nước chuyên dùng dạng ao, hồ, đầm, phá</t>
  </si>
  <si>
    <t>2.12.2</t>
  </si>
  <si>
    <t>Đất có mặt nước dạng sông, ngòi, kênh, rạch, suối</t>
  </si>
  <si>
    <t>2.13</t>
  </si>
  <si>
    <t>Đất phi nông nghiệp khác</t>
  </si>
  <si>
    <t>Nhóm đất chưa sử dụng</t>
  </si>
  <si>
    <t>3.1</t>
  </si>
  <si>
    <t>Đất bằng chưa sử dụng</t>
  </si>
  <si>
    <t>BCS</t>
  </si>
  <si>
    <t>3.2</t>
  </si>
  <si>
    <t>Đất đồi núi chưa sử dụng</t>
  </si>
  <si>
    <t>DCS</t>
  </si>
  <si>
    <t>3.3</t>
  </si>
  <si>
    <t>Núi đá không có rừng cây</t>
  </si>
  <si>
    <t>NCS</t>
  </si>
  <si>
    <t>3.4</t>
  </si>
  <si>
    <t>Đất có mặt nước chưa sử dụng</t>
  </si>
  <si>
    <t>MCS</t>
  </si>
  <si>
    <t>Ghi chú: Đất khu công nghệ cao không cộng vào tổng diện tích tự nhiên</t>
  </si>
  <si>
    <t>Diện tích (ha)</t>
  </si>
  <si>
    <t>BIẾN ĐỘNG SỬ DỤNG ĐẤT NĂM 2020-2023 CỦA HUYỆN TỦA CHÙA</t>
  </si>
  <si>
    <t>Đơn vị tính: ha</t>
  </si>
  <si>
    <t xml:space="preserve">Chỉ tiêu sử dụng đất </t>
  </si>
  <si>
    <t>Diện tích năm 2020</t>
  </si>
  <si>
    <t>Diện tích năm hiện trạng 2023</t>
  </si>
  <si>
    <t>Diện tích</t>
  </si>
  <si>
    <t xml:space="preserve">Tăng (+), giảm (-) 
</t>
  </si>
  <si>
    <t>(6)=(5)-(4)</t>
  </si>
  <si>
    <t xml:space="preserve">Đất trồng lúa </t>
  </si>
  <si>
    <t>Trong đó: Đất rừng sản xuất là rừng tự nhiên</t>
  </si>
  <si>
    <t>RSN </t>
  </si>
  <si>
    <t>Đất  xây dựng cơ sở văn hóa</t>
  </si>
  <si>
    <t xml:space="preserve">Đất xây dựng cơ sở khí tượng thủy văn </t>
  </si>
  <si>
    <t xml:space="preserve">Đất công trình phòng, chống thiên tai </t>
  </si>
  <si>
    <t xml:space="preserve">Đất công trình xử lý chất thải </t>
  </si>
  <si>
    <t xml:space="preserve">Đất công trình năng lượng, chiếu sáng công cộng </t>
  </si>
  <si>
    <t xml:space="preserve">Đất công trình hạ tầng bưu chính, viễn thông, công nghệ thông tin </t>
  </si>
  <si>
    <t xml:space="preserve">Đất chợ dân sinh, chợ đầu mối </t>
  </si>
  <si>
    <r>
      <t>Đất sử dụng cho khu công nghệ cao</t>
    </r>
    <r>
      <rPr>
        <b/>
        <sz val="12"/>
        <color rgb="FF000000"/>
        <rFont val="Calibri"/>
        <family val="2"/>
      </rPr>
      <t>*</t>
    </r>
  </si>
  <si>
    <t>KẾT QUẢ THỰC HIỆN QUY HOẠCH SỬ DỤNG ĐẤT KỲ TRƯỚC HUYỆN TỦA CHÙA</t>
  </si>
  <si>
    <t>Năm hiện trạng 
(ha)</t>
  </si>
  <si>
    <t>Diện tích được duyệt (ha)</t>
  </si>
  <si>
    <t>Kết quả thực hiện</t>
  </si>
  <si>
    <t>Trong đó:</t>
  </si>
  <si>
    <t xml:space="preserve">Diện tích (ha); Tăng (+), giảm (-) 
</t>
  </si>
  <si>
    <t>Tỷ lệ 
(%)</t>
  </si>
  <si>
    <t>(7)=(6)-(4)</t>
  </si>
  <si>
    <t>(8)=(7)/[(5)-(4)]x100</t>
  </si>
  <si>
    <t>Ghi chú: Đánh giá kết quả theo các chỉ tiêu sử dụng đất đã được phê duyệt</t>
  </si>
  <si>
    <t>ĐIỀU CHỈNH QUY HOẠCH SỬ DỤNG ĐẤT ĐẾN NĂM 2030 CỦA HUYỆN TỦA CHÙA</t>
  </si>
  <si>
    <t>Diện tích cấp tỉnh phân bổ</t>
  </si>
  <si>
    <t>Diện tích cấp huyện xác định</t>
  </si>
  <si>
    <t xml:space="preserve">Tổng diện tích </t>
  </si>
  <si>
    <t>(6)=(7)+...+(18)</t>
  </si>
  <si>
    <t>DIỆN TÍCH ĐẤT CHƯA SỬ DỤNG ĐƯA ĐẤT CHƯA SỬ DỤNG VÀO SỬ DỤNG TRONG ĐIỀU CHỈNH QUY HOẠCH SỬ DỤNG ĐẤT CỦA HUYỆN TỦA CHÙA</t>
  </si>
  <si>
    <t>(4)=(5)+...+(16)</t>
  </si>
  <si>
    <t>(8)</t>
  </si>
  <si>
    <t xml:space="preserve">  DIỆN TÍCH ĐẤT CẦN THU HỒI TRONG ĐIỀU CHỈNH QUY HOẠCH SỬ DỤNG ĐẤT CỦA HUYỆN TỦA CHÙA</t>
  </si>
  <si>
    <t xml:space="preserve">Diện tích phân theo đơn vị hành chính </t>
  </si>
  <si>
    <t>DIỆN TÍCH CẦN CHUYỂN MỤC ĐÍCH SỬ DỤNG ĐẤT TRONG ĐIỀU CHỈNH QUY HOẠCH SỬ DỤNG ĐẤT CỦA HUYỆN TỦA CHÙA</t>
  </si>
  <si>
    <t>Chuyển đất nông nghiệp sang đất phi nông nghiệp</t>
  </si>
  <si>
    <t>NNP/PNN</t>
  </si>
  <si>
    <t>LUA/PNN</t>
  </si>
  <si>
    <t>HNK/PNN</t>
  </si>
  <si>
    <t>CLN/PNN</t>
  </si>
  <si>
    <t>RDD/PNN</t>
  </si>
  <si>
    <t>RPH/PNN</t>
  </si>
  <si>
    <t>RSX/PNN</t>
  </si>
  <si>
    <t>RSN/PNN</t>
  </si>
  <si>
    <t>NTS/PNN</t>
  </si>
  <si>
    <t>CNT/PNN</t>
  </si>
  <si>
    <t>LMU/PNN</t>
  </si>
  <si>
    <t>NKH/PNN</t>
  </si>
  <si>
    <t>Chuyển đổi cơ cấu sử dụng đất trong nội bộ đất nông nghiệp</t>
  </si>
  <si>
    <t>Chuyển đất trồng lúa sang loại đất khác trong nhóm đất nông nghiệp</t>
  </si>
  <si>
    <t>LUA/NNP</t>
  </si>
  <si>
    <t>Chuyển đất rừng đặc dụng sang loại đất khác trong nhóm đất nông nghiệp</t>
  </si>
  <si>
    <t>RDD/NNP</t>
  </si>
  <si>
    <t>Chuyển đất rừng phòng hộ sang loại đất khác trong nhóm đất nông nghiệp</t>
  </si>
  <si>
    <t>RPH/NNP</t>
  </si>
  <si>
    <t>Chuyển đất rừng sản xuất sang loại đất khác trong nhóm đất nông nghiệp</t>
  </si>
  <si>
    <t>RSX/NNP</t>
  </si>
  <si>
    <t>Chuyển các loại đất khác sang đất chăn nuôi tập trung khi thực hiện các dự án chăn nuôi tập trung quy mô lớn</t>
  </si>
  <si>
    <t>MHT/CNT</t>
  </si>
  <si>
    <t>Chuyển đổi cơ cấu sử dụng đất trong nội bộ đất phi nông nghiệp</t>
  </si>
  <si>
    <t>4.1</t>
  </si>
  <si>
    <t xml:space="preserve">Chuyển đất phi nông nghiệp được quy định tại Điều 118 Luật Đất đai sang các loại đất phi nông nghiệp quy định tại Điều 119 hoặc Điều 120 Luật Đất đai </t>
  </si>
  <si>
    <t>MHT/PNC</t>
  </si>
  <si>
    <t>4.2</t>
  </si>
  <si>
    <t>Đất phi nông nghiệp không phải là đất ở chuyển sang đất ở</t>
  </si>
  <si>
    <t>MHT/OTC</t>
  </si>
  <si>
    <t>4.3</t>
  </si>
  <si>
    <t>Chuyển đất xây dựng công trình sự nghiệp sang đất sản xuất, kinh doanh phi nông nghiệp</t>
  </si>
  <si>
    <t>MHT/CSK</t>
  </si>
  <si>
    <t>4.4</t>
  </si>
  <si>
    <t>Chuyển đất xây dựng công trình công cộng có mục đích kinh doanh sang đất sản xuất, kinh doanh phi nông nghiệp</t>
  </si>
  <si>
    <t>4.5</t>
  </si>
  <si>
    <t>Chuyển đất sản xuất, kinh doanh phi nông nghiệp không phải đất thương mại, dịch vụ sang đất thương mại, dịch vụ</t>
  </si>
  <si>
    <t>MHT/TMD</t>
  </si>
  <si>
    <t>Ghi chú:</t>
  </si>
  <si>
    <t>NNP là mã đất bổ sung, bao gồm các loại đất khác trong nhóm đất nông nghiệp;</t>
  </si>
  <si>
    <t>PNN là mã loại đất theo quy hoạch;</t>
  </si>
  <si>
    <t>MHT là mã đất theo hiện trạng sử dụng đất.</t>
  </si>
  <si>
    <t>DIỆN TÍCH CÁC KHU VỰC SỬ DỤNG ĐẤT CẦN QUẢN LÝ NGHIÊM NGẶT TRONG ĐIỀU CHỈNH QUY HOẠCH SỬ DỤNG ĐẤT CỦA HUYỆN TỦA CHÙA</t>
  </si>
  <si>
    <t>Chỉ tiêu sử dụng đất *</t>
  </si>
  <si>
    <t>Đất rừng sản xuất là rừng tự nhiên</t>
  </si>
  <si>
    <r>
      <t>RSN</t>
    </r>
    <r>
      <rPr>
        <sz val="8"/>
        <rFont val="Times New Roman"/>
        <family val="1"/>
      </rPr>
      <t> </t>
    </r>
  </si>
  <si>
    <t>PHÂN KỲ ĐIỀU CHỈNH QUY HOẠCH SỬ DỤNG ĐẤT CHO TỪNG KỲ KẾ HOẠCH 05 NĂM CỦA HUYỆN TỦA CHÙA</t>
  </si>
  <si>
    <t>Năm hiện trạng</t>
  </si>
  <si>
    <t>Các kỳ kế hoạch</t>
  </si>
  <si>
    <t>Kỳ đầu, đến năm 2025</t>
  </si>
  <si>
    <t>Kỳ cuối, đến năm 2030</t>
  </si>
  <si>
    <t>Diện tích
(ha)</t>
  </si>
  <si>
    <t>Cơ cấu
(%)</t>
  </si>
  <si>
    <t>PHÂN KỲ DIỆN TÍCH ĐẤT CHƯA SỬ DỤNG ĐƯA VÀO SỬ DỤNG TRONG ĐIỀU CHỈNH QUY HOẠCH SỬ DỤNG ĐẤT CHO TỪNG KỲ KẾ HOẠCH 05 NĂM CỦA HUYỆN TỦA CHÙA</t>
  </si>
  <si>
    <t>Cả thời kỳ</t>
  </si>
  <si>
    <t>(4)=(5)+(6)</t>
  </si>
  <si>
    <t>PHÂN KỲ DIỆN TÍCH ĐẤT CẦN THU HỒI TRONG ĐIỀU CHỈNH QUY HOẠCH SỬ DỤNG ĐẤT CHO TỪNG KỲ KẾ HOẠCH 05 NĂM CỦA HUYỆN TỦA CHÙA</t>
  </si>
  <si>
    <r>
      <t xml:space="preserve">PHÂN KỲ DIỆN TÍCH ĐẤT CẦN CHUYỂN MỤC ĐÍCH SỬ DỤNG ĐẤT TRONG ĐIỀU CHỈNH QUY HOẠCH SỬ DỤNG ĐẤT CHO TỪNG KỲ KẾ HOẠCH 05 NĂM CỦA HUYỆN </t>
    </r>
    <r>
      <rPr>
        <sz val="12"/>
        <rFont val="Times New Roman"/>
        <family val="1"/>
      </rPr>
      <t>TỦA CHÙA</t>
    </r>
  </si>
  <si>
    <t>PNN là mã loại đất theo quy hoạch</t>
  </si>
  <si>
    <t xml:space="preserve">MHT là mã đất theo hiện trạng sử dụng đất </t>
  </si>
  <si>
    <t>PHÂN KỲ DIỆN TÍCH CÁC KHU VỰC SỬ DỤNG ĐẤT CẦN QUẢN LÝ NGHIÊM NGẶT TRONG QUY HOẠCH SỬ DỤNG ĐẤT CHO TỪNG KẾ HOẠCH 05 NĂM CỦA HUYỆN TỦA CHÙA</t>
  </si>
  <si>
    <t>Năm cuối kỳ kế hoạch</t>
  </si>
  <si>
    <t>Năm 2025</t>
  </si>
  <si>
    <t>Năm 2030</t>
  </si>
  <si>
    <t>(4)</t>
  </si>
  <si>
    <t>Hiện trạng năm 2023</t>
  </si>
  <si>
    <t>Biểu 22/CH</t>
  </si>
  <si>
    <t>CHU CHUYỂN ĐẤT ĐAI TRONG ĐIỀU CHỈNH HOẠCH SỬ DỤNG ĐẤT ĐẾN NĂM 2030 CỦA HUYỆN TỦA CHÙA</t>
  </si>
  <si>
    <t>Thứ tự</t>
  </si>
  <si>
    <t>CHỈ TIÊU</t>
  </si>
  <si>
    <t>Diện tích năm 2023</t>
  </si>
  <si>
    <t>Chu chuyển đất đai năm đến năm 2030</t>
  </si>
  <si>
    <t>Cộng giảm</t>
  </si>
  <si>
    <t>Biến động
tăng(+), giảm(-)</t>
  </si>
  <si>
    <t>Giảm khác (-)</t>
  </si>
  <si>
    <t>Diện tích năm 2030</t>
  </si>
  <si>
    <t xml:space="preserve"> DIỆN TÍCH ĐẤT TỰ NHIÊN</t>
  </si>
  <si>
    <t>Tăng khác (+)</t>
  </si>
  <si>
    <t>Cộng tăng</t>
  </si>
  <si>
    <t>Diện  tích cuối kỳ, năm 2030</t>
  </si>
  <si>
    <t>Biểu 23/CH</t>
  </si>
  <si>
    <t>CHU CHUYỂN ĐẤT ĐAI TRONG KẾ HOẠCH SỬ DỤNG ĐẤT ĐẾN NĂM 2025 CỦA HUYỆN TỦA CHÙA</t>
  </si>
  <si>
    <t>Chu chuyển đất đai (2023-2025)</t>
  </si>
  <si>
    <t>Diện tích năm 2025</t>
  </si>
  <si>
    <t>Diện  tích cuối kỳ, năm 2025</t>
  </si>
  <si>
    <r>
      <t>Đất sử dụng cho khu công nghệ cao</t>
    </r>
    <r>
      <rPr>
        <b/>
        <sz val="13"/>
        <color theme="1"/>
        <rFont val="Calibri"/>
        <family val="2"/>
      </rPr>
      <t>*</t>
    </r>
  </si>
  <si>
    <r>
      <t>Đất sử dụng cho khu công nghệ cao</t>
    </r>
    <r>
      <rPr>
        <b/>
        <sz val="12"/>
        <color theme="1"/>
        <rFont val="Calibri"/>
        <family val="2"/>
      </rPr>
      <t>*</t>
    </r>
  </si>
  <si>
    <t>Phụ biểu 01: MỘT SỐ CÔNG TRÌNH, DỰ ÁN THỰC HIỆN TRONG ĐIỀU CHỈNH QUY HOẠCH 2021-2030 HUYỆN TỦA CHÙA</t>
  </si>
  <si>
    <t>Tên dự án</t>
  </si>
  <si>
    <t>Địa điểm đến cấp xã</t>
  </si>
  <si>
    <t>DT theo QH được duyệt (1550/QĐ-UBND ngày 29/8/2022)</t>
  </si>
  <si>
    <t>Nhu cầu sử dụng đất</t>
  </si>
  <si>
    <t>Diện tích KH (ha)</t>
  </si>
  <si>
    <t>Diện tích ĐCQH (ha)</t>
  </si>
  <si>
    <t>Diện tích tăng thêm (ha)</t>
  </si>
  <si>
    <t>Đánh giá kết quả thực hiện</t>
  </si>
  <si>
    <t>Ghi chú</t>
  </si>
  <si>
    <t>Năm thực hiện</t>
  </si>
  <si>
    <t>Nhập CC</t>
  </si>
  <si>
    <t>Vị trí</t>
  </si>
  <si>
    <t>Căn cứ pháp lý</t>
  </si>
  <si>
    <t>So sánh diện tích được duyệt và diện tích điều chỉnh</t>
  </si>
  <si>
    <t>Nhập chu chuyển</t>
  </si>
  <si>
    <t>CGT</t>
  </si>
  <si>
    <t>Đã thực hiện</t>
  </si>
  <si>
    <t>Hủy bỏ</t>
  </si>
  <si>
    <t>Chuyển tiếp</t>
  </si>
  <si>
    <t>Bổ sung</t>
  </si>
  <si>
    <t>I-1</t>
  </si>
  <si>
    <t>2023-2025</t>
  </si>
  <si>
    <t>Chỉ tiêu Tỉnh phân bổ</t>
  </si>
  <si>
    <t>Diện tích giảm đến năm 2030</t>
  </si>
  <si>
    <t>Diện tích được phép tăng đến năm 2030 (4=2-1+3)</t>
  </si>
  <si>
    <t>Nhu cầu huyện tăng thêm đến năm 2030</t>
  </si>
  <si>
    <t>Chênh lệch (6)= (5)-(4)</t>
  </si>
  <si>
    <t>Đất ở xã Huổi Só</t>
  </si>
  <si>
    <t>Xã Huổi Só</t>
  </si>
  <si>
    <t>HS08</t>
  </si>
  <si>
    <t>Đất ở xã Lao Xả Phình</t>
  </si>
  <si>
    <t>Xã Lao Xả Phình</t>
  </si>
  <si>
    <t>Quy hoạch đất ở xã Mường Báng</t>
  </si>
  <si>
    <t>Xã Mường Báng</t>
  </si>
  <si>
    <t>Đất ở các bản, xã Mường Đun</t>
  </si>
  <si>
    <t>Xã Mường Đun</t>
  </si>
  <si>
    <t>MD21</t>
  </si>
  <si>
    <t xml:space="preserve">ko tìm thấy </t>
  </si>
  <si>
    <t>Điều chỉnh QH nông thôn mới</t>
  </si>
  <si>
    <t>x</t>
  </si>
  <si>
    <t>Quy hoạch ổn định dân cư vùng thiệt hại Bản Hột</t>
  </si>
  <si>
    <t>MD33</t>
  </si>
  <si>
    <t>Đất ở xã Sín Chải</t>
  </si>
  <si>
    <t>Xã Sín Chải</t>
  </si>
  <si>
    <t xml:space="preserve">Đất ở xã Sính Phình </t>
  </si>
  <si>
    <t>Xã Sính Phình</t>
  </si>
  <si>
    <t>Quy hoạch đất ở xã Tả Phìn</t>
  </si>
  <si>
    <t>Xã Tả Phìn</t>
  </si>
  <si>
    <t>Đất ở xã Tả Sìn Thàng</t>
  </si>
  <si>
    <t>Xã Tả Sìn Thàng</t>
  </si>
  <si>
    <t>Quy hoạch đất ở xã Trung Thu</t>
  </si>
  <si>
    <t>Xã Trung Thu</t>
  </si>
  <si>
    <t>Quy hoạch đất ở xã Tủa Thàng</t>
  </si>
  <si>
    <t>Xã Tủa Thàng</t>
  </si>
  <si>
    <t>TTg19</t>
  </si>
  <si>
    <t>Quy hoạch đất ở xã Xá Nhè</t>
  </si>
  <si>
    <t>Xã Xá Nhè</t>
  </si>
  <si>
    <t>Quy hoạch khu giãn dân thôn Pú Ôn</t>
  </si>
  <si>
    <t>MB56</t>
  </si>
  <si>
    <t>Quy hoạch khu giãn dân Tiên Phong</t>
  </si>
  <si>
    <t>Di dời dân khỏi khu vực có nguy cơ thiên tai thôn Pú Ôn, xã Mường Báng, huyện Tủa Chùa</t>
  </si>
  <si>
    <t>Nghị quyết số 65/NQ-HĐND ngày 9/12/2021 của HĐND tỉnh Điện Biên; Nghị quyết số 89/NQ-HĐND ngày 02/4/2022 của HĐND tỉnh Điện Biên</t>
  </si>
  <si>
    <t>I-2</t>
  </si>
  <si>
    <t xml:space="preserve">Đất ở tại đô thị </t>
  </si>
  <si>
    <t>Khu đấu giá quyền sử dụng đất ở đô thị tại thị trấn Tủa Chùa</t>
  </si>
  <si>
    <t>TT. Tủa Chùa</t>
  </si>
  <si>
    <t>TTC14</t>
  </si>
  <si>
    <t>ko tìm thấy</t>
  </si>
  <si>
    <t>Nghị Quyết 97/NQ-HĐND ngày 07/12/2018</t>
  </si>
  <si>
    <t xml:space="preserve">Khu đất đấu giá quyền sử dụng đất ở TDP Thắng Lợi </t>
  </si>
  <si>
    <t>TTC15</t>
  </si>
  <si>
    <t>Quyết định 976/QĐ-UBND ngày 25/9/2020 của UBND tỉnh Điện Biên về việc phê duyệt bổ sung danh mục các dự án vào kế hoạch sử dụng đất năm 2020 cấp huyện</t>
  </si>
  <si>
    <t>Thực hiện đấu giá đất ko phải thu hồi đất</t>
  </si>
  <si>
    <t xml:space="preserve">Khu đất đấu giá quyền sử dụng đất ở TDP Thành Công </t>
  </si>
  <si>
    <t>KH 2025</t>
  </si>
  <si>
    <t>20TC15</t>
  </si>
  <si>
    <t>Quyết định số 976/QĐ-UBND ngày 25/9/2020 của UBND tỉnh Điện Biên.</t>
  </si>
  <si>
    <t>Đấu giá đất ở tại đô thị tại thôn Huổi Lực, thị trấn Tủa Chùa</t>
  </si>
  <si>
    <t>TTC17</t>
  </si>
  <si>
    <t>Văn bản số 3472/ UBND-KTN ngày 26/10/2022 của UBND tỉnh Điện Biên.</t>
  </si>
  <si>
    <t>Quy hoạch đất ở đô thị tại khu Huổi Lực (sân vận động mới)</t>
  </si>
  <si>
    <t>21TC02</t>
  </si>
  <si>
    <t>Đấu giá quyền sử dụng đất tại lô 2 (thuộc 1 phần diện tích thửa 20 tờ bản đồ số 145), thôn Huổi Lực, thị trấn Tủa Chùa</t>
  </si>
  <si>
    <t>Thông báo 403- TB-HU huyện Tủa Chùa ngày 5/10/2021</t>
  </si>
  <si>
    <t>Giao đất có thu tiền sử dụng đất (các thửa đất nhỏ hẹp tại thị trấn)</t>
  </si>
  <si>
    <t>Quyết định số 1084/QĐ-UBND ngày 22/6/2017 của UBND tỉnh Điện Biên.</t>
  </si>
  <si>
    <t>Đầu tư xây dựng cơ sở hạ tầng khu đất để đấu giá QSDĐ ở tại TDP Đồng Tâm, thị trấn Tủa Chùa, huyện Tủa Chùa</t>
  </si>
  <si>
    <t>ODT + CCC</t>
  </si>
  <si>
    <t>20TC13</t>
  </si>
  <si>
    <t>Nghị quyết số 139/NQ-HĐND ngày 06/12/2019 của HĐND tỉnh Điện Biên</t>
  </si>
  <si>
    <t>ko in</t>
  </si>
  <si>
    <t>Đất ở thị trấn</t>
  </si>
  <si>
    <t>I-3</t>
  </si>
  <si>
    <t xml:space="preserve">Đất xây dựng trụ sở cơ quan </t>
  </si>
  <si>
    <t>Dự án xây dựng Hạt Kiểm lâm huyện Tủa Chùa</t>
  </si>
  <si>
    <t>MB18</t>
  </si>
  <si>
    <t>Trạm Kiểm lâm địa bàn liên xã Tả Phìn</t>
  </si>
  <si>
    <t>TP04</t>
  </si>
  <si>
    <t xml:space="preserve">Khu hành chính mới </t>
  </si>
  <si>
    <t>TTC62</t>
  </si>
  <si>
    <t>Huyện Tủa Chùa</t>
  </si>
  <si>
    <t>đang bốc mỗi xã 1 ít</t>
  </si>
  <si>
    <t>Trụ sở UBND xã Tả Sìn Thàng</t>
  </si>
  <si>
    <t>TST22</t>
  </si>
  <si>
    <t>Hủy bỏ do không khả thi thực hiện dự án</t>
  </si>
  <si>
    <t>Dự án sắp xếp ổn định dân cư bản Huổi Só, xã Huổi Só huyện Tủa Chùa</t>
  </si>
  <si>
    <t>TSC + CCC</t>
  </si>
  <si>
    <t>HS18</t>
  </si>
  <si>
    <t>Báo cáo 165/BC-UBND ngày 17/6/020 của UBND huyện Tủa Chùa</t>
  </si>
  <si>
    <t>-</t>
  </si>
  <si>
    <t>Trạm y tế xã Huổi Só</t>
  </si>
  <si>
    <t>Chợ</t>
  </si>
  <si>
    <t>Khu xử lý nước thải</t>
  </si>
  <si>
    <t>Trường mầm non</t>
  </si>
  <si>
    <t>Trường tiểu học</t>
  </si>
  <si>
    <t>Bưu điện xã Huổi Só</t>
  </si>
  <si>
    <t>Trụ sở quân sự  xã Huổi Só</t>
  </si>
  <si>
    <t>Nhà khách</t>
  </si>
  <si>
    <t>Trụ sở UBND xã Huổi Só</t>
  </si>
  <si>
    <t>Công viên cây xanh xã Huổi Só</t>
  </si>
  <si>
    <t>Bể nước</t>
  </si>
  <si>
    <t>Đất dự trữ phát triển, ta luy</t>
  </si>
  <si>
    <t>Đất ở liền kề, khu tái định cư</t>
  </si>
  <si>
    <t>Hạ tầng giao thông trung tâm khu hành chính mới</t>
  </si>
  <si>
    <t>+</t>
  </si>
  <si>
    <t>Khu trung tâm hành chính xã Mường Báng</t>
  </si>
  <si>
    <t>MB03</t>
  </si>
  <si>
    <t>Trụ sở UBND xã Mường Báng</t>
  </si>
  <si>
    <t>MB03.1</t>
  </si>
  <si>
    <t>trên bản đồ là MB03.2</t>
  </si>
  <si>
    <t>Sân thể thao xã Mường Báng</t>
  </si>
  <si>
    <t>MB03.2</t>
  </si>
  <si>
    <t>Chợ trung tâm xã Mường Báng</t>
  </si>
  <si>
    <t>MB03.3</t>
  </si>
  <si>
    <t>Nhà văn hóa xã Mường Báng</t>
  </si>
  <si>
    <t>MB03.4</t>
  </si>
  <si>
    <t>trên bản đồ là MB03.5</t>
  </si>
  <si>
    <t>Trạm y tế xã Mường Báng</t>
  </si>
  <si>
    <t>kh 2025</t>
  </si>
  <si>
    <t>MB03.5</t>
  </si>
  <si>
    <t>NQ số 147/NQ-HĐND ngày 14/7/2023</t>
  </si>
  <si>
    <t>Bưu điện xã Mường Báng</t>
  </si>
  <si>
    <t>MB03.6</t>
  </si>
  <si>
    <t>Trường mầm non xã Mường Báng</t>
  </si>
  <si>
    <t>MB03.7</t>
  </si>
  <si>
    <t>Nhà văn hóa thôn (Khu trung tâm hành chính mới)</t>
  </si>
  <si>
    <t>Đất giao thông + hành lang an toàn</t>
  </si>
  <si>
    <t>Đất ở khu trung tâm xã Mường Báng</t>
  </si>
  <si>
    <t>Đât dự trữ phát triển + hành lang an toàn</t>
  </si>
  <si>
    <t>Đất cây khuôn viên cây xanh</t>
  </si>
  <si>
    <t>I-4</t>
  </si>
  <si>
    <t xml:space="preserve">Đất quốc phòng </t>
  </si>
  <si>
    <t>Xây dựng trận địa SMPK 12,7</t>
  </si>
  <si>
    <t>Thao trường huấn luyện xã Huổi Só</t>
  </si>
  <si>
    <t>HS12</t>
  </si>
  <si>
    <t>Thao trường huấn luyện xã Lao Xả Phình</t>
  </si>
  <si>
    <t xml:space="preserve">LXP02
</t>
  </si>
  <si>
    <t>Thao trường quân sự xã Mường Đun</t>
  </si>
  <si>
    <t>MD03</t>
  </si>
  <si>
    <t>Ban chỉ huy quân sự xã Mường Đun</t>
  </si>
  <si>
    <t>MD01</t>
  </si>
  <si>
    <t>Thao trường huấn luyện xã Sín Chải</t>
  </si>
  <si>
    <t>SC02</t>
  </si>
  <si>
    <t>Căn cứ hậu phương huyện</t>
  </si>
  <si>
    <t>SP02</t>
  </si>
  <si>
    <t>Căn cứ chiến đấu huyện</t>
  </si>
  <si>
    <t>SP03</t>
  </si>
  <si>
    <t>Thao trường huấn luyện xã Sính Phình</t>
  </si>
  <si>
    <t>SP04</t>
  </si>
  <si>
    <t>Thao trường huấn luyện xã Tả Phìn</t>
  </si>
  <si>
    <t>TP02</t>
  </si>
  <si>
    <t>Chưa có vị trí, do chưa xác định được quỹ đất</t>
  </si>
  <si>
    <t>Thao trường huấn luyện xã Trung thu</t>
  </si>
  <si>
    <t>TTU26</t>
  </si>
  <si>
    <t>Thao trường huấn luyện xã Tủa Thàng</t>
  </si>
  <si>
    <t>TTg22</t>
  </si>
  <si>
    <t>Thao trường huấn luyện quân sự xã Xá Nhè</t>
  </si>
  <si>
    <t>XN28</t>
  </si>
  <si>
    <t>Trụ sở BCHQS xã Sính Phình</t>
  </si>
  <si>
    <t>SP05</t>
  </si>
  <si>
    <t>Thao trường huấn luyện quân sự xã Tả Sìn Thàng</t>
  </si>
  <si>
    <t>TST03</t>
  </si>
  <si>
    <t>Trụ sở BCHQS xã Tả Phìn</t>
  </si>
  <si>
    <t>TP03</t>
  </si>
  <si>
    <t>Trụ sở BCHQS xã Mường Báng</t>
  </si>
  <si>
    <t>MB27</t>
  </si>
  <si>
    <t>Trụ sở BCHQS xã TrungThu</t>
  </si>
  <si>
    <t>TTU04</t>
  </si>
  <si>
    <t>Thay đổi vị trí</t>
  </si>
  <si>
    <t>Trụ sở BCHQS xã Xá Nhè</t>
  </si>
  <si>
    <t>XN32</t>
  </si>
  <si>
    <t>Trụ sở BCHQS xã Sín Chải</t>
  </si>
  <si>
    <t>SC03</t>
  </si>
  <si>
    <t>Trụ sở BCHQS xã Lao Xả Phình</t>
  </si>
  <si>
    <t>Trụ sở BCHQS xã Tả Sìn Thàng</t>
  </si>
  <si>
    <t>TST02</t>
  </si>
  <si>
    <t>Trụ sở BCHQS xã Tủa Thàng</t>
  </si>
  <si>
    <t>Trụ sở BCHQS xã TT Tủa Chùa</t>
  </si>
  <si>
    <t>Hạ tầng khu luyện tập tổng hợp huyện Tủa Chùa</t>
  </si>
  <si>
    <t>Mới</t>
  </si>
  <si>
    <t>Thao trường quân sự huyện</t>
  </si>
  <si>
    <t>MB01</t>
  </si>
  <si>
    <t>I-5</t>
  </si>
  <si>
    <t xml:space="preserve">Đất an ninh </t>
  </si>
  <si>
    <t>Trụ sở công an xã Tả Sìn Thàng</t>
  </si>
  <si>
    <t>24TC42</t>
  </si>
  <si>
    <t>Trụ sở công an xã Trung Thu</t>
  </si>
  <si>
    <t>20TC40</t>
  </si>
  <si>
    <t>Trụ sở làm việc công an xã Xá Nhè, huyện Tủa Chùa</t>
  </si>
  <si>
    <t>ĐTH 2024</t>
  </si>
  <si>
    <t>XN27</t>
  </si>
  <si>
    <t>Trụ sở công an xã Sín Chải</t>
  </si>
  <si>
    <t>24TC41</t>
  </si>
  <si>
    <t>Trụ sở công an xã Lao Xả Phình</t>
  </si>
  <si>
    <t>24TC44</t>
  </si>
  <si>
    <t>Trụ sở công an xã Mường Báng</t>
  </si>
  <si>
    <t>24TC38</t>
  </si>
  <si>
    <t>Trụ sở công an xã Huổi Só</t>
  </si>
  <si>
    <t>24TC43</t>
  </si>
  <si>
    <t>Công an huyện Tủa Chùa</t>
  </si>
  <si>
    <t>Trụ sở công an xã Mường Đun</t>
  </si>
  <si>
    <t>Trụ sở công an thị trấn Tủa Chùa</t>
  </si>
  <si>
    <t>Trụ sở công an xã Sính Phình</t>
  </si>
  <si>
    <t>Trụ sở công an xã Tả Phìn</t>
  </si>
  <si>
    <t>đang bốc</t>
  </si>
  <si>
    <t>I-6</t>
  </si>
  <si>
    <t xml:space="preserve">Đất cơ sở văn hóa </t>
  </si>
  <si>
    <t>Nhà văn hóa xã Tả Sìn Thàng</t>
  </si>
  <si>
    <t>TST08</t>
  </si>
  <si>
    <t>Nhà văn hóa xã Trung Thu</t>
  </si>
  <si>
    <t>TTU18</t>
  </si>
  <si>
    <t>Xây dựng mới nhà văn hóa - Khu thể thao các thôn, bản: Pàng Dề B, Phiêng Quảng, xã Xá Nhè; Đề Dê Hu 2, xã Sính Phình</t>
  </si>
  <si>
    <t>Xã Xá Nhè, Xã Sính Phình</t>
  </si>
  <si>
    <t>Nhà văn hóa Huổi Lếch</t>
  </si>
  <si>
    <t>TTC10</t>
  </si>
  <si>
    <t>Nhà văn hóa thôn Háng Sáng</t>
  </si>
  <si>
    <t>TTC11</t>
  </si>
  <si>
    <t>Nhà văn hóa  bản Bó Én, Bản Ten</t>
  </si>
  <si>
    <t>TTC20</t>
  </si>
  <si>
    <t>Nhà văn hóa Bản Bó</t>
  </si>
  <si>
    <t>TTC21</t>
  </si>
  <si>
    <t>Nhà văn hóa Bản Sẳng</t>
  </si>
  <si>
    <t>TTC22</t>
  </si>
  <si>
    <t xml:space="preserve">Nhà văn hóa của TDP Thống Nhất </t>
  </si>
  <si>
    <t>TTC23</t>
  </si>
  <si>
    <t>Nhà văn hóa của TDP Đoàn Kết</t>
  </si>
  <si>
    <t>TTC24</t>
  </si>
  <si>
    <t>Nhà văn hóa Thôn 2</t>
  </si>
  <si>
    <t>HS11</t>
  </si>
  <si>
    <t>Nhà văn hóa thôn Lầu Câu Phình</t>
  </si>
  <si>
    <t>LXP12</t>
  </si>
  <si>
    <t>Nhà văn hóa thôn Thôn 1</t>
  </si>
  <si>
    <t>LXP04</t>
  </si>
  <si>
    <t>Nhà văn hóa thôn Thôn 2</t>
  </si>
  <si>
    <t>LXP13</t>
  </si>
  <si>
    <t>Nhà văn hóa thôn Chẻo Chử Phình</t>
  </si>
  <si>
    <t>BSMLXP01</t>
  </si>
  <si>
    <t>Bổ sung mới</t>
  </si>
  <si>
    <t>Nhà văn hóa thôn Thôn 3</t>
  </si>
  <si>
    <t>LXP06</t>
  </si>
  <si>
    <t>Nhà văn hóa thôn Thôn Cáng Phình</t>
  </si>
  <si>
    <t>LXP10</t>
  </si>
  <si>
    <t>Nhà văn hóa thôn Háng Trở</t>
  </si>
  <si>
    <t>MB12</t>
  </si>
  <si>
    <t>Nhà văn hóa thôn Háng Tơ Mang</t>
  </si>
  <si>
    <t>MB13</t>
  </si>
  <si>
    <t>Nhà văn hóa Thôn Pú Ôn</t>
  </si>
  <si>
    <t>MB14</t>
  </si>
  <si>
    <t>Nhà văn hóa Phiêng Bung</t>
  </si>
  <si>
    <t>MB15</t>
  </si>
  <si>
    <t>Nhà văn hóa thôn Nà Áng</t>
  </si>
  <si>
    <t>MB17</t>
  </si>
  <si>
    <t>Nhà văn hóa bản Tiên Phong</t>
  </si>
  <si>
    <t>MB19</t>
  </si>
  <si>
    <t xml:space="preserve">Nhà văn hóa Bản Đun, xã Mường Đun </t>
  </si>
  <si>
    <t>MD23</t>
  </si>
  <si>
    <t>Nhà bản Nà Xa, xã Mường Đun</t>
  </si>
  <si>
    <t>MD24</t>
  </si>
  <si>
    <t xml:space="preserve">Nhà văn hóa Bản Đun Nưa, xã Mường Đun </t>
  </si>
  <si>
    <t>MD25</t>
  </si>
  <si>
    <t>Nhà văn hóa Bản Túc</t>
  </si>
  <si>
    <t>MD26</t>
  </si>
  <si>
    <t>Nhà văn hóa thôn Séo Mí Chải, xã Sín Chải</t>
  </si>
  <si>
    <t>SC20</t>
  </si>
  <si>
    <t>Nhà văn hóa thôn Hấu Chua, xã Sín Chải</t>
  </si>
  <si>
    <t>SC21</t>
  </si>
  <si>
    <t>Nhà văn hóa thôn Cáng Tỷ</t>
  </si>
  <si>
    <t>SC22</t>
  </si>
  <si>
    <t>Nhà văn hóa thôn Chế Cu Nhe</t>
  </si>
  <si>
    <t>SC23</t>
  </si>
  <si>
    <t>Nhà văn hóa thôn Lồng Sử Phình</t>
  </si>
  <si>
    <t>SC24</t>
  </si>
  <si>
    <t>Nhà văn hóa thôn Háng Là</t>
  </si>
  <si>
    <t>SC25</t>
  </si>
  <si>
    <t>Nhà văn hóa thôn Cáng Chua 1</t>
  </si>
  <si>
    <t>SC26</t>
  </si>
  <si>
    <t>Nhà văn hóa thôn Đề Dê Hu 2, xã Sính Phình</t>
  </si>
  <si>
    <t>SP27</t>
  </si>
  <si>
    <t>Nhà văn hóa thôn Vàng Chua, xã Sính Phình</t>
  </si>
  <si>
    <t>SP41</t>
  </si>
  <si>
    <t>Trùng vị trí</t>
  </si>
  <si>
    <t>Nhà văn hóa thôn Tà Pao, xã Sính Phình</t>
  </si>
  <si>
    <t>SP28</t>
  </si>
  <si>
    <t>Nhà văn hóa thôn Phi Dinh, xã Sính Phình</t>
  </si>
  <si>
    <t>SP29</t>
  </si>
  <si>
    <t>Nhà văn hóa thôn 4, xã Sính Phình</t>
  </si>
  <si>
    <t>SP30</t>
  </si>
  <si>
    <t>Nhà văn hóa  thôn 3, xã Sính Phình</t>
  </si>
  <si>
    <t>SP31</t>
  </si>
  <si>
    <t>Nhà văn hoá thôn Háng Đề Dê, xã Sính Phình</t>
  </si>
  <si>
    <t>SP32</t>
  </si>
  <si>
    <t>Nhà văn hoá thôn Vàng Chua, xã Sính Phình</t>
  </si>
  <si>
    <t>Nhà văn hóa  thôn 1, xã Sính Phình</t>
  </si>
  <si>
    <t>SP34</t>
  </si>
  <si>
    <t xml:space="preserve">Nhà văn hóa thôn Phiêng Páng </t>
  </si>
  <si>
    <t>SP18</t>
  </si>
  <si>
    <t>Nhà văn hóa, sân thể thao thôn Séo Phình, xã Tả Phìn</t>
  </si>
  <si>
    <t>TP28</t>
  </si>
  <si>
    <t>Nhà văn hóa thôn Củ Dỉ Sang, xã Tả Phìn</t>
  </si>
  <si>
    <t>TP29</t>
  </si>
  <si>
    <t>Nhà văn hóa, sân thể thao thôn Là Xa, xã Tả Phìn</t>
  </si>
  <si>
    <t>TP30</t>
  </si>
  <si>
    <t>Nhà văn hóa, sân thể thao thôn Tào Cu Nhe, xã Tả Phìn</t>
  </si>
  <si>
    <t>TP31</t>
  </si>
  <si>
    <t>Nhà văn hóa, sân thể thao thôn Tủa Chử Phồng, xã Tả Phìn</t>
  </si>
  <si>
    <t>TP32</t>
  </si>
  <si>
    <t>Nhà văn hóa thôn Háng Chơ</t>
  </si>
  <si>
    <t>TST10</t>
  </si>
  <si>
    <t>Nhà văn hóa thôn Tà Chinh</t>
  </si>
  <si>
    <t>TST11</t>
  </si>
  <si>
    <t>Nhà văn hóa thôn Páo Tỉnh Làng 2</t>
  </si>
  <si>
    <t>TST20</t>
  </si>
  <si>
    <t>Ko tìm thấy</t>
  </si>
  <si>
    <t>Nhà văn hóa thôn Háng Sùa</t>
  </si>
  <si>
    <t>TST21</t>
  </si>
  <si>
    <t>Nhà văn hóa thôn Háng Cu Tâu, xã Trung Thu</t>
  </si>
  <si>
    <t>TTU21</t>
  </si>
  <si>
    <t>Nhà văn hóa thôn Đề Bâu</t>
  </si>
  <si>
    <t>BSMTT02</t>
  </si>
  <si>
    <t>Nhà văn hóa thôn Trung Vàng Khổ</t>
  </si>
  <si>
    <t>TTU23</t>
  </si>
  <si>
    <t>Nhà văn hóa Đề Can Hồ, xã Trung Thu</t>
  </si>
  <si>
    <t>TTU22</t>
  </si>
  <si>
    <t>Nhà văn hóa Trung Vàng Khổ</t>
  </si>
  <si>
    <t>Nhà văn hóa thôn Phi Giàng 1</t>
  </si>
  <si>
    <t>TTg20</t>
  </si>
  <si>
    <t>Nhà văn hóa thôn Tà Huổi Tráng 1, xã Tủa Thàng</t>
  </si>
  <si>
    <t>TTg21</t>
  </si>
  <si>
    <t>Nhà văn hóa Bản Hẹ</t>
  </si>
  <si>
    <t>XN18</t>
  </si>
  <si>
    <t>Nhà văn hóa Bản Lịch 1</t>
  </si>
  <si>
    <t>XN19</t>
  </si>
  <si>
    <t>Nhà văn hóa bản Pàng Dề B</t>
  </si>
  <si>
    <t>XN20</t>
  </si>
  <si>
    <t>Nhà văn hóa bản Pàng Dề A</t>
  </si>
  <si>
    <t>XN21</t>
  </si>
  <si>
    <t>Nhà văn hóa bản Trung Dù</t>
  </si>
  <si>
    <t>XN22</t>
  </si>
  <si>
    <t>Nhà văn hóa bản Lịch 2</t>
  </si>
  <si>
    <t>XN23</t>
  </si>
  <si>
    <t>Nhà văn hóa Thôn Pàng Nhang</t>
  </si>
  <si>
    <t>XN24</t>
  </si>
  <si>
    <t>Nhà văn hóa Tỉnh B</t>
  </si>
  <si>
    <t>XN25</t>
  </si>
  <si>
    <t>Nhà văn hóa thôn Sín Sủ 1</t>
  </si>
  <si>
    <t>XN26</t>
  </si>
  <si>
    <t>Đất cơ sở văn hóa huyện Tủa Chùa</t>
  </si>
  <si>
    <t>Nhà văn hóa Bản Kép</t>
  </si>
  <si>
    <t>MD27</t>
  </si>
  <si>
    <t>Nhà văn hóa bản Hột</t>
  </si>
  <si>
    <t>MD34</t>
  </si>
  <si>
    <t>Nhà văn hóa thôn Đề Tâu</t>
  </si>
  <si>
    <t>MĐ37</t>
  </si>
  <si>
    <t>MD37</t>
  </si>
  <si>
    <t>I-8</t>
  </si>
  <si>
    <t xml:space="preserve">Đất cơ sở giáo dục </t>
  </si>
  <si>
    <t>Trường mầm non Huổi Ca</t>
  </si>
  <si>
    <t>HS01</t>
  </si>
  <si>
    <t>Trường mầm non Hồng Ngài</t>
  </si>
  <si>
    <t>HS02</t>
  </si>
  <si>
    <t>Trường PTDTBT tiểu học Mường Báng</t>
  </si>
  <si>
    <t>MB09</t>
  </si>
  <si>
    <t>Trường PTDTBT THCS Mường Báng</t>
  </si>
  <si>
    <t>MB10</t>
  </si>
  <si>
    <t>Điểm trường mầm non Đông Phi</t>
  </si>
  <si>
    <t>MB20</t>
  </si>
  <si>
    <t>Điểm trường mầm non Kể Cải</t>
  </si>
  <si>
    <t>MB22</t>
  </si>
  <si>
    <t>Điểm trường Pú Ôn</t>
  </si>
  <si>
    <t>MB23</t>
  </si>
  <si>
    <t>Điểm trường mầm non Từ Ngài</t>
  </si>
  <si>
    <t>MB25</t>
  </si>
  <si>
    <t>Điểm trường mầm non Nà Áng</t>
  </si>
  <si>
    <t>MB26</t>
  </si>
  <si>
    <t>Trường PTDTBT tiểu học xã Mường Đun, huyện Tủa Chùa</t>
  </si>
  <si>
    <t>Trường mầm non điểm bản Cáng Chua 2</t>
  </si>
  <si>
    <t>SC17</t>
  </si>
  <si>
    <t>Trường mầm non thôn 3, xã Sính Phình</t>
  </si>
  <si>
    <t>SP36</t>
  </si>
  <si>
    <t>Trường mầm non Đề Dê Hu 2, xã Sính Phình</t>
  </si>
  <si>
    <t>SP37</t>
  </si>
  <si>
    <t>Trường mầm non Dê Dàng, xã Sính Phình</t>
  </si>
  <si>
    <t>SP38</t>
  </si>
  <si>
    <t>Trường mầm non Phi Dinh, xã Sính Phình</t>
  </si>
  <si>
    <t>SP39</t>
  </si>
  <si>
    <t>Trường mầm non Vàng Chua, xã Sính Phình</t>
  </si>
  <si>
    <t>SP40</t>
  </si>
  <si>
    <t>Trường THCS - THPT xã Tả Sìn Thàng (mở rộng)</t>
  </si>
  <si>
    <t>TST04</t>
  </si>
  <si>
    <t>Thay đổi tên dự án</t>
  </si>
  <si>
    <t>Trường mầm non Páo Tỉnh Làng II</t>
  </si>
  <si>
    <t>TST13</t>
  </si>
  <si>
    <t>Trường mầm non thôn Trung Vàng Khổ</t>
  </si>
  <si>
    <t>TTU25</t>
  </si>
  <si>
    <t>Điểm trường mầm non Bản Hột</t>
  </si>
  <si>
    <t>MD17</t>
  </si>
  <si>
    <t>Mở rộng trường THCS Mường Đun</t>
  </si>
  <si>
    <t>MD15</t>
  </si>
  <si>
    <t>Điểm trường mầm non Nà Xa</t>
  </si>
  <si>
    <t>MD16</t>
  </si>
  <si>
    <t>Nhà lớp học mầm non điểm dân cư vùng thiên tai bản Làng Giang, xã Sín Chải</t>
  </si>
  <si>
    <t>SC16</t>
  </si>
  <si>
    <t>Trường mầm non thôn Tủa Chử Phồng</t>
  </si>
  <si>
    <t>TP37</t>
  </si>
  <si>
    <t>Trường Tiểu học Tả Phìn</t>
  </si>
  <si>
    <t>TP38</t>
  </si>
  <si>
    <t>Trường Tiểu học trung tâm xã Mường Đun</t>
  </si>
  <si>
    <t>MD14</t>
  </si>
  <si>
    <t>Hủy bỏ: Do trùng vị trí Trường PTDTBT tiểu học xã Mường Đun</t>
  </si>
  <si>
    <t>I-9</t>
  </si>
  <si>
    <t>Đất công trình thể thao</t>
  </si>
  <si>
    <t>Sân vận động thị trấn Tủa Chùa</t>
  </si>
  <si>
    <t>TTC09</t>
  </si>
  <si>
    <t>Sân thể thao thôn Tù Cha</t>
  </si>
  <si>
    <t>HS13</t>
  </si>
  <si>
    <t>Sân thể thao xã Mường Đun</t>
  </si>
  <si>
    <t>MD19</t>
  </si>
  <si>
    <t>Mở rộng diện tích</t>
  </si>
  <si>
    <t>Sân thể thao xã Trung Thu</t>
  </si>
  <si>
    <t>BSMTT01</t>
  </si>
  <si>
    <t>Sân vận động xã Sính Phình</t>
  </si>
  <si>
    <t>SP25</t>
  </si>
  <si>
    <t>Sân thể thao xã Tả Phìn</t>
  </si>
  <si>
    <t>TP60</t>
  </si>
  <si>
    <t>Sân thể thao xã Tả Sìn Thàng</t>
  </si>
  <si>
    <t>TST06</t>
  </si>
  <si>
    <t>Đất thể thao</t>
  </si>
  <si>
    <t>đang bốc các xã</t>
  </si>
  <si>
    <t>I-10</t>
  </si>
  <si>
    <t xml:space="preserve">Đất cụm công nghiệp </t>
  </si>
  <si>
    <t>ok</t>
  </si>
  <si>
    <t>Cụm CN thị trấn Tủa Chùa</t>
  </si>
  <si>
    <t>QH tỉnh 10 ha</t>
  </si>
  <si>
    <t>Cụm CN Sính Phình</t>
  </si>
  <si>
    <t>QH tỉnh 5 ha</t>
  </si>
  <si>
    <t>I-11</t>
  </si>
  <si>
    <t xml:space="preserve">Đất thương mại, dịch vụ </t>
  </si>
  <si>
    <t>Cửa hàng xăng dầu xã Sính Phình</t>
  </si>
  <si>
    <t>SP06</t>
  </si>
  <si>
    <t>Cửa hàng xăng dầu xã Tả Phìn</t>
  </si>
  <si>
    <t>TP05</t>
  </si>
  <si>
    <t>Cửa hàng xăng dầu xã Trung Thu</t>
  </si>
  <si>
    <t>TTU01</t>
  </si>
  <si>
    <t>Cửa hàng xăng dầu xã Huổi Só</t>
  </si>
  <si>
    <t>HS19</t>
  </si>
  <si>
    <t>Chuyển mục đích sang đất thương mại dịch vụ (1 hộ)</t>
  </si>
  <si>
    <t xml:space="preserve">Điểm du lịch Đông Phi </t>
  </si>
  <si>
    <t>TTC63</t>
  </si>
  <si>
    <t>Du lịch sinh thái Hồ Tông Lệnh</t>
  </si>
  <si>
    <t xml:space="preserve">Điểm du lịch Hồ Chiếu Tính, Hồ Nậm Seo </t>
  </si>
  <si>
    <t>QH tỉnh</t>
  </si>
  <si>
    <t>Quỹ đất thương mại dịch vụ</t>
  </si>
  <si>
    <t>Đầu tư xây dựng công trình Trung tâm Viettel huyện Tủa Chùa</t>
  </si>
  <si>
    <t>Trung tâm thương mại và dịch vụ huyện Tủa Chùa</t>
  </si>
  <si>
    <t>QH tỉnh (chưa có loại đất lấy vào)</t>
  </si>
  <si>
    <t>Khu du lịch Tủa Chùa</t>
  </si>
  <si>
    <t>QH tỉnh 1000 ha</t>
  </si>
  <si>
    <t>Khu du lịch Cao nguyên đá ở 5 xã: Tả Phìn,Tả Sìn Thàng, Sín Chải, Lao Xả Phình, Trung Thu</t>
  </si>
  <si>
    <t>PA</t>
  </si>
  <si>
    <t>Khu du lịch sinh thái Hồ Tông Lệnh</t>
  </si>
  <si>
    <t>Khu du lịch sinh thái sông Đà</t>
  </si>
  <si>
    <t>Trung tâm logistics</t>
  </si>
  <si>
    <t>I-12</t>
  </si>
  <si>
    <t>I-13</t>
  </si>
  <si>
    <t xml:space="preserve">Đất sử dụng cho hoạt động khoáng sản </t>
  </si>
  <si>
    <t>Quặng chì kẽm (Pb) Háng Trở</t>
  </si>
  <si>
    <t>MB04</t>
  </si>
  <si>
    <t>Công ty CP đầu tư khoáng sản dầu khí Điện Biên</t>
  </si>
  <si>
    <t>I-14</t>
  </si>
  <si>
    <t>Đất giao thông</t>
  </si>
  <si>
    <t>Cải tạo nâng cấp đường Tủa Thàng - Phi Giàng 1 - Phi Giàng 2 - Huổi Trẳng, huyện Tủa Chùa</t>
  </si>
  <si>
    <t>NQ 127 ngày 09/12/2022</t>
  </si>
  <si>
    <t>Dự án xây cầu dân sinh - dự án LRAMP trên địa bàn huyện Tủa Chùa</t>
  </si>
  <si>
    <t>Các xã</t>
  </si>
  <si>
    <t>Hỏi xong chưa, thấy gần chục năm rồi</t>
  </si>
  <si>
    <t>Tuyến đường Sính Phình - Trung Thu - Lao Xả Phình - Tả Sìn Thàng (từ Bản Phô, xã Trung Thu đến Thôn 3, xã Lao Xả Phình)</t>
  </si>
  <si>
    <t>Các xã: Trung Thu, Lao Xả Phình</t>
  </si>
  <si>
    <t>20TC04</t>
  </si>
  <si>
    <t>Ko in</t>
  </si>
  <si>
    <t>Tuyến đường Sình Phình - Trung Thu - Lao Xả Phinh - Tả Sìn Thàng (từ trung tâm xã Lao Xả Phình đi thôn 3 xã Trung Thu)</t>
  </si>
  <si>
    <t>Xã Lao Xả Phình, xã Trung Thu</t>
  </si>
  <si>
    <t>20TC07</t>
  </si>
  <si>
    <t xml:space="preserve">Bê tông hóa đường giao thông nội thôn Huổi Lếch, thị trấn Tủa Chùa </t>
  </si>
  <si>
    <t>TTC05</t>
  </si>
  <si>
    <t>Nâng cấp tuyến đường thị trấn Tủa Chùa đi Đề Dê Hu, xã Sính Phình</t>
  </si>
  <si>
    <t>TT Tủa Chùa, xã Sính Phình</t>
  </si>
  <si>
    <t>20TC09</t>
  </si>
  <si>
    <t>Nghị quyết số 139/NQ-HĐND ngày 06/12/2019 và Nghị quyết số 44/NQ-HĐND ngày 22/8/2021</t>
  </si>
  <si>
    <t>Đường vào và các hạng mục phụ trợ hang động Pê Răng Ky, xã Huổi Só</t>
  </si>
  <si>
    <t>HS03</t>
  </si>
  <si>
    <t>Đường nội đồng Đồng An 2 thôn Nậm Bành, xã Huổi Só</t>
  </si>
  <si>
    <t>HS09</t>
  </si>
  <si>
    <t>Đường giao thông Huổi Lóng đến cụm Huổi Ca, xã Huổi Só vùng tái đinh cư huyện Tủa Chùa</t>
  </si>
  <si>
    <t>HS16</t>
  </si>
  <si>
    <t>QĐ 1388 UBND tỉnh phê duyệt chủ trương</t>
  </si>
  <si>
    <t xml:space="preserve">Tuyến đường Cáng Phình đi Chẻo Chử Phình </t>
  </si>
  <si>
    <t>LXP08</t>
  </si>
  <si>
    <t>Tuyến đường Thôn 1 - khu sản xuất (Háng Trở)</t>
  </si>
  <si>
    <t>LXP03</t>
  </si>
  <si>
    <t xml:space="preserve">Tuyến đường Háng Đay Tơ - Chế Cu Nhe </t>
  </si>
  <si>
    <t>LXP11</t>
  </si>
  <si>
    <t xml:space="preserve">Tuyến đường Lầu Câu Phình - khu sản xuất (Kế Táng) </t>
  </si>
  <si>
    <t>LXP30</t>
  </si>
  <si>
    <t xml:space="preserve">Tuyến đường Chẻo Chử Phình - Khó Chua </t>
  </si>
  <si>
    <t>LXP09</t>
  </si>
  <si>
    <t>Tuyến đường Đở Túa Chù đi Nậm Mức</t>
  </si>
  <si>
    <t>LXP07</t>
  </si>
  <si>
    <t>Nâng cấp đường từ cồng Thôn 3 đến nhà ông Ly Sáu Thanh</t>
  </si>
  <si>
    <t>LXP50</t>
  </si>
  <si>
    <t>Đầu tư công</t>
  </si>
  <si>
    <t>Nâng cấp tuyến đường nội thôn Háng Trở 1</t>
  </si>
  <si>
    <t>MB05</t>
  </si>
  <si>
    <t>Mở rộng, Bê tông hoá đường nội thôn Từ Ngài 1</t>
  </si>
  <si>
    <t>MB06</t>
  </si>
  <si>
    <t>Đường nối từ thôn Sông Ún sang Háng Tơ Mang</t>
  </si>
  <si>
    <t>MB21</t>
  </si>
  <si>
    <t>Nâng cấp tuyến đường giao thông từ đội 7 sang đội 5, đội 6 xã Mường Báng</t>
  </si>
  <si>
    <t>20TC06</t>
  </si>
  <si>
    <t>Đường từ đầu cầu Na Sang -Huổi Mí đi  Huổi Hỏm đến thôn Háng Tơ Mang</t>
  </si>
  <si>
    <t>MB50</t>
  </si>
  <si>
    <t>Đường nội thôn Nà Áng (từ đường Na Sang - Huổi Mí đến bản)</t>
  </si>
  <si>
    <t>MB51</t>
  </si>
  <si>
    <t>Đường từ ông Vừ Gàng Dinh đến Giàng A Tính</t>
  </si>
  <si>
    <t>MB52</t>
  </si>
  <si>
    <t>Đường nội bản Từ Ngài II (từ nhà ông Vừ A Di đến Sùng A Lử)</t>
  </si>
  <si>
    <t>MB53</t>
  </si>
  <si>
    <t>Đường nội đồng thôn Tiên Phong</t>
  </si>
  <si>
    <t>MB54</t>
  </si>
  <si>
    <t>Đường từ bản Tiên Phong - Phai Tung - Nong Hung</t>
  </si>
  <si>
    <t>MB55</t>
  </si>
  <si>
    <t>Đường vào vào khu sản xuất thôn Đề Tâu</t>
  </si>
  <si>
    <t>MD35</t>
  </si>
  <si>
    <t>Đường liên thôn Cáng Chua 1 - Cáng Chua 2, xã Sín Chải</t>
  </si>
  <si>
    <t>SC06</t>
  </si>
  <si>
    <t>Đường từ Mảng Chiềng - Lồng Sử Phình</t>
  </si>
  <si>
    <t>SC09</t>
  </si>
  <si>
    <t>Đường vào điểm dân cư vùng thiên tai bản Làng Giang, xã Sín Chải</t>
  </si>
  <si>
    <t>SC10</t>
  </si>
  <si>
    <t>Đường liên bản Chế Cu Nhe - Phua Phồng</t>
  </si>
  <si>
    <t>SC11</t>
  </si>
  <si>
    <t>Đường vào khu sản xuất Sang Chu - Háng Khúa</t>
  </si>
  <si>
    <t>SC13</t>
  </si>
  <si>
    <t>Sửa tên dự án</t>
  </si>
  <si>
    <t>Đường nội thôn Cáng Tỷ</t>
  </si>
  <si>
    <t>SC31</t>
  </si>
  <si>
    <t>Đường nội đồng thôn Cáng Tỷ</t>
  </si>
  <si>
    <t>SC32</t>
  </si>
  <si>
    <t>Đường vào khu sản xuất Tà Kho Dê</t>
  </si>
  <si>
    <t>SC33</t>
  </si>
  <si>
    <t>Đường nội thôn Háng Là</t>
  </si>
  <si>
    <t>SC34</t>
  </si>
  <si>
    <t>Đường nội thôn Trung Gầu Bua</t>
  </si>
  <si>
    <t>SC35</t>
  </si>
  <si>
    <t>Đường từ ngã 3 thôn Hấu Chua đến thôn Séo Mí Chải</t>
  </si>
  <si>
    <t>SC36</t>
  </si>
  <si>
    <t>Mở mới và bê tông hoá tuyến đường giao thông vào khu sản xuất Khó Lau thôn Háng Khúa</t>
  </si>
  <si>
    <t>SCT02</t>
  </si>
  <si>
    <t>Đăng ký bổ sung</t>
  </si>
  <si>
    <t>Mở rộng, nâng cấp và bê tông hoá tuyến đường nội thôn Cáng Chua</t>
  </si>
  <si>
    <t>SCT03</t>
  </si>
  <si>
    <t xml:space="preserve">Mở rộng, bê tông hoá tuyến đường từ thôn Cáng Chua 1 đi vào nhà ông Sùng Khua Chinh thôn Lồng Sử Phình </t>
  </si>
  <si>
    <t>SCT06</t>
  </si>
  <si>
    <t xml:space="preserve">Nâng cấp bê tông hoá tuyến đường từ thôn Sín Chải đi vào thôn Chế Cu Nhe </t>
  </si>
  <si>
    <t>SCT07</t>
  </si>
  <si>
    <t xml:space="preserve">Mở mới và bê tông hoá  tuyến đường Háng Cờ đi vào cụm Xá Nhù thôn Lồng Sử Phình </t>
  </si>
  <si>
    <t>SCT08</t>
  </si>
  <si>
    <t xml:space="preserve">Mở rộng, nâng cấp bê tông hoá tuyến đường từ Ngã 3 Háng Khúa đi vào Séo Mí Chải 2 </t>
  </si>
  <si>
    <t>Chưa có diện tích, loại đất lấy vào</t>
  </si>
  <si>
    <t>SCT09</t>
  </si>
  <si>
    <t>ko cõ</t>
  </si>
  <si>
    <t>Mở rộng, nâng cấp bê tông hoá tuyến đường từ Ngã 3 thôn Trung Gầu Bua đi vào cụm Phàm Mổ Phình thôn Hấu Chua</t>
  </si>
  <si>
    <t>SCT10</t>
  </si>
  <si>
    <t>Mở mới và Bê tông hoá tuyến ra khu sản xuất từ nhà Ông Giàng A Súa đi vào Háng trở Nhỏ</t>
  </si>
  <si>
    <t>SCT11</t>
  </si>
  <si>
    <t>Mở mới và bê tông hoá tuyến đường vào khu sản xuất từ ruộng ông Chơ A Chinh đi xuống Bua Chí Háng</t>
  </si>
  <si>
    <t>SCT12</t>
  </si>
  <si>
    <t>Mở mới và bê tông hoá đường vào khu sản xuất từ Ngã 3 Mảng Chiềng đi vào Tò Thể</t>
  </si>
  <si>
    <t>SCT13</t>
  </si>
  <si>
    <t>Đường đi vào Hang Động Háu Chua</t>
  </si>
  <si>
    <t>SCT15</t>
  </si>
  <si>
    <t>Mở mới và bê tông hoá tuyến đường vào khu sản suất Khó Lau thôn Trung Gầu Bua</t>
  </si>
  <si>
    <t>SCT16</t>
  </si>
  <si>
    <t>ko có</t>
  </si>
  <si>
    <t>SCT17</t>
  </si>
  <si>
    <t>Nâng cấp bê tông hoá tuyến đường từ thôn Sín Chải đi vào thôn Chế Cu Nhe (2,8 km)</t>
  </si>
  <si>
    <t>SCT18</t>
  </si>
  <si>
    <t>Nâng cấp đường trung tâm xã Sính Phình đi Đề Dê Hu</t>
  </si>
  <si>
    <t>Mở mới tuyến đường từ Đở Áng Đàng đi thôn Phiêng Páng, xã Sính Phình</t>
  </si>
  <si>
    <t>SP07</t>
  </si>
  <si>
    <t>Nâng cấp tuyến đường từ thôn Dê Dàng 1 xã Sính Phình đến ngã ba giao tuyến C3 đi Trung Thu</t>
  </si>
  <si>
    <t>Đường nội thôn Háng Súng 2</t>
  </si>
  <si>
    <t>TP06</t>
  </si>
  <si>
    <t>Đường sản xuất Tả Phìn 1: Đở Pa Tùa - Háng Cò</t>
  </si>
  <si>
    <t>TP08</t>
  </si>
  <si>
    <t>Bến xe khách xã Tả Sìn Thàng</t>
  </si>
  <si>
    <t>TST12</t>
  </si>
  <si>
    <t>Nối tiếp đường nội cụm trung tâm xã Tả Sìn Thàng đến dốc Cáng Tỷ tuyến đường Tả Sìn Thàng - Sín Chải</t>
  </si>
  <si>
    <t>Nâng cấp, mở rộng đường Páo Tỉnh Làng 1 - Phàng Mủ Phình</t>
  </si>
  <si>
    <t>TST24</t>
  </si>
  <si>
    <t>Nâng cấp, mở rộng đường Páo Tỉnh Làng 2 - Háng Khúa - Căn Hồ (xã Huổi Só)</t>
  </si>
  <si>
    <t>2025-2030</t>
  </si>
  <si>
    <t>TST25</t>
  </si>
  <si>
    <t>Đường vào bãi rác</t>
  </si>
  <si>
    <t>TST23</t>
  </si>
  <si>
    <t>Nâng cấp tuyến đường ra khu sản xuất từ thôn Pô Ca Dao đi Háng Mù Tỷ, xã Trung Thu</t>
  </si>
  <si>
    <t>TTU02</t>
  </si>
  <si>
    <t xml:space="preserve">Tuyến đường Trung Thu - Quốc lộ 6 (từ thôn Đề Bâu, xã Trung Thu, huyện Tủa Chùa  - xã Pa Ham, huyện Mường Chà) </t>
  </si>
  <si>
    <t>TTU03</t>
  </si>
  <si>
    <t>Đường dân sinh Đèo Gió - Vàng Chua đến Km2 đường Trung Thu - Lao Xả Phình</t>
  </si>
  <si>
    <t>xã Trung Thu, xã Lao Xả Phình</t>
  </si>
  <si>
    <t>Đường Phi Giàng II - bờ Sông Đà</t>
  </si>
  <si>
    <t>TTg01</t>
  </si>
  <si>
    <t>Đường giao thông nội thôn Tà Huổi Tráng 1</t>
  </si>
  <si>
    <t>TTg02</t>
  </si>
  <si>
    <t>Đường giao thông nội đồng thôn Phi Giàng 1, xã Tủa Thàng (Từ Chế Ca Trung Phỉ Làng đi Mang Cua Chế)</t>
  </si>
  <si>
    <t>TTg03</t>
  </si>
  <si>
    <t>Đường nội đồng thôn Phi Giàng 1 (đi Đông La)</t>
  </si>
  <si>
    <t>TTg05</t>
  </si>
  <si>
    <t>Đường nội đồng thôn Tủa Thàng, xã Tủa Thàng (từ nhà ông Giàng A Dàng đến nương ông Mùa A Sà)</t>
  </si>
  <si>
    <t>TTg06</t>
  </si>
  <si>
    <t>Bến xe khách xã Tủa Thàng</t>
  </si>
  <si>
    <t>TTg08</t>
  </si>
  <si>
    <t>Đường nội đồng Làng Vùa</t>
  </si>
  <si>
    <t>TTg23</t>
  </si>
  <si>
    <t>Nâng cấp tuyến đường Tà Huổi Tráng - Đề Chu, xã Tủa Thàng, huyện Tủa Chùa</t>
  </si>
  <si>
    <t>21BS01</t>
  </si>
  <si>
    <t>Bổ sung Kh 2021</t>
  </si>
  <si>
    <t>Đường sản xuất cụm dân cư Tà Si Láng, xã Tủa Thàng</t>
  </si>
  <si>
    <t>21BS04</t>
  </si>
  <si>
    <t>Đường sản xuất điểm dân cư Huổi Trẳng (Đường ra khu sản xuất Huổi Trẳng) xã Tủa Thàng, vùng tái định cư  huyện Tủa Chùa</t>
  </si>
  <si>
    <t>21BS05</t>
  </si>
  <si>
    <t>Bổ sung Kh 2022</t>
  </si>
  <si>
    <t>Đường Tà Si Láng - Pắc Na, xã Tủa Thàng, vùng tái định cư huyện Tủa Chùa</t>
  </si>
  <si>
    <t>21BS06</t>
  </si>
  <si>
    <t>Bổ sung Kh 2023</t>
  </si>
  <si>
    <t>Đường nội đồng Đề Chu</t>
  </si>
  <si>
    <t>TTg40</t>
  </si>
  <si>
    <t>Vốn 135</t>
  </si>
  <si>
    <t>Công trình: Đường Đề Chu - Tủa Thàng, xã Tủa Thàng vùng tái định cư huyện Tủa Chùa, tỉnh Điện Biên);</t>
  </si>
  <si>
    <t>Đường giao thông bến thủy Huổi Trẳng, Huổi Só, Mường Lay</t>
  </si>
  <si>
    <t>Đường giao thông Tả Phìn - Huổi Só - Sông Đà</t>
  </si>
  <si>
    <t>Xã Tủa Thàng, Xã Tả Phìn, xã Huổi Só</t>
  </si>
  <si>
    <t>21BS03</t>
  </si>
  <si>
    <t>Nghị Quyết 199 ngày 8/12/2020 HĐND tỉnh</t>
  </si>
  <si>
    <t>Nâng cấp tuyến đường nội thôn Sín Sủ 2, xã Xá Nhè</t>
  </si>
  <si>
    <t>XN01</t>
  </si>
  <si>
    <t>Nâng cấp tuyến đường nội thôn Bản Hẹ</t>
  </si>
  <si>
    <t>XN02</t>
  </si>
  <si>
    <t>Đường từ ruộng ông Chà Tùng vào thôn bản Hẹ</t>
  </si>
  <si>
    <t>XN40</t>
  </si>
  <si>
    <t>Nâng cấp tuyến đường ra khu sản xuất thôn Trung Dù</t>
  </si>
  <si>
    <t>XN03</t>
  </si>
  <si>
    <t>Nâng cấp tuyến đường nội thôn Trung Dù</t>
  </si>
  <si>
    <t>XN04</t>
  </si>
  <si>
    <t>Đường vào khu sản xuất thôn Tỉnh B</t>
  </si>
  <si>
    <t>XN05</t>
  </si>
  <si>
    <t>Nâng cấp tuyến đường nội thôn Pàng Nhang</t>
  </si>
  <si>
    <t>XN06</t>
  </si>
  <si>
    <t>Nâng cấp tuyến đường nội thôn Tỉnh B</t>
  </si>
  <si>
    <t>XN07</t>
  </si>
  <si>
    <t>Nâng cấp tuyến đường trục thôn Bản Lịch 1</t>
  </si>
  <si>
    <t>XN08</t>
  </si>
  <si>
    <t>Mở mới tuyến đường nội thôn Pàng Dề A</t>
  </si>
  <si>
    <t>XN09</t>
  </si>
  <si>
    <t>Mở rộng nội thôn Pàng Dề A ra hang động Khó Chua La</t>
  </si>
  <si>
    <t>XN10</t>
  </si>
  <si>
    <t>Đường nội thôn Sông A (Sông A2), xã Xá Nhè</t>
  </si>
  <si>
    <t>XN11</t>
  </si>
  <si>
    <t>Đường nội thôn Sông A, xã Xá Nhè</t>
  </si>
  <si>
    <t>XN12</t>
  </si>
  <si>
    <t>Nối tiếp đường bê tông từ nhà ông Giao đến ruộng ông Phong (Pàng Dề B)</t>
  </si>
  <si>
    <t>XN13</t>
  </si>
  <si>
    <t>Đường từ thôn Sông A đến khu du lịch Trung Sáng Nềnh</t>
  </si>
  <si>
    <t>XN14</t>
  </si>
  <si>
    <t>Đường giao thông nối tiếp Phiêng Quảng  đi khu sản xuất</t>
  </si>
  <si>
    <t>XN31</t>
  </si>
  <si>
    <t>Đường từ Phằng Củ đến thôn Sông A</t>
  </si>
  <si>
    <t>XN15</t>
  </si>
  <si>
    <t>Đường nội thôn Bản Hẹ vào nhóm hộ ông Chang A Tằng</t>
  </si>
  <si>
    <t>XN41</t>
  </si>
  <si>
    <t>Nối tiếp đường bê tông Sín Sủ 1 ra khu sản xuất ao cá ông Sang</t>
  </si>
  <si>
    <t>XN42</t>
  </si>
  <si>
    <t>Nối tiếp đường bê tông Sín Sủ 1 vòng lên Sủa Lòng về nối đường bê tông Sín Sủ 2</t>
  </si>
  <si>
    <t>XN43</t>
  </si>
  <si>
    <t>Nâng cấp tuyến đường Thị trấn - Sính Phình - Tả Phìn</t>
  </si>
  <si>
    <t>Thị trấn Tủa Chùa; các xã: Sính Phình, Tả Phìn</t>
  </si>
  <si>
    <t>HTC01</t>
  </si>
  <si>
    <t>Nghị quyết số 44/NQ-HĐND ngày 22/8/2021; Nghị quyết số 65/NQ- HĐND ngày 9/12/2021; Nghị quyết số 103/NQ-HĐND ngày 08/7/2022</t>
  </si>
  <si>
    <t>Mở rộng, mở mới các tuyến nội thị</t>
  </si>
  <si>
    <t>Tuyến trục C kéo dài</t>
  </si>
  <si>
    <t xml:space="preserve">Mở rộng, mở mới các tuyến nội thi </t>
  </si>
  <si>
    <t>Đường trục D đường nội thị thị trấn Tủa Chùa (Từ phía sau Trạm Y tế thị trấn đi qua phía sau trụ sở HĐND và UBND huyện.., đấu nối đoạn cuối trục A giáp Hồ Tông Lệnh)</t>
  </si>
  <si>
    <t>TTC06</t>
  </si>
  <si>
    <t>Đường trục Đ đường nội thị thị trấn Tủa Chùa (Đấu nối từ cầu Dốc Vàng đi qua phía sau chợ trung tâm, đến trung tâm GDTX huyện)</t>
  </si>
  <si>
    <t>TTC07</t>
  </si>
  <si>
    <t>Đường vào vào Hang Thẩm Khến</t>
  </si>
  <si>
    <t>MD40</t>
  </si>
  <si>
    <t>Đường Tả Phìn - Tả Sìn Thàng</t>
  </si>
  <si>
    <t>Tả Phìn, Tả Sìn Thàng</t>
  </si>
  <si>
    <t>BQL02</t>
  </si>
  <si>
    <t>Đường Tả Sìn Thàng- Sín Chải</t>
  </si>
  <si>
    <t>Tả Sìn Thàng, Sín Chải</t>
  </si>
  <si>
    <t>BQL03</t>
  </si>
  <si>
    <t>Tuyến đường Tả Sìn Thàng - Páo Tình Làng - Sáng Tớ đi Sín Chải, Huổi Só.</t>
  </si>
  <si>
    <t>Xã Tả Sìn Thàng, Sín Chải</t>
  </si>
  <si>
    <t>Quyết định 1414/QĐ-UBND ngày 13/8/2022 của UBND tỉnh Điện Biên phê duyệt dự án</t>
  </si>
  <si>
    <t>Đường Sín Chải - Hấu Chua</t>
  </si>
  <si>
    <t>BQL04</t>
  </si>
  <si>
    <t>Đường Làng Bùa 1 - Phi Giàng 1, xã Tủa Thàng</t>
  </si>
  <si>
    <t>BQL01</t>
  </si>
  <si>
    <t>Tuyến đường từ Km 2 – thôn Phai Tung đi thôn Tiên Phong xã Mường Báng</t>
  </si>
  <si>
    <t>Thị trấn Tủa Chùa, Xã Mường Báng</t>
  </si>
  <si>
    <t>DKM01</t>
  </si>
  <si>
    <t>Tuyến đường Đề Dê Hu – thôn Phiêng Páng xã Sính Phình đi Km 6 đường Xá Nhè – Tà Huổi Tráng xã Tủa Thàng</t>
  </si>
  <si>
    <t>Xã Sính Phình, Xã Tủa Thàng, Xã Xá Nhè</t>
  </si>
  <si>
    <t>DKM02</t>
  </si>
  <si>
    <t>Tuyến đường từ bản Hột xã Mường Đun đi xã Cà Nàng huyện Quỳnh Nhai tỉnh Sơn La</t>
  </si>
  <si>
    <t>DKM03</t>
  </si>
  <si>
    <t>Nâng cấp, mở rộng tuyến đường xã Xá Nhè đi xã Phình Sáng huyện Tuần Giáo</t>
  </si>
  <si>
    <t>DKM04</t>
  </si>
  <si>
    <t>Nâng cấp tuyến đường Pằng Dề (Xá Nhè) - Phình Sáng, Tuần Giáo</t>
  </si>
  <si>
    <t>Nghị quyết số 147/NQ-HĐND ngày 14/7/2023</t>
  </si>
  <si>
    <t>Cải tạo, nâng cấp đường ra khu sản xuất thôn Tiên Phong, xã Mường Báng</t>
  </si>
  <si>
    <t>NQ số 32/NQ-HĐND ngày 08/9/2023 của HĐND huỵen Tủa Chùa Về việc điều chỉnh kế hoạch đầu tư công trung hạn giai đoạn 2021-2025, kế hoạch năm 2023, trên địa bàn huyện Tủa Chùa</t>
  </si>
  <si>
    <t>Đường liên thôn Quyết Tiến (thị trấn) - Sông Ún (xã Mường Báng)</t>
  </si>
  <si>
    <t>Thị trấn Tủa Chùa, Mường Báng</t>
  </si>
  <si>
    <t>Quyết định số 250/QĐ-UBND ngày 15/03/2023 của UBND huyện Tủa Chùa Phê duyệt Báo cáo kinh tế - kỹ thuật đầu tư xây dựng công trình: Đường liên thôn Quyết Tiến (thị trấn) Sông Ún (xã Mường Báng)</t>
  </si>
  <si>
    <t>Nâng cấp, cải tạo hệ thống thoát nước, vỉa hè tuyến đường tỉnh ĐT.140 Km14+500 - Km15+260 (đoạn Cổng chào - ngã tư đi Xá Nhè)</t>
  </si>
  <si>
    <t>Công trình: Mở mới tuyến đường từ Tà Dung vào khu sản xuất Chớ Tính 3, xã Tả Phìn</t>
  </si>
  <si>
    <t>Đường giao thông Hấu Chua - Làng Giang, xã Sín Chải</t>
  </si>
  <si>
    <t>Nâng cấp đoạn đường từ nương nhà ông Sùng A Sấu đến nhà ông Sùng A Sinh thôn Háng Là, xã Sín Chải</t>
  </si>
  <si>
    <t xml:space="preserve">Nâng cấp đường tỉnh 140 </t>
  </si>
  <si>
    <t>TT. Tủa Chùa, Huổi Só, Tả Phìn</t>
  </si>
  <si>
    <t xml:space="preserve">PA </t>
  </si>
  <si>
    <t>Đường tỉnh 140: Đoạn 1 (Ngã ba Huổi Loóng - TT. Tủa Chùa): Điểm đầu tại ngã ba Huổi Loóng; điểm cuối tại thị trấn Tủa Chùa</t>
  </si>
  <si>
    <t>Đường tỉnh 140: Đoạn 2 (TT. Tủa Chùa - Huổi Só): Điểm đầu tại thị trấn Tủa Chùa, điểm cuốitại Huổi Só</t>
  </si>
  <si>
    <t>Đường tỉnh 140: Đoạn 3: Đoạn tuyến ĐT.140 kéo dài kết nối Huổi Só - Huổi Loóng - Sín Chải - Tả Sìn Thàng - Tả Phìn</t>
  </si>
  <si>
    <t>Nâng cấp đường tỉnh 140 B</t>
  </si>
  <si>
    <t>PA (em chia xã cho chị)</t>
  </si>
  <si>
    <t>Đường tỉnh 140B: Đoạn 1: Điểm đầu tại Đèo Gió (Tủa Chùa), điểm cuối tại QL6, xã Nậm Nèn, huyện Mường Chà</t>
  </si>
  <si>
    <t>Đường tỉnh 140B: Đoạn 2: Đoạn tuyến bổ sung từ Đèo Gió - Km12 (đường Trung Thu - Lao Xả Phình)</t>
  </si>
  <si>
    <t>Đường tỉnh 144</t>
  </si>
  <si>
    <t>Đường tỉnh 149</t>
  </si>
  <si>
    <t>Xây dựng cầu từ Huổi Só (Tủa Chùa) - huyện Sìn Hồ Lai Châu</t>
  </si>
  <si>
    <t>Cảng Huổi Só</t>
  </si>
  <si>
    <t>Bến thủy Cang Chua</t>
  </si>
  <si>
    <t>Bến thủy Huổi Lóng</t>
  </si>
  <si>
    <t>Bến thủy Pê Răng Ky</t>
  </si>
  <si>
    <t>Bến thủy Huổi Trắng</t>
  </si>
  <si>
    <t>Bến thủy Trung Thu</t>
  </si>
  <si>
    <t>Bến thủy Nậm Mức</t>
  </si>
  <si>
    <t>Tuyến đường Sính Phình - Trung Thu - Lao Xả Phình - Tả Sìn Thàng (từ thôn Lầu Câu Phình đến ngã ba đường Tả Phìn - Tả Sìn Thàng)</t>
  </si>
  <si>
    <t>Các xã: Tả Sìn Thàng, Sính Phình, Trung Thu</t>
  </si>
  <si>
    <t>20TC03</t>
  </si>
  <si>
    <t>Nâng cấp, mở mới Đường Thị Trấn - Sín Chải (km 41) rẽ vào bản Háng Là, xã Sín Chải</t>
  </si>
  <si>
    <t>SC04</t>
  </si>
  <si>
    <t>Đường tránh thành Vàng Lồng xã Tả Phìn</t>
  </si>
  <si>
    <t>TP07</t>
  </si>
  <si>
    <t>Đường nội thôn Nà Sa (từ nhà Thào A Lử - Giàng A Hạng)</t>
  </si>
  <si>
    <t>TP09</t>
  </si>
  <si>
    <t>Đường từ Tà Dung vào khu sản xuất Chớ Tính 3, xã Tả Phìn</t>
  </si>
  <si>
    <t>TP12</t>
  </si>
  <si>
    <t>Trùng lặp công trình</t>
  </si>
  <si>
    <t>Đường Củ Dỉ Sang (xã Tả Phìn) - Lầu Câu Phình (xã Lao Xả Phình), huyện Tủa Chùa (bổ sung diện tích)</t>
  </si>
  <si>
    <t>Xã Tả Phìn, xã Lao Xả Phình</t>
  </si>
  <si>
    <t>20TC02</t>
  </si>
  <si>
    <t>Đường Tà Chinh - Páo Tình Làng - Sáng Tớ</t>
  </si>
  <si>
    <t>Sín Chải, Tả Phìn, Tả Sìn Thàng</t>
  </si>
  <si>
    <t>BQL05</t>
  </si>
  <si>
    <t>I-15</t>
  </si>
  <si>
    <t>Đất thủy lợi</t>
  </si>
  <si>
    <t>Kênh nội đồng thuỷ lợi Sông Ún</t>
  </si>
  <si>
    <t>TTC08</t>
  </si>
  <si>
    <t>Thủy lợi thôn Huổi Ca</t>
  </si>
  <si>
    <t>HS07</t>
  </si>
  <si>
    <t>Thủy lợi Can Hồ, xã Huổi Só</t>
  </si>
  <si>
    <t>HS10</t>
  </si>
  <si>
    <t>Thủy lợi Thôn 1, xã Huổi Só</t>
  </si>
  <si>
    <t>HS14</t>
  </si>
  <si>
    <t>Thủy lợi điểm cụm Pa Phông thuộc khu tái định cư Huổi Lóng</t>
  </si>
  <si>
    <t>HS15</t>
  </si>
  <si>
    <t>Thuỷ lợi Thôn 2</t>
  </si>
  <si>
    <t>TTg51</t>
  </si>
  <si>
    <t>Nâng cấp kéo dài Thủy lợi Háng Đề Dê,  xã Sính Phình</t>
  </si>
  <si>
    <t>SP15</t>
  </si>
  <si>
    <t>Thủy lợi suối Chiếu Tính - Đồng Táng Tò</t>
  </si>
  <si>
    <t>SP17</t>
  </si>
  <si>
    <t>Thủy lợi Đề Chu</t>
  </si>
  <si>
    <t>TTg11</t>
  </si>
  <si>
    <t>Thuỷ lợi Huổi Trẳng</t>
  </si>
  <si>
    <t>TTg12</t>
  </si>
  <si>
    <t>Thuỷ lợi Tà Huổi Tráng 1</t>
  </si>
  <si>
    <t>TTg42</t>
  </si>
  <si>
    <t xml:space="preserve">Thủy lợi Nà Luông Tinh Bản Đun, xã Mường Đun </t>
  </si>
  <si>
    <t>MD11</t>
  </si>
  <si>
    <t>Kênh suối Ta Luông - bản Pá Ổ</t>
  </si>
  <si>
    <t>Kênh tưới, kết hợp tiêu thoát lũ trụ tiểu TDP Đoàn Kết, Thắng Lợi</t>
  </si>
  <si>
    <t>Kênh tưới, kết hợp tiêu nước kênh tả Nậm Seo trụ đội 5-6</t>
  </si>
  <si>
    <t>I-16</t>
  </si>
  <si>
    <t>Xây dựng hệ thống cấp nước bổ sung của nhà máy nước huyện Tủa Chùa</t>
  </si>
  <si>
    <t>TTC25</t>
  </si>
  <si>
    <t>Ban QLDA các công trình dân dụng và công nghiệp</t>
  </si>
  <si>
    <t>I-17</t>
  </si>
  <si>
    <t>Kè chống sạt lở suối Huổi Luông, thôn bản Hột, xã Mường Đun, huyện Tủa Chùa</t>
  </si>
  <si>
    <t>Nghị quyết số 204/NQ-HĐND ngày 8/12/2020 của HĐND tỉnh Điện Biên; Nghị quyết số 65/NQ-HĐND ngày 9/12/2021 của HĐND tỉnh Điện Biên</t>
  </si>
  <si>
    <t>Khắc phục sạt lở bảo vệ đất sản xuất cánh đồng Tà Là Cáo, xã Sính Phình, huyện Tủa Chùa</t>
  </si>
  <si>
    <t>Khắc phục hậu quả thiên tai tuyến đường từ ngã ba Tà Sìn Thàng - Lao Xả Phình, huyện Tủa Chùa</t>
  </si>
  <si>
    <t>Tả Sìn Thàng, Lao Xả Phình</t>
  </si>
  <si>
    <t>I-18</t>
  </si>
  <si>
    <t>Trùng tu, tôn tạo kiến trúc thành Vàng Lồng xã Tả Phìn</t>
  </si>
  <si>
    <t>TP26</t>
  </si>
  <si>
    <t>I-19</t>
  </si>
  <si>
    <t xml:space="preserve">Đất bãi thải, xử lý chất thải  </t>
  </si>
  <si>
    <t>Bãi rác tập trung xã Huổi Só</t>
  </si>
  <si>
    <t>HS04</t>
  </si>
  <si>
    <t>Bãi xử lý rác xã Mường Đun</t>
  </si>
  <si>
    <t>MD20</t>
  </si>
  <si>
    <t>Khu xử lý rác thải huyện Tủa Chùa</t>
  </si>
  <si>
    <t>SP26</t>
  </si>
  <si>
    <t>Điều chỉnh dện tích, vị trí QH</t>
  </si>
  <si>
    <t>Bãi xử lý rác xã Tả Phìn</t>
  </si>
  <si>
    <t>TP27</t>
  </si>
  <si>
    <t>Bãi rác xã Tả Sìn Thàng</t>
  </si>
  <si>
    <t>TST15</t>
  </si>
  <si>
    <t>Bãi rác tập trung xã Trung Thu</t>
  </si>
  <si>
    <t>TTU20</t>
  </si>
  <si>
    <t>Bãi xử lý rác xã Tủa Thàng</t>
  </si>
  <si>
    <t>TTg18</t>
  </si>
  <si>
    <t>Bãi rác xã Xá Nhè</t>
  </si>
  <si>
    <t>XN17</t>
  </si>
  <si>
    <t>Khu xử lý Mường Báng</t>
  </si>
  <si>
    <t>I-20</t>
  </si>
  <si>
    <t xml:space="preserve">Đất công trình năng lượng </t>
  </si>
  <si>
    <t>Xây dựng đường dây 35kv kết nối với mạch vòng giữa huyện Tủa Chùa tỉnh Điện Biên và huyện Quỳnh Nhai tỉnh Sơn La</t>
  </si>
  <si>
    <t>Huyện  Tủa Chùa</t>
  </si>
  <si>
    <t>Giảm bán kính cấp điện, nâng cao chất lượng điện áp các TBA phân phối trên địa bàn huyện Tủa Chùa</t>
  </si>
  <si>
    <t>Dự án cấp điện nông thôn từ lưới điện quốc gia tỉnh Điện Biên giai đoạn 2014-2020</t>
  </si>
  <si>
    <t>huyện Tủa Chùa</t>
  </si>
  <si>
    <t xml:space="preserve"> Dự án thủy điện Đề Bâu</t>
  </si>
  <si>
    <t>DNL + MNC</t>
  </si>
  <si>
    <t>21TC04</t>
  </si>
  <si>
    <t>Quyết định số 1060/QĐ-UBND ngày 19/10/2020 của UBND tỉnh Điện Biên về việc phê duyệt chủ trương đầu tư Dự án thủy điện Đề Bâu, xã Trung Thu, huyện Tủa Chùa, tỉnh Điện Biên</t>
  </si>
  <si>
    <t>Công trình năng lượng</t>
  </si>
  <si>
    <t>MB57</t>
  </si>
  <si>
    <t>Đường điện cao thế Mường Chà - Tủa Chùa</t>
  </si>
  <si>
    <t>Thủy điện Sính Phình</t>
  </si>
  <si>
    <t>Điện sinh hoạt điểm tái định canh Phàng Mủ Phìn xã Tả Phìn huyện Tủa Chùa</t>
  </si>
  <si>
    <t>Đường dây truyền tải 35Kv dự án nhà máy thủy điện Đề Bâu, xã Trung Thu, huyện Tủa Chùa, tỉnh Điện Biên</t>
  </si>
  <si>
    <t>Xã Trung Thu, Xã Sính Phình</t>
  </si>
  <si>
    <t>Thủy điện Nậm Seo</t>
  </si>
  <si>
    <t>Xã Mường Báng, xã Xá Nhè</t>
  </si>
  <si>
    <t>DNL+ MNC</t>
  </si>
  <si>
    <t>Thủy điện Nậm Mức 2</t>
  </si>
  <si>
    <t>Quyết định 1566/QĐ-UBND ngày 25/9/2023 của UBND tỉnh Điện Biên về việc quyết định chấp thuận điều chỉnh chủ trương đầu tư</t>
  </si>
  <si>
    <t>Dự án san tải, giảm bán kính cấp điện các TBA phân phối và cải tạo lưới điện hạ áp để nâng cao độ ổn định cung cấp điện khu vực Tủa Chùa năm 2023</t>
  </si>
  <si>
    <t>Nghị quyết số 127/NQ-HĐND ngày 09/12/2022</t>
  </si>
  <si>
    <t>Dự án cấp điện nông thôn từ lưới điện quốc gia tỉnh Điện Biên giai đoạn 2021-2025 (Chương trình "Bừng sáng Điện Biên)</t>
  </si>
  <si>
    <t>Dự án cấp điện nông thôn từ lưới điện quốc gia (Chương trình "Bừng sáng Điện Biên)</t>
  </si>
  <si>
    <t>Bản đồ hiện trạng sử dụng đất Các xã: Mường Báng, Xá Nhè, Mường Đun, Tủa Thàng, Huổi Só, Trung Thu, Tả Phìn, Lao Xả Phình, Tả Sìn Thàng, Sín Chải, Sính Phình</t>
  </si>
  <si>
    <t>Trạm biến áp 110KV TĐ Sính Phình</t>
  </si>
  <si>
    <t>Chị tự bốc</t>
  </si>
  <si>
    <t>ĐZ 110 KV TĐ Sính Phình</t>
  </si>
  <si>
    <t>Dự án thủy điện tích năng Điện Biên 3</t>
  </si>
  <si>
    <t>Xã Huổi Só, xã Tả Sìn Thàng</t>
  </si>
  <si>
    <t>Diện tích hồ trên</t>
  </si>
  <si>
    <t>Diện tích tuyến năng lượng</t>
  </si>
  <si>
    <t>Diện tích hồ dưới</t>
  </si>
  <si>
    <t>Dự án cụm năng lượng điện gió, điện mặt trời</t>
  </si>
  <si>
    <t>DNL *</t>
  </si>
  <si>
    <t>I-21</t>
  </si>
  <si>
    <t>Đất công trình bưu chính viễn thông</t>
  </si>
  <si>
    <t>Bưu điện xã Trung Thu</t>
  </si>
  <si>
    <t>BSMTT03</t>
  </si>
  <si>
    <t>Bổ sung mứi</t>
  </si>
  <si>
    <t>I-22</t>
  </si>
  <si>
    <t xml:space="preserve">Đất chợ </t>
  </si>
  <si>
    <t>Chợ xã Mường Đun</t>
  </si>
  <si>
    <t>MD18</t>
  </si>
  <si>
    <t>Chợ xã Sính Phình</t>
  </si>
  <si>
    <t>SP24</t>
  </si>
  <si>
    <t>Chợ buôn bán gia súc xã Tả Sìn Thàng</t>
  </si>
  <si>
    <t>TST05</t>
  </si>
  <si>
    <t>Nâng cấp mở rộng chợ</t>
  </si>
  <si>
    <t>Chợ trung tâm xã Trung Thu</t>
  </si>
  <si>
    <t>TTU17</t>
  </si>
  <si>
    <t>Chợ Bến Sông xã Tủa Thàng</t>
  </si>
  <si>
    <t>TTg17</t>
  </si>
  <si>
    <t>Chợ Xá Nhè (giai đoạn II)</t>
  </si>
  <si>
    <t>XN16</t>
  </si>
  <si>
    <t>Chợ xã Tả Phìn</t>
  </si>
  <si>
    <t>TP15</t>
  </si>
  <si>
    <t xml:space="preserve">Do vị trí Qh đang nằm trong khu tích </t>
  </si>
  <si>
    <t>I-23</t>
  </si>
  <si>
    <t xml:space="preserve">Đất khu vui chơi, giải trí công cộng </t>
  </si>
  <si>
    <t>Đất cây xanh</t>
  </si>
  <si>
    <t>TTC61</t>
  </si>
  <si>
    <t>I-24</t>
  </si>
  <si>
    <t xml:space="preserve">Đất cơ sở tôn giáo </t>
  </si>
  <si>
    <t>OK</t>
  </si>
  <si>
    <t>Điểm du lịch tâm linh</t>
  </si>
  <si>
    <t>TTC64</t>
  </si>
  <si>
    <t>I-25</t>
  </si>
  <si>
    <t xml:space="preserve">Đất có mặt nước chuyên dùng </t>
  </si>
  <si>
    <t>Hồ chứa nước Nậm Seo</t>
  </si>
  <si>
    <t>Xã Sính Phình, Thị trấn Tủa Chùa, Xã Mường Báng</t>
  </si>
  <si>
    <t>nhập %</t>
  </si>
  <si>
    <t>SP42</t>
  </si>
  <si>
    <t>Qh tỉnh</t>
  </si>
  <si>
    <t>Hồ chứa nước Chiếu Tính</t>
  </si>
  <si>
    <t>Xã Sính Phình, Tả Phìn</t>
  </si>
  <si>
    <t>SP43</t>
  </si>
  <si>
    <t xml:space="preserve">Hồ treo trung tâm xã Lao Xả Phình </t>
  </si>
  <si>
    <t>DKM05</t>
  </si>
  <si>
    <t xml:space="preserve">Hồ treo trung tâm xã Tả Sìn Thàng </t>
  </si>
  <si>
    <t>DKM06</t>
  </si>
  <si>
    <t>I-26</t>
  </si>
  <si>
    <t>Quy hoạch đất trồng cây lâu năm</t>
  </si>
  <si>
    <t>Quy hoạch trồng cây macca</t>
  </si>
  <si>
    <t>I-27</t>
  </si>
  <si>
    <t>Khoanh nuôi rừng phòng hộ</t>
  </si>
  <si>
    <t>I-28</t>
  </si>
  <si>
    <t>Khoanh nuôi rừng sản xuất</t>
  </si>
  <si>
    <t>Rà soát hiện trạng đất nghĩa địa</t>
  </si>
  <si>
    <t>I-29</t>
  </si>
  <si>
    <t>Đấu giá đất công ích</t>
  </si>
  <si>
    <t>Bổ sung căn cứ</t>
  </si>
  <si>
    <t>I-7</t>
  </si>
  <si>
    <t>Đất y tế</t>
  </si>
  <si>
    <t>Cải tạo, sửa chữa, nâng cấp, mở rộng TTYT Tủa Chùa</t>
  </si>
  <si>
    <t>cái này ít nữa xem có không nhé</t>
  </si>
  <si>
    <t>Đất làm nghĩa trang</t>
  </si>
  <si>
    <t>bỏ do không có chỉ tiêu</t>
  </si>
  <si>
    <t>Nghĩa địa Tù Cha</t>
  </si>
  <si>
    <t>HS05</t>
  </si>
  <si>
    <t>Nghĩa trang nhân dân xã Mường Báng</t>
  </si>
  <si>
    <t>MB07</t>
  </si>
  <si>
    <t>Nghĩa trang nhân dân Bản Kép + Bản Hột</t>
  </si>
  <si>
    <t>MD28</t>
  </si>
  <si>
    <t>Nghĩa trang nhân dân Bản Túc</t>
  </si>
  <si>
    <t>MD30</t>
  </si>
  <si>
    <t>Nghĩa trang nhân dân Bản Nà Sa</t>
  </si>
  <si>
    <t>MD31</t>
  </si>
  <si>
    <t>Nghĩa địa nhân dân xã Sính Phình</t>
  </si>
  <si>
    <t>SP35</t>
  </si>
  <si>
    <t>Nghĩa trang nhân dân xã Tả Phìn</t>
  </si>
  <si>
    <t>TP36</t>
  </si>
  <si>
    <t>Nghĩa trang nhân dân bản Háng Cu Tâu</t>
  </si>
  <si>
    <t>TTU24</t>
  </si>
  <si>
    <t>Nghĩa trang nhân dân thôn Trung Vàng Khổ</t>
  </si>
  <si>
    <t>TTU29</t>
  </si>
  <si>
    <t xml:space="preserve">Nghĩa trang nhân dân Thị trấn Tủa Chùa </t>
  </si>
  <si>
    <t>TTDKM02</t>
  </si>
  <si>
    <t>Cải tạo nâng cấp đập Háng Đề Dê, đập Đề Bâu</t>
  </si>
  <si>
    <t>Chuỗi liên kết giá trị chè Tuyết Shan Tủa Chùa</t>
  </si>
  <si>
    <t>Sính Phình, Tả Phìn, Tả Sìn Thàng, Sín Chải</t>
  </si>
  <si>
    <t>Chuỗi liên kết giá trị các sản phẩm nông nghiệp chủ lực địa phương Tủa Chùa (khoai sọ tím, đậu đỏ...)</t>
  </si>
  <si>
    <t>Dự án liên kết phát triển sản xuất chăn nuôi, tiêu thụ, chế biến sản phẩm dê, lợn trên địa bàn huyện Tủa Chùa</t>
  </si>
  <si>
    <t>Dự án liên kết phục hồi, phát triển, tiêu thụ sản phẩm gà đen Tủa Chùa</t>
  </si>
  <si>
    <t>Sính Phình, Tả Phìn, Tả Sìn Thàng, Sín Chải, Trung Thu, Lao Xả Phình, Mường Báng</t>
  </si>
  <si>
    <t>Đầu tư cơ sở chăn nuôi gia súc (trâu, bò, dê, lợn...); gia cầm (ngan, gà, vịt...)</t>
  </si>
  <si>
    <t>Dự án liên kết sản xuất, tiêu thụ sản phẩm rượu Mông Pê</t>
  </si>
  <si>
    <t>Chăn nuôi gia súc, gia cầm, thủy sản tập trung tại xã Mường Báng, huyện Tủa Chùa, tỉnh Điện Biên</t>
  </si>
  <si>
    <t>Dự án sản xuất hàng thủ công từ cây Le, tre, nứa</t>
  </si>
  <si>
    <t>Hiện trạng sử dụng đất (ha)</t>
  </si>
</sst>
</file>

<file path=xl/styles.xml><?xml version="1.0" encoding="utf-8"?>
<styleSheet xmlns="http://schemas.openxmlformats.org/spreadsheetml/2006/main" xmlns:mc="http://schemas.openxmlformats.org/markup-compatibility/2006" xmlns:x14ac="http://schemas.microsoft.com/office/spreadsheetml/2009/9/ac" mc:Ignorable="x14ac">
  <numFmts count="11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_);\(0\)"/>
    <numFmt numFmtId="165" formatCode="#,##0.000"/>
    <numFmt numFmtId="166" formatCode="0.00_);\(0.00\)"/>
    <numFmt numFmtId="167" formatCode="0.00;[Red]0.00"/>
    <numFmt numFmtId="168" formatCode="##.##%"/>
    <numFmt numFmtId="169" formatCode="#,##0;[Red]#,##0"/>
    <numFmt numFmtId="170" formatCode="#,##0\ &quot;₫&quot;_);\(#,##0\ &quot;₫&quot;\)"/>
    <numFmt numFmtId="171" formatCode=".\ ###\ ;############################################################################################"/>
    <numFmt numFmtId="172" formatCode="_-* #,##0_-;\-* #,##0_-;_-* &quot;-&quot;_-;_-@_-"/>
    <numFmt numFmtId="173" formatCode="_-* #,##0.00_-;\-* #,##0.00_-;_-* &quot;-&quot;??_-;_-@_-"/>
    <numFmt numFmtId="174" formatCode="#,##0\ &quot;₫&quot;;[Red]\-#,##0\ &quot;₫&quot;"/>
    <numFmt numFmtId="175" formatCode="_-* #,##0\ _F_-;\-* #,##0\ _F_-;_-* &quot;-&quot;\ _F_-;_-@_-"/>
    <numFmt numFmtId="176" formatCode="_ &quot;\&quot;* #,##0_ ;_ &quot;\&quot;* \-#,##0_ ;_ &quot;\&quot;* &quot;-&quot;_ ;_ @_ "/>
    <numFmt numFmtId="177" formatCode="&quot;\&quot;#,##0.00;[Red]&quot;\&quot;\-#,##0.00"/>
    <numFmt numFmtId="178" formatCode="&quot;\&quot;#,##0;[Red]&quot;\&quot;\-#,##0"/>
    <numFmt numFmtId="179" formatCode="_(* #,##0_);_(* \(#,##0\);_(* &quot;-&quot;??_);_(@_)"/>
    <numFmt numFmtId="180" formatCode="_ &quot;\&quot;* #,##0.00_ ;_ &quot;\&quot;* \-#,##0.00_ ;_ &quot;\&quot;* &quot;-&quot;??_ ;_ @_ "/>
    <numFmt numFmtId="181" formatCode="_ * #,##0_ ;_ * \-#,##0_ ;_ * &quot;-&quot;_ ;_ @_ "/>
    <numFmt numFmtId="182" formatCode="_ * #,##0.00_ ;_ * \-#,##0.00_ ;_ * &quot;-&quot;??_ ;_ @_ "/>
    <numFmt numFmtId="183" formatCode="\$#,##0_);\(\$#,##0\)"/>
    <numFmt numFmtId="184" formatCode="#,##0.0_);\(#,##0.0\)"/>
    <numFmt numFmtId="185" formatCode="_(* #,##0.0000_);_(* \(#,##0.0000\);_(* &quot;-&quot;??_);_(@_)"/>
    <numFmt numFmtId="186" formatCode="###\ ###\ ###\ ###\ .00"/>
    <numFmt numFmtId="187" formatCode="###\ ###\ ###.000"/>
    <numFmt numFmtId="188" formatCode="&quot;USD&quot;\ #,##0;[Red]\-&quot;USD&quot;\ #,##0"/>
    <numFmt numFmtId="189" formatCode="dd\-mm\-yy"/>
    <numFmt numFmtId="190" formatCode="##,###.##"/>
    <numFmt numFmtId="191" formatCode="#0.##"/>
    <numFmt numFmtId="192" formatCode="0.000_)"/>
    <numFmt numFmtId="193" formatCode="_-* #,##0\ _₫_-;\-* #,##0\ _₫_-;_-* &quot;-&quot;\ _₫_-;_-@_-"/>
    <numFmt numFmtId="194" formatCode="#,##0.0"/>
    <numFmt numFmtId="195" formatCode="_-* #,##0.00\ _₫_-;\-* #,##0.00\ _₫_-;_-* &quot;-&quot;??\ _₫_-;_-@_-"/>
    <numFmt numFmtId="196" formatCode="#,##0;\(#,##0\)"/>
    <numFmt numFmtId="197" formatCode="##,##0%"/>
    <numFmt numFmtId="198" formatCode="#,###%"/>
    <numFmt numFmtId="199" formatCode="##.##"/>
    <numFmt numFmtId="200" formatCode="###,###"/>
    <numFmt numFmtId="201" formatCode="###.###"/>
    <numFmt numFmtId="202" formatCode="##,###.####"/>
    <numFmt numFmtId="203" formatCode="_ &quot;\&quot;* #,##0.00_ ;_ &quot;\&quot;* &quot;\&quot;&quot;\&quot;&quot;\&quot;&quot;\&quot;&quot;\&quot;&quot;\&quot;&quot;\&quot;&quot;\&quot;&quot;\&quot;\-#,##0.00_ ;_ &quot;\&quot;* &quot;-&quot;??_ ;_ @_ "/>
    <numFmt numFmtId="204" formatCode="\t0.00%"/>
    <numFmt numFmtId="205" formatCode="##,##0.##"/>
    <numFmt numFmtId="206" formatCode="0.000"/>
    <numFmt numFmtId="207" formatCode="&quot;$&quot;\ \ \ \ #,##0_);\(&quot;$&quot;\ \ \ #,##0\)"/>
    <numFmt numFmtId="208" formatCode="&quot;$&quot;\ \ \ \ \ #,##0_);\(&quot;$&quot;\ \ \ \ \ #,##0\)"/>
    <numFmt numFmtId="209" formatCode="\t#\ ??/??"/>
    <numFmt numFmtId="210" formatCode="_([$€-2]* #,##0.00_);_([$€-2]* \(#,##0.00\);_([$€-2]* &quot;-&quot;??_)"/>
    <numFmt numFmtId="211" formatCode="&quot;Fr.&quot;\ #,##0.00;&quot;Fr.&quot;\ \-#,##0.00"/>
    <numFmt numFmtId="212" formatCode="0.0000"/>
    <numFmt numFmtId="213" formatCode="#,##0\ &quot;₫&quot;_);[Red]\(#,##0\ &quot;₫&quot;\)"/>
    <numFmt numFmtId="214" formatCode="&quot;₫&quot;###,0&quot;.&quot;00_);[Red]\(&quot;₫&quot;###,0&quot;.&quot;00\)"/>
    <numFmt numFmtId="215" formatCode="0.0000;[Red]0.0000"/>
    <numFmt numFmtId="216" formatCode="#,##0.000_);\(#,##0.000\)"/>
    <numFmt numFmtId="217" formatCode="0.00000000000E+00;\?"/>
    <numFmt numFmtId="218" formatCode="#,##0.00\ &quot;F&quot;;[Red]\-#,##0.00\ &quot;F&quot;"/>
    <numFmt numFmtId="219" formatCode="_(&quot;,&quot;* #,##0_);_(&quot;,&quot;* \(#,##0\);_(&quot;,&quot;* &quot;-&quot;_);_(@_)"/>
    <numFmt numFmtId="220" formatCode="&quot;Z$&quot;#,##0.00_);\(&quot;Z$&quot;#,##0.00\)"/>
    <numFmt numFmtId="221" formatCode="_(&quot;.&quot;* #&quot;,&quot;##0&quot;.&quot;00_);_(&quot;.&quot;* \(#&quot;,&quot;##0&quot;.&quot;00\);_(&quot;.&quot;* &quot;-&quot;??_);_(@_)"/>
    <numFmt numFmtId="222" formatCode="_(&quot;$&quot;* ###&quot;,&quot;0&quot;.&quot;00_);_(&quot;$&quot;* \(###&quot;,&quot;0&quot;.&quot;00\);_(&quot;$&quot;* &quot;-&quot;??_);_(@_)"/>
    <numFmt numFmtId="223" formatCode="_(&quot;,&quot;* #&quot;,&quot;##0&quot;.&quot;00_);_(&quot;,&quot;* \(#&quot;,&quot;##0&quot;.&quot;00\);_(&quot;,&quot;* &quot;-&quot;??_);_(@_)"/>
    <numFmt numFmtId="224" formatCode="_(* #&quot;,&quot;##0&quot;.&quot;00_);_(* \(#&quot;,&quot;##0&quot;.&quot;00\);_(* &quot;-&quot;??_);_(@_)"/>
    <numFmt numFmtId="225" formatCode="&quot;.&quot;#&quot;,&quot;##0&quot;.&quot;00_);\(&quot;.&quot;#&quot;,&quot;##0&quot;.&quot;00\)"/>
    <numFmt numFmtId="226" formatCode="0.0"/>
    <numFmt numFmtId="227" formatCode="_-* #,##0\ _D_M_-;\-* #,##0\ _D_M_-;_-* &quot;-&quot;\ _D_M_-;_-@_-"/>
    <numFmt numFmtId="228" formatCode="#&quot;,&quot;##0&quot;.&quot;00\ &quot;F&quot;;\-#&quot;,&quot;##0&quot;.&quot;00\ &quot;F&quot;"/>
    <numFmt numFmtId="229" formatCode="&quot;Z$&quot;#,##0.00_);[Red]\(&quot;Z$&quot;#,##0.00\)"/>
    <numFmt numFmtId="230" formatCode="_-* #,##0\ &quot;F&quot;_-;\-* #,##0\ &quot;F&quot;_-;_-* &quot;-&quot;\ &quot;F&quot;_-;_-@_-"/>
    <numFmt numFmtId="231" formatCode="_-* #&quot;,&quot;##0\ &quot;F&quot;_-;\-* #&quot;,&quot;##0\ &quot;F&quot;_-;_-* &quot;-&quot;\ &quot;F&quot;_-;_-@_-"/>
    <numFmt numFmtId="232" formatCode="###\ ###\ ###\ "/>
    <numFmt numFmtId="233" formatCode="_(* ###&quot;,&quot;0&quot;.&quot;00&quot;,&quot;000_);_(* \(###&quot;,&quot;0&quot;.&quot;00&quot;,&quot;000\);_(* &quot;-&quot;??_);_(@_)"/>
    <numFmt numFmtId="234" formatCode="&quot;,&quot;#,##0_);[Red]\(&quot;,&quot;#,##0\)"/>
    <numFmt numFmtId="235" formatCode="\$#,##0\ ;\(\$#,##0\)"/>
    <numFmt numFmtId="236" formatCode="&quot;,&quot;#&quot;,&quot;##0_);[Red]\(&quot;,&quot;#&quot;,&quot;##0\)"/>
    <numFmt numFmtId="237" formatCode="_(&quot;Z$&quot;* #,##0.00_);_(&quot;Z$&quot;* \(#,##0.00\);_(&quot;Z$&quot;* &quot;-&quot;??_);_(@_)"/>
    <numFmt numFmtId="238" formatCode="_-* #,##0.0\ _F_-;\-* #,##0.0\ _F_-;_-* &quot;-&quot;??\ _F_-;_-@_-"/>
    <numFmt numFmtId="239" formatCode="_(* #,##0.000000_);_(* \(#,##0.000000\);_(* &quot;-&quot;??_);_(@_)"/>
    <numFmt numFmtId="240" formatCode="#,##0\ &quot;DM&quot;;[Red]\-#,##0\ &quot;DM&quot;"/>
    <numFmt numFmtId="241" formatCode="&quot;£&quot;#,##0.00;\-&quot;£&quot;#,##0.00"/>
    <numFmt numFmtId="242" formatCode="0&quot;.&quot;0000"/>
    <numFmt numFmtId="243" formatCode="##,#0&quot;.&quot;0"/>
    <numFmt numFmtId="244" formatCode="&quot;\&quot;#,##0;[Red]&quot;\&quot;&quot;\&quot;\-#,##0"/>
    <numFmt numFmtId="245" formatCode="&quot;$&quot;###,0&quot;.&quot;00_);[Red]\(&quot;$&quot;###,0&quot;.&quot;00\)"/>
    <numFmt numFmtId="246" formatCode="#,##0\ &quot;F&quot;;\-#,##0\ &quot;F&quot;"/>
    <numFmt numFmtId="247" formatCode="#,###,###"/>
    <numFmt numFmtId="248" formatCode="&quot;.&quot;#,##0.00_);[Red]\(&quot;.&quot;#,##0.00\)"/>
    <numFmt numFmtId="249" formatCode="&quot;£&quot;#,##0;[Red]\-&quot;£&quot;#,##0"/>
    <numFmt numFmtId="250" formatCode="_(* #,##0.000000_);_(* \(#,##0.000000\);_(* &quot;-&quot;??????_);_(@_)"/>
    <numFmt numFmtId="251" formatCode="\£#,##0;[Red]&quot;-£&quot;#,##0"/>
    <numFmt numFmtId="252" formatCode="_-* ###&quot;,&quot;0&quot;.&quot;00\ &quot;F&quot;_-;\-* ###&quot;,&quot;0&quot;.&quot;00\ &quot;F&quot;_-;_-* &quot;-&quot;??\ &quot;F&quot;_-;_-@_-"/>
    <numFmt numFmtId="253" formatCode="_(* ###,0&quot;.&quot;00_);_(* \(###,0&quot;.&quot;00\);_(* &quot;-&quot;??_);_(@_)"/>
    <numFmt numFmtId="254" formatCode="_(&quot;.&quot;* ###,0&quot;.&quot;00_);_(&quot;.&quot;* \(###,0&quot;.&quot;00\);_(&quot;.&quot;* &quot;-&quot;??_);_(@_)"/>
    <numFmt numFmtId="255" formatCode="_(&quot;$&quot;* #&quot;,&quot;##0_);_(&quot;$&quot;* \(#&quot;,&quot;##0\);_(&quot;$&quot;* &quot;-&quot;_);_(@_)"/>
    <numFmt numFmtId="256" formatCode="&quot;.&quot;###,0&quot;.&quot;00_);\(&quot;.&quot;###,0&quot;.&quot;00\)"/>
    <numFmt numFmtId="257" formatCode="#\ ##0\ 000"/>
    <numFmt numFmtId="258" formatCode="_(&quot;.&quot;* #,##0_);_(&quot;.&quot;* \(#,##0\);_(&quot;.&quot;* &quot;-&quot;_);_(@_)"/>
    <numFmt numFmtId="259" formatCode="0.00&quot;m3 &quot;"/>
    <numFmt numFmtId="260" formatCode="#,##0\ &quot;F&quot;;[Red]\-#,##0\ &quot;F&quot;"/>
    <numFmt numFmtId="261" formatCode="&quot;Fr.&quot;\ #,##0;&quot;Fr.&quot;\ \-#,##0"/>
    <numFmt numFmtId="262" formatCode="0.000\ "/>
    <numFmt numFmtId="263" formatCode="#,##0\ &quot;Lt&quot;;[Red]\-#,##0\ &quot;Lt&quot;"/>
    <numFmt numFmtId="264" formatCode="_(* #,##0.0_);_(* \(#,##0.0\);_(* &quot;-&quot;??_);_(@_)"/>
    <numFmt numFmtId="265" formatCode="#,##0\ &quot;₫&quot;;\-#,##0\ &quot;₫&quot;"/>
    <numFmt numFmtId="266" formatCode="_-* #,##0\ &quot;DM&quot;_-;\-* #,##0\ &quot;DM&quot;_-;_-* &quot;-&quot;\ &quot;DM&quot;_-;_-@_-"/>
    <numFmt numFmtId="267" formatCode="_-* #,##0.00\ &quot;DM&quot;_-;\-* #,##0.00\ &quot;DM&quot;_-;_-* &quot;-&quot;??\ &quot;DM&quot;_-;_-@_-"/>
    <numFmt numFmtId="268" formatCode="&quot;￥&quot;#,##0;&quot;￥&quot;\-#,##0"/>
    <numFmt numFmtId="269" formatCode="00.000"/>
    <numFmt numFmtId="270" formatCode="_-* #,##0.00\ _€_-;\-* #,##0.00\ _€_-;_-* &quot;-&quot;??\ _€_-;_-@_-"/>
    <numFmt numFmtId="271" formatCode="_-&quot;₫&quot;* #,##0_-;\-&quot;₫&quot;* #,##0_-;_-&quot;₫&quot;* &quot;-&quot;_-;_-@_-"/>
    <numFmt numFmtId="272" formatCode="_-&quot;₫&quot;* #,##0.00_-;\-&quot;₫&quot;* #,##0.00_-;_-&quot;₫&quot;* &quot;-&quot;??_-;_-@_-"/>
  </numFmts>
  <fonts count="208">
    <font>
      <sz val="11"/>
      <color theme="1"/>
      <name val="Calibri"/>
      <family val="2"/>
      <scheme val="minor"/>
    </font>
    <font>
      <sz val="11"/>
      <color theme="1"/>
      <name val="Calibri"/>
      <family val="2"/>
      <scheme val="minor"/>
    </font>
    <font>
      <sz val="10"/>
      <name val="Arial"/>
      <family val="2"/>
    </font>
    <font>
      <b/>
      <sz val="18"/>
      <name val="Times New Roman"/>
      <family val="1"/>
    </font>
    <font>
      <sz val="14"/>
      <name val="Times New Roman"/>
      <family val="1"/>
    </font>
    <font>
      <sz val="12"/>
      <name val=".VnArial"/>
      <family val="2"/>
    </font>
    <font>
      <b/>
      <sz val="14"/>
      <name val="Times New Roman"/>
      <family val="1"/>
    </font>
    <font>
      <b/>
      <sz val="14"/>
      <color indexed="8"/>
      <name val="Times New Roman"/>
      <family val="1"/>
    </font>
    <font>
      <sz val="12"/>
      <name val=".VnTime"/>
      <family val="2"/>
    </font>
    <font>
      <b/>
      <sz val="12"/>
      <name val="Times New Roman"/>
      <family val="1"/>
    </font>
    <font>
      <b/>
      <sz val="13"/>
      <name val="Times New Roman"/>
      <family val="1"/>
    </font>
    <font>
      <i/>
      <sz val="13"/>
      <name val="Times New Roman"/>
      <family val="1"/>
    </font>
    <font>
      <sz val="14"/>
      <color theme="1"/>
      <name val="Times New Roman"/>
      <family val="1"/>
    </font>
    <font>
      <sz val="13"/>
      <color theme="1"/>
      <name val="Calibri"/>
      <family val="2"/>
      <scheme val="minor"/>
    </font>
    <font>
      <b/>
      <sz val="13"/>
      <color theme="1"/>
      <name val="Times New Roman"/>
      <family val="1"/>
    </font>
    <font>
      <sz val="13"/>
      <color theme="1"/>
      <name val="Times New Roman"/>
      <family val="1"/>
    </font>
    <font>
      <i/>
      <sz val="13"/>
      <color theme="1"/>
      <name val="Times New Roman"/>
      <family val="1"/>
    </font>
    <font>
      <sz val="12"/>
      <name val="Arial"/>
      <family val="2"/>
    </font>
    <font>
      <sz val="12"/>
      <name val="Times New Roman"/>
      <family val="1"/>
    </font>
    <font>
      <i/>
      <sz val="12"/>
      <name val="Times New Roman"/>
      <family val="1"/>
    </font>
    <font>
      <b/>
      <sz val="12"/>
      <color theme="1"/>
      <name val="Times New Roman"/>
      <family val="1"/>
    </font>
    <font>
      <sz val="12"/>
      <color theme="1"/>
      <name val="Times New Roman"/>
      <family val="1"/>
    </font>
    <font>
      <sz val="12"/>
      <color rgb="FFFF0000"/>
      <name val="Times New Roman"/>
      <family val="1"/>
    </font>
    <font>
      <i/>
      <sz val="12"/>
      <color rgb="FFFF0000"/>
      <name val="Times New Roman"/>
      <family val="1"/>
    </font>
    <font>
      <i/>
      <sz val="12"/>
      <color theme="1"/>
      <name val="Times New Roman"/>
      <family val="1"/>
    </font>
    <font>
      <i/>
      <sz val="12"/>
      <name val="Arial"/>
      <family val="2"/>
    </font>
    <font>
      <b/>
      <sz val="12"/>
      <name val="Arial"/>
      <family val="2"/>
    </font>
    <font>
      <b/>
      <sz val="12"/>
      <color rgb="FF000000"/>
      <name val="Times New Roman"/>
      <family val="1"/>
    </font>
    <font>
      <b/>
      <sz val="12"/>
      <color rgb="FF000000"/>
      <name val="Calibri"/>
      <family val="2"/>
    </font>
    <font>
      <sz val="10"/>
      <name val="Times New Roman"/>
      <family val="1"/>
    </font>
    <font>
      <b/>
      <sz val="10"/>
      <name val="Times New Roman"/>
      <family val="1"/>
    </font>
    <font>
      <sz val="11"/>
      <color rgb="FF000000"/>
      <name val="Calibri"/>
      <family val="2"/>
      <charset val="204"/>
    </font>
    <font>
      <i/>
      <sz val="10"/>
      <name val="Times New Roman"/>
      <family val="1"/>
    </font>
    <font>
      <sz val="12"/>
      <color rgb="FF000000"/>
      <name val="Times New Roman"/>
      <family val="1"/>
    </font>
    <font>
      <sz val="10"/>
      <color theme="1"/>
      <name val="Times New Roman"/>
      <family val="1"/>
    </font>
    <font>
      <sz val="9"/>
      <name val="Times New Roman"/>
      <family val="1"/>
    </font>
    <font>
      <sz val="10"/>
      <color indexed="12"/>
      <name val="Times New Roman"/>
      <family val="1"/>
    </font>
    <font>
      <b/>
      <sz val="12"/>
      <color rgb="FF0000FF"/>
      <name val="Times New Roman"/>
      <family val="1"/>
    </font>
    <font>
      <i/>
      <sz val="12"/>
      <color rgb="FF0000FF"/>
      <name val="Times New Roman"/>
      <family val="1"/>
    </font>
    <font>
      <sz val="12"/>
      <color rgb="FF0000FF"/>
      <name val="Times New Roman"/>
      <family val="1"/>
    </font>
    <font>
      <i/>
      <sz val="11"/>
      <name val="Times New Roman"/>
      <family val="1"/>
    </font>
    <font>
      <sz val="8"/>
      <name val="Times New Roman"/>
      <family val="1"/>
    </font>
    <font>
      <sz val="11"/>
      <name val="Times New Roman"/>
      <family val="1"/>
    </font>
    <font>
      <sz val="8"/>
      <color rgb="FFFF0000"/>
      <name val="Times New Roman"/>
      <family val="1"/>
    </font>
    <font>
      <b/>
      <sz val="10"/>
      <color theme="1"/>
      <name val="Times New Roman"/>
      <family val="1"/>
    </font>
    <font>
      <sz val="11"/>
      <color theme="1"/>
      <name val="Times New Roman"/>
      <family val="1"/>
    </font>
    <font>
      <i/>
      <sz val="10"/>
      <color theme="1"/>
      <name val="Times New Roman"/>
      <family val="1"/>
    </font>
    <font>
      <b/>
      <i/>
      <sz val="10"/>
      <color theme="1"/>
      <name val="Times New Roman"/>
      <family val="1"/>
    </font>
    <font>
      <sz val="10"/>
      <name val="Arial"/>
      <family val="2"/>
      <charset val="163"/>
    </font>
    <font>
      <sz val="10"/>
      <color indexed="8"/>
      <name val="MS Sans Serif"/>
      <family val="2"/>
    </font>
    <font>
      <b/>
      <sz val="10"/>
      <name val="SVNtimes new roman"/>
      <family val="2"/>
    </font>
    <font>
      <sz val="10"/>
      <name val="AngsanaUPC"/>
      <family val="1"/>
    </font>
    <font>
      <sz val="12"/>
      <name val="????"/>
      <family val="1"/>
      <charset val="136"/>
    </font>
    <font>
      <sz val="12"/>
      <name val="Courier"/>
      <family val="3"/>
    </font>
    <font>
      <sz val="12"/>
      <name val="|??¢¥¢¬¨Ï"/>
      <family val="1"/>
      <charset val="129"/>
    </font>
    <font>
      <sz val="12"/>
      <name val="???"/>
    </font>
    <font>
      <sz val="11"/>
      <name val="‚l‚r ‚oƒSƒVƒbƒN"/>
      <family val="3"/>
      <charset val="128"/>
    </font>
    <font>
      <sz val="14"/>
      <name val="Terminal"/>
      <family val="3"/>
      <charset val="128"/>
    </font>
    <font>
      <sz val="14"/>
      <name val="VNTime"/>
    </font>
    <font>
      <b/>
      <u/>
      <sz val="14"/>
      <color indexed="8"/>
      <name val=".VnBook-AntiquaH"/>
      <family val="2"/>
    </font>
    <font>
      <sz val="11"/>
      <name val=".VnTime"/>
      <family val="2"/>
    </font>
    <font>
      <b/>
      <sz val="10"/>
      <name val=".VnArial"/>
      <family val="2"/>
    </font>
    <font>
      <sz val="12"/>
      <name val="¹ÙÅÁÃ¼"/>
      <charset val="129"/>
    </font>
    <font>
      <i/>
      <sz val="12"/>
      <color indexed="8"/>
      <name val=".VnBook-AntiquaH"/>
      <family val="2"/>
    </font>
    <font>
      <sz val="11"/>
      <color indexed="8"/>
      <name val="Arial"/>
      <family val="2"/>
    </font>
    <font>
      <b/>
      <sz val="12"/>
      <color indexed="8"/>
      <name val=".VnBook-Antiqua"/>
      <family val="2"/>
    </font>
    <font>
      <i/>
      <sz val="12"/>
      <color indexed="8"/>
      <name val=".VnBook-Antiqua"/>
      <family val="2"/>
    </font>
    <font>
      <sz val="14"/>
      <name val=".VnTimeH"/>
      <family val="2"/>
    </font>
    <font>
      <sz val="10"/>
      <name val=".VnTime"/>
      <family val="2"/>
    </font>
    <font>
      <sz val="11"/>
      <color indexed="9"/>
      <name val="Arial"/>
      <family val="2"/>
    </font>
    <font>
      <sz val="11"/>
      <name val="VNtimes new roman"/>
      <family val="2"/>
    </font>
    <font>
      <sz val="12"/>
      <name val="¹UAAA¼"/>
      <family val="3"/>
      <charset val="129"/>
    </font>
    <font>
      <sz val="11"/>
      <name val="±¼¸²Ã¼"/>
      <family val="3"/>
      <charset val="129"/>
    </font>
    <font>
      <sz val="12"/>
      <name val="±¼¸²Ã¼"/>
      <family val="3"/>
      <charset val="129"/>
    </font>
    <font>
      <b/>
      <i/>
      <sz val="14"/>
      <name val="VNTime"/>
      <family val="2"/>
    </font>
    <font>
      <sz val="12"/>
      <color theme="1"/>
      <name val="Times New Roman"/>
      <family val="2"/>
    </font>
    <font>
      <sz val="11"/>
      <name val=".VnArial Narrow"/>
      <family val="2"/>
    </font>
    <font>
      <sz val="12"/>
      <name val="Tms Rmn"/>
    </font>
    <font>
      <sz val="11"/>
      <name val="µ¸¿ò"/>
      <charset val="129"/>
    </font>
    <font>
      <sz val="12"/>
      <name val="µ¸¿òÃ¼"/>
      <family val="3"/>
      <charset val="129"/>
    </font>
    <font>
      <sz val="12"/>
      <name val="System"/>
      <family val="1"/>
      <charset val="129"/>
    </font>
    <font>
      <sz val="12"/>
      <name val="¹ÙÅÁÃ¼"/>
      <family val="1"/>
      <charset val="129"/>
    </font>
    <font>
      <sz val="10"/>
      <name val="Helv"/>
    </font>
    <font>
      <b/>
      <sz val="10"/>
      <name val="Helv"/>
    </font>
    <font>
      <b/>
      <sz val="8"/>
      <color indexed="12"/>
      <name val="Arial"/>
      <family val="2"/>
    </font>
    <font>
      <sz val="8"/>
      <color indexed="8"/>
      <name val="Arial"/>
      <family val="2"/>
    </font>
    <font>
      <sz val="8"/>
      <name val="SVNtimes new roman"/>
      <family val="2"/>
    </font>
    <font>
      <sz val="10"/>
      <name val=".VnArial"/>
      <family val="2"/>
    </font>
    <font>
      <sz val="11"/>
      <name val="VNbook-Antiqua"/>
      <family val="2"/>
    </font>
    <font>
      <sz val="12"/>
      <color theme="1"/>
      <name val="Times New Roman"/>
      <family val="2"/>
      <charset val="163"/>
    </font>
    <font>
      <sz val="14"/>
      <name val=".VnTime"/>
      <family val="2"/>
    </font>
    <font>
      <sz val="11"/>
      <name val="Tms Rmn"/>
    </font>
    <font>
      <sz val="11"/>
      <color indexed="8"/>
      <name val="Calibri"/>
      <family val="2"/>
    </font>
    <font>
      <sz val="13"/>
      <color indexed="8"/>
      <name val="Times New Roman"/>
      <family val="2"/>
    </font>
    <font>
      <sz val="11"/>
      <color theme="1"/>
      <name val="Times New Roman"/>
      <family val="2"/>
      <charset val="163"/>
    </font>
    <font>
      <sz val="11"/>
      <color indexed="8"/>
      <name val="Arial"/>
      <family val="2"/>
      <charset val="163"/>
    </font>
    <font>
      <sz val="13"/>
      <color theme="1"/>
      <name val="Times New Roman"/>
      <family val="2"/>
    </font>
    <font>
      <sz val="10"/>
      <name val="Times New Roman"/>
      <family val="1"/>
      <charset val="163"/>
    </font>
    <font>
      <sz val="11"/>
      <color indexed="8"/>
      <name val="Times New Roman"/>
      <family val="2"/>
    </font>
    <font>
      <b/>
      <sz val="12"/>
      <name val="VNTime"/>
      <family val="2"/>
    </font>
    <font>
      <sz val="10"/>
      <name val="MS Serif"/>
      <family val="1"/>
    </font>
    <font>
      <sz val="11"/>
      <name val="VNcentury Gothic"/>
    </font>
    <font>
      <b/>
      <sz val="15"/>
      <name val="VNcentury Gothic"/>
    </font>
    <font>
      <sz val="12"/>
      <name val="SVNtimes new roman"/>
      <family val="2"/>
    </font>
    <font>
      <sz val="10"/>
      <name val=".VnArial Narrow"/>
      <family val="2"/>
    </font>
    <font>
      <sz val="12"/>
      <name val="VNI-Times"/>
    </font>
    <font>
      <sz val="10"/>
      <name val="SVNtimes new roman"/>
      <family val="2"/>
    </font>
    <font>
      <sz val="10"/>
      <color indexed="8"/>
      <name val="Arial"/>
      <family val="2"/>
    </font>
    <font>
      <b/>
      <sz val="11"/>
      <color indexed="63"/>
      <name val="Arial"/>
      <family val="2"/>
    </font>
    <font>
      <sz val="11"/>
      <color indexed="62"/>
      <name val="Arial"/>
      <family val="2"/>
    </font>
    <font>
      <b/>
      <sz val="12"/>
      <name val="VNTimeH"/>
      <family val="2"/>
    </font>
    <font>
      <b/>
      <sz val="15"/>
      <color indexed="56"/>
      <name val="Arial"/>
      <family val="2"/>
    </font>
    <font>
      <b/>
      <sz val="13"/>
      <color indexed="56"/>
      <name val="Arial"/>
      <family val="2"/>
    </font>
    <font>
      <b/>
      <sz val="11"/>
      <color indexed="56"/>
      <name val="Arial"/>
      <family val="2"/>
    </font>
    <font>
      <sz val="10"/>
      <name val="MS Sans Serif"/>
      <family val="2"/>
    </font>
    <font>
      <sz val="10"/>
      <name val="Arial CE"/>
      <charset val="238"/>
    </font>
    <font>
      <sz val="10"/>
      <color indexed="16"/>
      <name val="MS Serif"/>
      <family val="1"/>
    </font>
    <font>
      <sz val="10"/>
      <name val="Arial"/>
      <family val="2"/>
      <charset val="1"/>
    </font>
    <font>
      <sz val="12"/>
      <name val="VNTime"/>
      <family val="2"/>
    </font>
    <font>
      <sz val="8"/>
      <name val="Arial"/>
      <family val="2"/>
    </font>
    <font>
      <b/>
      <sz val="12"/>
      <color indexed="9"/>
      <name val="Tms Rmn"/>
    </font>
    <font>
      <b/>
      <sz val="12"/>
      <name val="Helv"/>
    </font>
    <font>
      <b/>
      <sz val="8"/>
      <name val="MS Sans Serif"/>
      <family val="2"/>
    </font>
    <font>
      <b/>
      <sz val="10"/>
      <name val=".VnTime"/>
      <family val="2"/>
    </font>
    <font>
      <b/>
      <sz val="14"/>
      <name val=".VnTimeH"/>
      <family val="2"/>
    </font>
    <font>
      <u/>
      <sz val="11"/>
      <color indexed="12"/>
      <name val="Arial"/>
      <family val="2"/>
    </font>
    <font>
      <u/>
      <sz val="11"/>
      <color rgb="FF0000FF"/>
      <name val="Arial"/>
      <family val="2"/>
      <charset val="163"/>
    </font>
    <font>
      <b/>
      <sz val="11"/>
      <color indexed="9"/>
      <name val="Arial"/>
      <family val="2"/>
    </font>
    <font>
      <b/>
      <sz val="11"/>
      <name val="Helv"/>
    </font>
    <font>
      <sz val="12"/>
      <name val="바탕체"/>
      <family val="1"/>
      <charset val="129"/>
    </font>
    <font>
      <sz val="11"/>
      <color theme="1"/>
      <name val="Calibri"/>
      <family val="2"/>
    </font>
    <font>
      <sz val="11"/>
      <color theme="1"/>
      <name val="Calibri"/>
      <family val="2"/>
      <charset val="163"/>
      <scheme val="minor"/>
    </font>
    <font>
      <sz val="14"/>
      <color indexed="8"/>
      <name val="Times New Roman"/>
      <family val="2"/>
      <charset val="163"/>
    </font>
    <font>
      <sz val="14"/>
      <color theme="1"/>
      <name val="Times New Roman"/>
      <family val="2"/>
    </font>
    <font>
      <sz val="12"/>
      <name val="Times New Roman"/>
      <family val="1"/>
      <charset val="163"/>
    </font>
    <font>
      <sz val="11"/>
      <color theme="1"/>
      <name val="Arial"/>
      <family val="2"/>
      <charset val="163"/>
    </font>
    <font>
      <sz val="12"/>
      <color indexed="8"/>
      <name val="Times New Roman"/>
      <family val="2"/>
    </font>
    <font>
      <sz val="11"/>
      <color theme="1"/>
      <name val="Arial"/>
      <family val="2"/>
    </font>
    <font>
      <sz val="11"/>
      <name val="UVnTime"/>
      <family val="2"/>
    </font>
    <font>
      <sz val="11"/>
      <color indexed="52"/>
      <name val="Arial"/>
      <family val="2"/>
    </font>
    <font>
      <sz val="11"/>
      <name val="–¾’©"/>
      <family val="1"/>
      <charset val="128"/>
    </font>
    <font>
      <b/>
      <sz val="11"/>
      <name val="Arial"/>
      <family val="2"/>
    </font>
    <font>
      <sz val="13"/>
      <name val=".VnTime"/>
      <family val="2"/>
    </font>
    <font>
      <sz val="11"/>
      <name val="VNswitzerlandCondLight"/>
      <family val="2"/>
    </font>
    <font>
      <sz val="12"/>
      <name val="Helv"/>
      <family val="2"/>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u/>
      <sz val="12"/>
      <color indexed="12"/>
      <name val=".VnTime"/>
      <family val="2"/>
    </font>
    <font>
      <sz val="8"/>
      <name val="MS Sans Serif"/>
      <family val="2"/>
    </font>
    <font>
      <sz val="11"/>
      <color indexed="32"/>
      <name val="VNI-Times"/>
    </font>
    <font>
      <b/>
      <sz val="8"/>
      <color indexed="8"/>
      <name val="Helv"/>
    </font>
    <font>
      <sz val="11"/>
      <name val=".VnArial"/>
      <family val="2"/>
    </font>
    <font>
      <sz val="11"/>
      <name val=".VnAvant"/>
      <family val="2"/>
    </font>
    <font>
      <sz val="10"/>
      <name val="Arial Black"/>
      <family val="2"/>
    </font>
    <font>
      <sz val="12"/>
      <name val="VNTime"/>
    </font>
    <font>
      <b/>
      <u val="double"/>
      <sz val="12"/>
      <color indexed="12"/>
      <name val=".VnBahamasB"/>
      <family val="2"/>
    </font>
    <font>
      <b/>
      <sz val="18"/>
      <color indexed="56"/>
      <name val="Times New Roman"/>
      <family val="2"/>
    </font>
    <font>
      <b/>
      <i/>
      <u/>
      <sz val="12"/>
      <name val=".VnTimeH"/>
      <family val="2"/>
    </font>
    <font>
      <b/>
      <sz val="11"/>
      <color indexed="52"/>
      <name val="Arial"/>
      <family val="2"/>
    </font>
    <font>
      <b/>
      <sz val="11"/>
      <color indexed="8"/>
      <name val="Arial"/>
      <family val="2"/>
    </font>
    <font>
      <sz val="11"/>
      <color indexed="17"/>
      <name val="Arial"/>
      <family val="2"/>
    </font>
    <font>
      <sz val="11"/>
      <color indexed="60"/>
      <name val="Arial"/>
      <family val="2"/>
    </font>
    <font>
      <sz val="10"/>
      <name val=".VnAvant"/>
      <family val="2"/>
    </font>
    <font>
      <sz val="11"/>
      <color indexed="10"/>
      <name val="Arial"/>
      <family val="2"/>
    </font>
    <font>
      <i/>
      <sz val="11"/>
      <color indexed="23"/>
      <name val="Arial"/>
      <family val="2"/>
    </font>
    <font>
      <sz val="14"/>
      <name val="VnTime"/>
      <family val="2"/>
    </font>
    <font>
      <b/>
      <sz val="8"/>
      <name val="VN Helvetica"/>
    </font>
    <font>
      <b/>
      <sz val="12"/>
      <name val=".VnTime"/>
      <family val="2"/>
    </font>
    <font>
      <b/>
      <sz val="10"/>
      <name val="VN AvantGBook"/>
    </font>
    <font>
      <b/>
      <sz val="16"/>
      <name val=".vntime"/>
      <family val="2"/>
    </font>
    <font>
      <sz val="9"/>
      <name val=".VnTime"/>
      <family val="2"/>
    </font>
    <font>
      <sz val="11"/>
      <color indexed="20"/>
      <name val="Arial"/>
      <family val="2"/>
    </font>
    <font>
      <sz val="10"/>
      <name val=" "/>
      <family val="1"/>
      <charset val="136"/>
    </font>
    <font>
      <sz val="14"/>
      <name val="뼻뮝"/>
      <family val="3"/>
    </font>
    <font>
      <sz val="12"/>
      <name val="바탕체"/>
      <family val="3"/>
    </font>
    <font>
      <sz val="12"/>
      <name val="뼻뮝"/>
      <family val="3"/>
    </font>
    <font>
      <sz val="10"/>
      <name val="Helv"/>
      <family val="2"/>
    </font>
    <font>
      <sz val="11"/>
      <name val="돋움"/>
      <family val="3"/>
    </font>
    <font>
      <sz val="10"/>
      <name val="굴림체"/>
      <family val="3"/>
    </font>
    <font>
      <sz val="9"/>
      <name val="Arial"/>
      <family val="2"/>
    </font>
    <font>
      <sz val="11"/>
      <name val="ＭＳ 明朝"/>
      <family val="1"/>
      <charset val="128"/>
    </font>
    <font>
      <sz val="10"/>
      <name val="ＭＳ Ｐゴシック"/>
      <family val="3"/>
      <charset val="128"/>
    </font>
    <font>
      <b/>
      <sz val="13"/>
      <color theme="1"/>
      <name val="Calibri"/>
      <family val="2"/>
    </font>
    <font>
      <b/>
      <sz val="12"/>
      <color theme="1"/>
      <name val="Calibri"/>
      <family val="2"/>
    </font>
    <font>
      <sz val="9"/>
      <color theme="1"/>
      <name val="Times New Roman"/>
      <family val="1"/>
    </font>
    <font>
      <b/>
      <i/>
      <sz val="12"/>
      <color theme="1"/>
      <name val="Times New Roman"/>
      <family val="1"/>
    </font>
    <font>
      <b/>
      <sz val="8"/>
      <color theme="1"/>
      <name val="Times New Roman"/>
      <family val="1"/>
    </font>
    <font>
      <b/>
      <i/>
      <sz val="13"/>
      <color theme="1"/>
      <name val="Times New Roman"/>
      <family val="1"/>
    </font>
    <font>
      <sz val="8"/>
      <color theme="1"/>
      <name val="Times New Roman"/>
      <family val="1"/>
    </font>
    <font>
      <sz val="12"/>
      <color theme="1"/>
      <name val="Calibri"/>
      <family val="2"/>
      <scheme val="minor"/>
    </font>
    <font>
      <sz val="13"/>
      <color theme="1"/>
      <name val="Times New Roman"/>
      <family val="1"/>
      <charset val="163"/>
    </font>
    <font>
      <i/>
      <sz val="12"/>
      <color theme="1"/>
      <name val="Calibri"/>
      <family val="2"/>
      <scheme val="minor"/>
    </font>
    <font>
      <i/>
      <sz val="8"/>
      <color theme="1"/>
      <name val="Times New Roman"/>
      <family val="1"/>
    </font>
    <font>
      <sz val="3"/>
      <color theme="1"/>
      <name val="Times New Roman"/>
      <family val="1"/>
    </font>
    <font>
      <sz val="2"/>
      <color theme="1"/>
      <name val="Times New Roman"/>
      <family val="1"/>
    </font>
    <font>
      <b/>
      <sz val="9"/>
      <color indexed="81"/>
      <name val="Tahoma"/>
      <family val="2"/>
    </font>
    <font>
      <sz val="9"/>
      <color indexed="81"/>
      <name val="Tahoma"/>
      <family val="2"/>
    </font>
    <font>
      <i/>
      <sz val="13"/>
      <color theme="1"/>
      <name val="Times New Roman"/>
      <family val="1"/>
      <charset val="163"/>
    </font>
    <font>
      <i/>
      <sz val="11"/>
      <color theme="1"/>
      <name val="Times New Roman"/>
      <family val="1"/>
    </font>
    <font>
      <sz val="4"/>
      <color theme="1"/>
      <name val="Times New Roman"/>
      <family val="1"/>
    </font>
    <font>
      <sz val="12"/>
      <color theme="1"/>
      <name val="Cambria"/>
      <family val="1"/>
      <scheme val="major"/>
    </font>
  </fonts>
  <fills count="53">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26"/>
      </patternFill>
    </fill>
    <fill>
      <patternFill patternType="solid">
        <fgColor indexed="23"/>
        <bgColor indexed="64"/>
      </patternFill>
    </fill>
    <fill>
      <patternFill patternType="solid">
        <fgColor indexed="65"/>
        <bgColor indexed="64"/>
      </patternFill>
    </fill>
    <fill>
      <patternFill patternType="solid">
        <fgColor indexed="40"/>
        <bgColor indexed="64"/>
      </patternFill>
    </fill>
    <fill>
      <patternFill patternType="solid">
        <fgColor indexed="55"/>
      </patternFill>
    </fill>
    <fill>
      <patternFill patternType="solid">
        <fgColor indexed="15"/>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3"/>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style="double">
        <color indexed="64"/>
      </left>
      <right style="double">
        <color indexed="64"/>
      </right>
      <top style="thin">
        <color indexed="64"/>
      </top>
      <bottom style="double">
        <color indexed="64"/>
      </bottom>
      <diagonal/>
    </border>
    <border>
      <left/>
      <right style="double">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style="thin">
        <color indexed="64"/>
      </right>
      <top style="hair">
        <color indexed="64"/>
      </top>
      <bottom style="hair">
        <color indexed="64"/>
      </bottom>
      <diagonal/>
    </border>
    <border>
      <left/>
      <right/>
      <top style="medium">
        <color indexed="64"/>
      </top>
      <bottom style="medium">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bottom style="double">
        <color indexed="52"/>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8"/>
      </left>
      <right/>
      <top style="thin">
        <color indexed="8"/>
      </top>
      <bottom style="thin">
        <color indexed="8"/>
      </bottom>
      <diagonal/>
    </border>
    <border>
      <left/>
      <right style="medium">
        <color indexed="0"/>
      </right>
      <top/>
      <bottom/>
      <diagonal/>
    </border>
    <border>
      <left/>
      <right/>
      <top style="thin">
        <color indexed="62"/>
      </top>
      <bottom style="double">
        <color indexed="62"/>
      </bottom>
      <diagonal/>
    </border>
    <border>
      <left/>
      <right style="thin">
        <color indexed="64"/>
      </right>
      <top/>
      <bottom style="thin">
        <color indexed="64"/>
      </bottom>
      <diagonal/>
    </border>
  </borders>
  <cellStyleXfs count="2264">
    <xf numFmtId="0" fontId="0" fillId="0" borderId="0"/>
    <xf numFmtId="0" fontId="2" fillId="0" borderId="0"/>
    <xf numFmtId="0" fontId="5" fillId="0" borderId="0"/>
    <xf numFmtId="0" fontId="8" fillId="0" borderId="0"/>
    <xf numFmtId="0" fontId="2" fillId="0" borderId="0"/>
    <xf numFmtId="0" fontId="2" fillId="0" borderId="0"/>
    <xf numFmtId="0" fontId="31" fillId="0" borderId="0"/>
    <xf numFmtId="0" fontId="2" fillId="0" borderId="0"/>
    <xf numFmtId="0" fontId="8" fillId="0" borderId="0" applyNumberFormat="0" applyFill="0" applyBorder="0" applyAlignment="0" applyProtection="0"/>
    <xf numFmtId="0" fontId="49" fillId="0" borderId="0"/>
    <xf numFmtId="168" fontId="50" fillId="0" borderId="13">
      <alignment horizontal="center"/>
      <protection hidden="1"/>
    </xf>
    <xf numFmtId="169" fontId="8" fillId="0" borderId="0" applyFont="0" applyFill="0" applyBorder="0" applyAlignment="0" applyProtection="0"/>
    <xf numFmtId="0" fontId="51" fillId="0" borderId="0" applyFont="0" applyFill="0" applyBorder="0" applyAlignment="0" applyProtection="0"/>
    <xf numFmtId="170" fontId="8" fillId="0" borderId="0" applyFont="0" applyFill="0" applyBorder="0" applyAlignment="0" applyProtection="0"/>
    <xf numFmtId="0" fontId="2" fillId="0" borderId="0" applyNumberFormat="0" applyFill="0" applyBorder="0" applyAlignment="0" applyProtection="0"/>
    <xf numFmtId="0" fontId="5" fillId="0" borderId="0" applyFont="0" applyFill="0" applyBorder="0" applyAlignment="0" applyProtection="0"/>
    <xf numFmtId="171" fontId="8" fillId="0" borderId="0" applyFont="0" applyFill="0" applyBorder="0" applyAlignment="0" applyProtection="0"/>
    <xf numFmtId="172" fontId="52" fillId="0" borderId="0" applyFont="0" applyFill="0" applyBorder="0" applyAlignment="0" applyProtection="0"/>
    <xf numFmtId="173" fontId="52" fillId="0" borderId="0" applyFont="0" applyFill="0" applyBorder="0" applyAlignment="0" applyProtection="0"/>
    <xf numFmtId="174" fontId="53" fillId="0" borderId="0" applyFont="0" applyFill="0" applyBorder="0" applyAlignment="0" applyProtection="0"/>
    <xf numFmtId="0" fontId="51"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54" fillId="0" borderId="0"/>
    <xf numFmtId="0" fontId="2" fillId="0" borderId="0" applyNumberFormat="0" applyFill="0" applyBorder="0" applyAlignment="0" applyProtection="0"/>
    <xf numFmtId="175" fontId="8" fillId="0" borderId="0" applyFont="0" applyFill="0" applyBorder="0" applyAlignment="0" applyProtection="0"/>
    <xf numFmtId="176" fontId="55" fillId="0" borderId="0" applyFont="0" applyFill="0" applyBorder="0" applyAlignment="0" applyProtection="0"/>
    <xf numFmtId="177" fontId="56" fillId="0" borderId="0" applyFont="0" applyFill="0" applyBorder="0" applyAlignment="0" applyProtection="0"/>
    <xf numFmtId="178" fontId="56" fillId="0" borderId="0" applyFont="0" applyFill="0" applyBorder="0" applyAlignment="0" applyProtection="0"/>
    <xf numFmtId="0" fontId="2" fillId="0" borderId="0"/>
    <xf numFmtId="0" fontId="57" fillId="0" borderId="0"/>
    <xf numFmtId="0" fontId="2" fillId="0" borderId="0"/>
    <xf numFmtId="1" fontId="58" fillId="0" borderId="1" applyBorder="0" applyAlignment="0">
      <alignment horizontal="center"/>
    </xf>
    <xf numFmtId="0" fontId="59" fillId="7" borderId="0"/>
    <xf numFmtId="0" fontId="59" fillId="7" borderId="0"/>
    <xf numFmtId="0" fontId="59" fillId="7" borderId="0"/>
    <xf numFmtId="0" fontId="59" fillId="7" borderId="0"/>
    <xf numFmtId="0" fontId="59" fillId="7" borderId="0"/>
    <xf numFmtId="0" fontId="60" fillId="7" borderId="0"/>
    <xf numFmtId="0" fontId="60" fillId="7" borderId="0"/>
    <xf numFmtId="0" fontId="60" fillId="7" borderId="0"/>
    <xf numFmtId="0" fontId="60" fillId="7" borderId="0"/>
    <xf numFmtId="0" fontId="60" fillId="7" borderId="0"/>
    <xf numFmtId="0" fontId="59" fillId="7" borderId="0"/>
    <xf numFmtId="0" fontId="61" fillId="0" borderId="1" applyNumberFormat="0" applyFont="0" applyBorder="0">
      <alignment horizontal="left" indent="2"/>
    </xf>
    <xf numFmtId="0" fontId="59" fillId="7" borderId="0"/>
    <xf numFmtId="0" fontId="61" fillId="0" borderId="1" applyNumberFormat="0" applyFont="0" applyBorder="0">
      <alignment horizontal="left" indent="2"/>
    </xf>
    <xf numFmtId="0" fontId="61" fillId="0" borderId="1" applyNumberFormat="0" applyFont="0" applyBorder="0">
      <alignment horizontal="left" indent="2"/>
    </xf>
    <xf numFmtId="0" fontId="59" fillId="7" borderId="0"/>
    <xf numFmtId="9" fontId="62" fillId="0" borderId="0" applyFont="0" applyFill="0" applyBorder="0" applyAlignment="0" applyProtection="0"/>
    <xf numFmtId="0" fontId="63" fillId="7" borderId="0"/>
    <xf numFmtId="0" fontId="63" fillId="7" borderId="0"/>
    <xf numFmtId="0" fontId="63" fillId="7" borderId="0"/>
    <xf numFmtId="0" fontId="63" fillId="7" borderId="0"/>
    <xf numFmtId="0" fontId="63" fillId="7" borderId="0"/>
    <xf numFmtId="0" fontId="60" fillId="7" borderId="0"/>
    <xf numFmtId="0" fontId="60" fillId="7" borderId="0"/>
    <xf numFmtId="0" fontId="60" fillId="7" borderId="0"/>
    <xf numFmtId="0" fontId="60" fillId="7" borderId="0"/>
    <xf numFmtId="0" fontId="60" fillId="7" borderId="0"/>
    <xf numFmtId="0" fontId="63" fillId="7" borderId="0"/>
    <xf numFmtId="0" fontId="61" fillId="0" borderId="1" applyNumberFormat="0" applyFont="0" applyBorder="0" applyAlignment="0">
      <alignment horizontal="center"/>
    </xf>
    <xf numFmtId="0" fontId="63" fillId="7" borderId="0"/>
    <xf numFmtId="0" fontId="61" fillId="0" borderId="1" applyNumberFormat="0" applyFont="0" applyBorder="0" applyAlignment="0">
      <alignment horizontal="center"/>
    </xf>
    <xf numFmtId="0" fontId="61" fillId="0" borderId="1" applyNumberFormat="0" applyFont="0" applyBorder="0" applyAlignment="0">
      <alignment horizontal="center"/>
    </xf>
    <xf numFmtId="0" fontId="63" fillId="7" borderId="0"/>
    <xf numFmtId="0" fontId="8" fillId="0" borderId="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1" borderId="0" applyNumberFormat="0" applyBorder="0" applyAlignment="0" applyProtection="0"/>
    <xf numFmtId="0" fontId="64" fillId="12" borderId="0" applyNumberFormat="0" applyBorder="0" applyAlignment="0" applyProtection="0"/>
    <xf numFmtId="0" fontId="64" fillId="13" borderId="0" applyNumberFormat="0" applyBorder="0" applyAlignment="0" applyProtection="0"/>
    <xf numFmtId="0" fontId="65" fillId="7" borderId="0"/>
    <xf numFmtId="0" fontId="65" fillId="7" borderId="0"/>
    <xf numFmtId="0" fontId="65" fillId="7" borderId="0"/>
    <xf numFmtId="0" fontId="65" fillId="7" borderId="0"/>
    <xf numFmtId="0" fontId="65" fillId="7" borderId="0"/>
    <xf numFmtId="0" fontId="60" fillId="7" borderId="0"/>
    <xf numFmtId="0" fontId="60" fillId="7" borderId="0"/>
    <xf numFmtId="0" fontId="60" fillId="7" borderId="0"/>
    <xf numFmtId="0" fontId="60" fillId="7" borderId="0"/>
    <xf numFmtId="0" fontId="60" fillId="7" borderId="0"/>
    <xf numFmtId="0" fontId="65" fillId="7" borderId="0"/>
    <xf numFmtId="0" fontId="66" fillId="0" borderId="0">
      <alignment wrapText="1"/>
    </xf>
    <xf numFmtId="0" fontId="66" fillId="0" borderId="0">
      <alignment wrapText="1"/>
    </xf>
    <xf numFmtId="0" fontId="66" fillId="0" borderId="0">
      <alignment wrapText="1"/>
    </xf>
    <xf numFmtId="0" fontId="66" fillId="0" borderId="0">
      <alignment wrapText="1"/>
    </xf>
    <xf numFmtId="0" fontId="66"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0" fillId="0" borderId="0">
      <alignment wrapText="1"/>
    </xf>
    <xf numFmtId="0" fontId="66" fillId="0" borderId="0">
      <alignment wrapText="1"/>
    </xf>
    <xf numFmtId="0" fontId="64" fillId="14" borderId="0" applyNumberFormat="0" applyBorder="0" applyAlignment="0" applyProtection="0"/>
    <xf numFmtId="0" fontId="64" fillId="15" borderId="0" applyNumberFormat="0" applyBorder="0" applyAlignment="0" applyProtection="0"/>
    <xf numFmtId="0" fontId="64" fillId="16" borderId="0" applyNumberFormat="0" applyBorder="0" applyAlignment="0" applyProtection="0"/>
    <xf numFmtId="0" fontId="64" fillId="11" borderId="0" applyNumberFormat="0" applyBorder="0" applyAlignment="0" applyProtection="0"/>
    <xf numFmtId="0" fontId="64" fillId="14" borderId="0" applyNumberFormat="0" applyBorder="0" applyAlignment="0" applyProtection="0"/>
    <xf numFmtId="0" fontId="64" fillId="17" borderId="0" applyNumberFormat="0" applyBorder="0" applyAlignment="0" applyProtection="0"/>
    <xf numFmtId="179" fontId="67" fillId="0" borderId="6" applyNumberFormat="0" applyFont="0" applyBorder="0" applyAlignment="0">
      <alignment horizontal="center" vertical="center"/>
    </xf>
    <xf numFmtId="0" fontId="68" fillId="0" borderId="0"/>
    <xf numFmtId="0" fontId="68" fillId="0" borderId="0"/>
    <xf numFmtId="0" fontId="68" fillId="0" borderId="0"/>
    <xf numFmtId="0" fontId="68" fillId="0" borderId="0"/>
    <xf numFmtId="0" fontId="68" fillId="0" borderId="0"/>
    <xf numFmtId="0" fontId="68" fillId="0" borderId="0"/>
    <xf numFmtId="0" fontId="69" fillId="18" borderId="0" applyNumberFormat="0" applyBorder="0" applyAlignment="0" applyProtection="0"/>
    <xf numFmtId="0" fontId="69" fillId="15" borderId="0" applyNumberFormat="0" applyBorder="0" applyAlignment="0" applyProtection="0"/>
    <xf numFmtId="0" fontId="69" fillId="16"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70" fillId="0" borderId="0"/>
    <xf numFmtId="42" fontId="2" fillId="0" borderId="0" applyFont="0" applyFill="0" applyBorder="0" applyAlignment="0" applyProtection="0"/>
    <xf numFmtId="0" fontId="71" fillId="0" borderId="0" applyFont="0" applyFill="0" applyBorder="0" applyAlignment="0" applyProtection="0"/>
    <xf numFmtId="176" fontId="72" fillId="0" borderId="0" applyFont="0" applyFill="0" applyBorder="0" applyAlignment="0" applyProtection="0"/>
    <xf numFmtId="180" fontId="73" fillId="0" borderId="0" applyFont="0" applyFill="0" applyBorder="0" applyAlignment="0" applyProtection="0"/>
    <xf numFmtId="0" fontId="71" fillId="0" borderId="0" applyFont="0" applyFill="0" applyBorder="0" applyAlignment="0" applyProtection="0"/>
    <xf numFmtId="180" fontId="72" fillId="0" borderId="0" applyFont="0" applyFill="0" applyBorder="0" applyAlignment="0" applyProtection="0"/>
    <xf numFmtId="0" fontId="41" fillId="0" borderId="0">
      <alignment horizontal="center" wrapText="1"/>
      <protection locked="0"/>
    </xf>
    <xf numFmtId="172" fontId="2" fillId="0" borderId="0" applyFont="0" applyFill="0" applyBorder="0" applyAlignment="0" applyProtection="0"/>
    <xf numFmtId="0" fontId="71" fillId="0" borderId="0" applyFont="0" applyFill="0" applyBorder="0" applyAlignment="0" applyProtection="0"/>
    <xf numFmtId="181" fontId="62" fillId="0" borderId="0" applyFont="0" applyFill="0" applyBorder="0" applyAlignment="0" applyProtection="0"/>
    <xf numFmtId="182" fontId="73" fillId="0" borderId="0" applyFont="0" applyFill="0" applyBorder="0" applyAlignment="0" applyProtection="0"/>
    <xf numFmtId="0" fontId="71" fillId="0" borderId="0" applyFont="0" applyFill="0" applyBorder="0" applyAlignment="0" applyProtection="0"/>
    <xf numFmtId="182" fontId="62" fillId="0" borderId="0" applyFont="0" applyFill="0" applyBorder="0" applyAlignment="0" applyProtection="0"/>
    <xf numFmtId="0" fontId="74" fillId="0" borderId="0"/>
    <xf numFmtId="0" fontId="75" fillId="0" borderId="0"/>
    <xf numFmtId="0" fontId="76" fillId="0" borderId="0"/>
    <xf numFmtId="0" fontId="77" fillId="0" borderId="0" applyNumberFormat="0" applyFill="0" applyBorder="0" applyAlignment="0" applyProtection="0"/>
    <xf numFmtId="0" fontId="71" fillId="0" borderId="0"/>
    <xf numFmtId="0" fontId="78" fillId="0" borderId="0"/>
    <xf numFmtId="0" fontId="71" fillId="0" borderId="0"/>
    <xf numFmtId="0" fontId="79" fillId="0" borderId="0"/>
    <xf numFmtId="0" fontId="80" fillId="0" borderId="0"/>
    <xf numFmtId="0" fontId="81" fillId="0" borderId="0"/>
    <xf numFmtId="183" fontId="8" fillId="0" borderId="0" applyFill="0" applyBorder="0" applyAlignment="0"/>
    <xf numFmtId="184" fontId="82" fillId="0" borderId="0" applyFill="0" applyBorder="0" applyAlignment="0"/>
    <xf numFmtId="185" fontId="82" fillId="0" borderId="0" applyFill="0" applyBorder="0" applyAlignment="0"/>
    <xf numFmtId="186" fontId="8" fillId="0" borderId="0" applyFill="0" applyBorder="0" applyAlignment="0"/>
    <xf numFmtId="187" fontId="8" fillId="0" borderId="0" applyFill="0" applyBorder="0" applyAlignment="0"/>
    <xf numFmtId="188" fontId="8" fillId="0" borderId="0" applyFill="0" applyBorder="0" applyAlignment="0"/>
    <xf numFmtId="189" fontId="8" fillId="0" borderId="0" applyFill="0" applyBorder="0" applyAlignment="0"/>
    <xf numFmtId="184" fontId="82" fillId="0" borderId="0" applyFill="0" applyBorder="0" applyAlignment="0"/>
    <xf numFmtId="0" fontId="83" fillId="0" borderId="0"/>
    <xf numFmtId="190" fontId="84" fillId="0" borderId="14" applyBorder="0"/>
    <xf numFmtId="190" fontId="85" fillId="0" borderId="10">
      <protection locked="0"/>
    </xf>
    <xf numFmtId="191" fontId="86" fillId="0" borderId="10"/>
    <xf numFmtId="179" fontId="87" fillId="0" borderId="0" applyFont="0" applyFill="0" applyBorder="0" applyAlignment="0" applyProtection="0"/>
    <xf numFmtId="4" fontId="88" fillId="0" borderId="0" applyAlignment="0"/>
    <xf numFmtId="0" fontId="89" fillId="0" borderId="0"/>
    <xf numFmtId="0" fontId="18" fillId="0" borderId="0"/>
    <xf numFmtId="0" fontId="90" fillId="0" borderId="0"/>
    <xf numFmtId="0" fontId="2" fillId="0" borderId="0"/>
    <xf numFmtId="1" fontId="2" fillId="0" borderId="3" applyBorder="0"/>
    <xf numFmtId="192" fontId="91" fillId="0" borderId="0"/>
    <xf numFmtId="192" fontId="91" fillId="0" borderId="0"/>
    <xf numFmtId="192" fontId="91" fillId="0" borderId="0"/>
    <xf numFmtId="192" fontId="91" fillId="0" borderId="0"/>
    <xf numFmtId="192" fontId="91" fillId="0" borderId="0"/>
    <xf numFmtId="192" fontId="91" fillId="0" borderId="0"/>
    <xf numFmtId="192" fontId="91" fillId="0" borderId="0"/>
    <xf numFmtId="192" fontId="91" fillId="0" borderId="0"/>
    <xf numFmtId="193" fontId="48" fillId="0" borderId="0" applyFont="0" applyFill="0" applyBorder="0" applyAlignment="0" applyProtection="0"/>
    <xf numFmtId="193" fontId="2" fillId="0" borderId="0" applyFont="0" applyFill="0" applyBorder="0" applyAlignment="0" applyProtection="0"/>
    <xf numFmtId="193" fontId="8" fillId="0" borderId="0" applyFont="0" applyFill="0" applyBorder="0" applyAlignment="0" applyProtection="0"/>
    <xf numFmtId="193" fontId="48" fillId="0" borderId="0" applyFont="0" applyFill="0" applyBorder="0" applyAlignment="0" applyProtection="0"/>
    <xf numFmtId="188" fontId="8" fillId="0" borderId="0" applyFont="0" applyFill="0" applyBorder="0" applyAlignment="0" applyProtection="0"/>
    <xf numFmtId="43" fontId="1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3" fillId="0" borderId="0" applyFont="0" applyFill="0" applyBorder="0" applyAlignment="0" applyProtection="0"/>
    <xf numFmtId="194" fontId="48" fillId="0" borderId="0" applyFont="0" applyFill="0" applyBorder="0" applyAlignment="0" applyProtection="0"/>
    <xf numFmtId="43" fontId="92" fillId="0" borderId="0" applyFont="0" applyFill="0" applyBorder="0" applyAlignment="0" applyProtection="0"/>
    <xf numFmtId="195" fontId="9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5" fontId="95" fillId="0" borderId="0" applyFont="0" applyFill="0" applyBorder="0" applyAlignment="0" applyProtection="0"/>
    <xf numFmtId="43" fontId="96" fillId="0" borderId="0" applyFont="0" applyFill="0" applyBorder="0" applyAlignment="0" applyProtection="0"/>
    <xf numFmtId="43" fontId="18" fillId="0" borderId="0" applyFont="0" applyFill="0" applyBorder="0" applyAlignment="0" applyProtection="0"/>
    <xf numFmtId="195" fontId="2" fillId="0" borderId="0" applyFont="0" applyFill="0" applyBorder="0" applyAlignment="0" applyProtection="0"/>
    <xf numFmtId="195" fontId="92" fillId="0" borderId="0" applyFont="0" applyFill="0" applyBorder="0" applyAlignment="0" applyProtection="0"/>
    <xf numFmtId="43" fontId="2" fillId="0" borderId="0" applyFont="0" applyFill="0" applyBorder="0" applyAlignment="0" applyProtection="0"/>
    <xf numFmtId="173" fontId="92" fillId="0" borderId="0" applyFont="0" applyFill="0" applyBorder="0" applyAlignment="0" applyProtection="0"/>
    <xf numFmtId="43" fontId="2"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43" fontId="97" fillId="0" borderId="0" applyFont="0" applyFill="0" applyBorder="0" applyAlignment="0" applyProtection="0"/>
    <xf numFmtId="195" fontId="95"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95" fontId="2"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95" fillId="0" borderId="0" applyFont="0" applyFill="0" applyBorder="0" applyAlignment="0" applyProtection="0"/>
    <xf numFmtId="195" fontId="5"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0" fontId="2" fillId="0" borderId="0" applyFont="0" applyFill="0" applyBorder="0" applyAlignment="0" applyProtection="0"/>
    <xf numFmtId="195" fontId="94" fillId="0" borderId="0" applyFont="0" applyFill="0" applyBorder="0" applyAlignment="0" applyProtection="0"/>
    <xf numFmtId="195" fontId="18" fillId="0" borderId="0" applyFont="0" applyFill="0" applyBorder="0" applyAlignment="0" applyProtection="0"/>
    <xf numFmtId="195" fontId="48" fillId="0" borderId="0" applyFont="0" applyFill="0" applyBorder="0" applyAlignment="0" applyProtection="0"/>
    <xf numFmtId="195" fontId="92" fillId="0" borderId="0" applyFont="0" applyFill="0" applyBorder="0" applyAlignment="0" applyProtection="0"/>
    <xf numFmtId="195" fontId="92" fillId="0" borderId="0" applyFont="0" applyFill="0" applyBorder="0" applyAlignment="0" applyProtection="0"/>
    <xf numFmtId="43"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5" fontId="2" fillId="0" borderId="0" applyFont="0" applyFill="0" applyBorder="0" applyAlignment="0" applyProtection="0"/>
    <xf numFmtId="43" fontId="98" fillId="0" borderId="0" applyFont="0" applyFill="0" applyBorder="0" applyAlignment="0" applyProtection="0"/>
    <xf numFmtId="195" fontId="5" fillId="0" borderId="0" applyFont="0" applyFill="0" applyBorder="0" applyAlignment="0" applyProtection="0"/>
    <xf numFmtId="196" fontId="2" fillId="0" borderId="0"/>
    <xf numFmtId="3" fontId="2" fillId="0" borderId="0" applyFont="0" applyFill="0" applyBorder="0" applyAlignment="0" applyProtection="0"/>
    <xf numFmtId="0" fontId="99" fillId="0" borderId="0">
      <alignment horizontal="center"/>
    </xf>
    <xf numFmtId="0" fontId="100" fillId="0" borderId="0" applyNumberFormat="0" applyAlignment="0">
      <alignment horizontal="left"/>
    </xf>
    <xf numFmtId="197" fontId="101" fillId="0" borderId="0">
      <protection locked="0"/>
    </xf>
    <xf numFmtId="198" fontId="101" fillId="0" borderId="0">
      <protection locked="0"/>
    </xf>
    <xf numFmtId="199" fontId="102" fillId="0" borderId="11">
      <protection locked="0"/>
    </xf>
    <xf numFmtId="200" fontId="101" fillId="0" borderId="0">
      <protection locked="0"/>
    </xf>
    <xf numFmtId="201" fontId="101" fillId="0" borderId="0">
      <protection locked="0"/>
    </xf>
    <xf numFmtId="200" fontId="101" fillId="0" borderId="0" applyNumberFormat="0">
      <protection locked="0"/>
    </xf>
    <xf numFmtId="200" fontId="101" fillId="0" borderId="0">
      <protection locked="0"/>
    </xf>
    <xf numFmtId="190" fontId="103" fillId="0" borderId="13"/>
    <xf numFmtId="202" fontId="103" fillId="0" borderId="13"/>
    <xf numFmtId="2" fontId="104" fillId="0" borderId="15" applyFill="0" applyProtection="0">
      <alignment horizontal="center" vertical="center" wrapText="1"/>
    </xf>
    <xf numFmtId="184" fontId="82" fillId="0" borderId="0" applyFont="0" applyFill="0" applyBorder="0" applyAlignment="0" applyProtection="0"/>
    <xf numFmtId="203" fontId="105" fillId="0" borderId="0" applyFont="0" applyFill="0" applyBorder="0" applyAlignment="0" applyProtection="0"/>
    <xf numFmtId="204" fontId="2" fillId="0" borderId="0"/>
    <xf numFmtId="190" fontId="50" fillId="0" borderId="13">
      <alignment horizontal="center"/>
      <protection hidden="1"/>
    </xf>
    <xf numFmtId="205" fontId="106" fillId="0" borderId="13">
      <alignment horizontal="center"/>
      <protection hidden="1"/>
    </xf>
    <xf numFmtId="206" fontId="8" fillId="0" borderId="16"/>
    <xf numFmtId="0" fontId="2" fillId="0" borderId="0" applyFont="0" applyFill="0" applyBorder="0" applyAlignment="0" applyProtection="0"/>
    <xf numFmtId="14" fontId="107" fillId="0" borderId="0" applyFill="0" applyBorder="0" applyAlignment="0"/>
    <xf numFmtId="0" fontId="108" fillId="22" borderId="17" applyNumberFormat="0" applyAlignment="0" applyProtection="0"/>
    <xf numFmtId="0" fontId="108" fillId="22" borderId="17" applyNumberFormat="0" applyAlignment="0" applyProtection="0"/>
    <xf numFmtId="0" fontId="109" fillId="13" borderId="18" applyNumberFormat="0" applyAlignment="0" applyProtection="0"/>
    <xf numFmtId="0" fontId="109" fillId="13" borderId="18" applyNumberFormat="0" applyAlignment="0" applyProtection="0"/>
    <xf numFmtId="3" fontId="110" fillId="0" borderId="8">
      <alignment horizontal="left" vertical="top" wrapText="1"/>
    </xf>
    <xf numFmtId="0" fontId="111" fillId="0" borderId="19" applyNumberFormat="0" applyFill="0" applyAlignment="0" applyProtection="0"/>
    <xf numFmtId="0" fontId="112" fillId="0" borderId="20" applyNumberFormat="0" applyFill="0" applyAlignment="0" applyProtection="0"/>
    <xf numFmtId="0" fontId="113" fillId="0" borderId="21" applyNumberFormat="0" applyFill="0" applyAlignment="0" applyProtection="0"/>
    <xf numFmtId="0" fontId="113" fillId="0" borderId="0" applyNumberFormat="0" applyFill="0" applyBorder="0" applyAlignment="0" applyProtection="0"/>
    <xf numFmtId="207" fontId="114" fillId="0" borderId="0" applyFont="0" applyFill="0" applyBorder="0" applyAlignment="0" applyProtection="0"/>
    <xf numFmtId="208" fontId="114" fillId="0" borderId="0" applyFont="0" applyFill="0" applyBorder="0" applyAlignment="0" applyProtection="0"/>
    <xf numFmtId="209" fontId="2" fillId="0" borderId="0"/>
    <xf numFmtId="172" fontId="115" fillId="0" borderId="0" applyFont="0" applyFill="0" applyBorder="0" applyAlignment="0" applyProtection="0"/>
    <xf numFmtId="173" fontId="115" fillId="0" borderId="0" applyFont="0" applyFill="0" applyBorder="0" applyAlignment="0" applyProtection="0"/>
    <xf numFmtId="172" fontId="115" fillId="0" borderId="0" applyFont="0" applyFill="0" applyBorder="0" applyAlignment="0" applyProtection="0"/>
    <xf numFmtId="172" fontId="115" fillId="0" borderId="0" applyFont="0" applyFill="0" applyBorder="0" applyAlignment="0" applyProtection="0"/>
    <xf numFmtId="172" fontId="115" fillId="0" borderId="0" applyFont="0" applyFill="0" applyBorder="0" applyAlignment="0" applyProtection="0"/>
    <xf numFmtId="172" fontId="115" fillId="0" borderId="0" applyFont="0" applyFill="0" applyBorder="0" applyAlignment="0" applyProtection="0"/>
    <xf numFmtId="172" fontId="115" fillId="0" borderId="0" applyFont="0" applyFill="0" applyBorder="0" applyAlignment="0" applyProtection="0"/>
    <xf numFmtId="172"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172" fontId="115" fillId="0" borderId="0" applyFont="0" applyFill="0" applyBorder="0" applyAlignment="0" applyProtection="0"/>
    <xf numFmtId="172" fontId="115" fillId="0" borderId="0" applyFont="0" applyFill="0" applyBorder="0" applyAlignment="0" applyProtection="0"/>
    <xf numFmtId="172" fontId="115" fillId="0" borderId="0" applyFont="0" applyFill="0" applyBorder="0" applyAlignment="0" applyProtection="0"/>
    <xf numFmtId="172" fontId="115" fillId="0" borderId="0" applyFont="0" applyFill="0" applyBorder="0" applyAlignment="0" applyProtection="0"/>
    <xf numFmtId="172" fontId="115" fillId="0" borderId="0" applyFont="0" applyFill="0" applyBorder="0" applyAlignment="0" applyProtection="0"/>
    <xf numFmtId="172" fontId="115" fillId="0" borderId="0" applyFont="0" applyFill="0" applyBorder="0" applyAlignment="0" applyProtection="0"/>
    <xf numFmtId="41" fontId="115" fillId="0" borderId="0" applyFont="0" applyFill="0" applyBorder="0" applyAlignment="0" applyProtection="0"/>
    <xf numFmtId="41" fontId="115" fillId="0" borderId="0" applyFont="0" applyFill="0" applyBorder="0" applyAlignment="0" applyProtection="0"/>
    <xf numFmtId="193" fontId="115" fillId="0" borderId="0" applyFont="0" applyFill="0" applyBorder="0" applyAlignment="0" applyProtection="0"/>
    <xf numFmtId="193" fontId="115" fillId="0" borderId="0" applyFont="0" applyFill="0" applyBorder="0" applyAlignment="0" applyProtection="0"/>
    <xf numFmtId="172"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173" fontId="115" fillId="0" borderId="0" applyFont="0" applyFill="0" applyBorder="0" applyAlignment="0" applyProtection="0"/>
    <xf numFmtId="43" fontId="115" fillId="0" borderId="0" applyFont="0" applyFill="0" applyBorder="0" applyAlignment="0" applyProtection="0"/>
    <xf numFmtId="43" fontId="115" fillId="0" borderId="0" applyFont="0" applyFill="0" applyBorder="0" applyAlignment="0" applyProtection="0"/>
    <xf numFmtId="195" fontId="115" fillId="0" borderId="0" applyFont="0" applyFill="0" applyBorder="0" applyAlignment="0" applyProtection="0"/>
    <xf numFmtId="195" fontId="115" fillId="0" borderId="0" applyFont="0" applyFill="0" applyBorder="0" applyAlignment="0" applyProtection="0"/>
    <xf numFmtId="173" fontId="115" fillId="0" borderId="0" applyFont="0" applyFill="0" applyBorder="0" applyAlignment="0" applyProtection="0"/>
    <xf numFmtId="3" fontId="8" fillId="0" borderId="0" applyFont="0" applyBorder="0" applyAlignment="0"/>
    <xf numFmtId="0" fontId="32" fillId="0" borderId="0">
      <alignment vertical="center"/>
    </xf>
    <xf numFmtId="188" fontId="8" fillId="0" borderId="0" applyFill="0" applyBorder="0" applyAlignment="0"/>
    <xf numFmtId="184" fontId="82" fillId="0" borderId="0" applyFill="0" applyBorder="0" applyAlignment="0"/>
    <xf numFmtId="188" fontId="8" fillId="0" borderId="0" applyFill="0" applyBorder="0" applyAlignment="0"/>
    <xf numFmtId="189" fontId="8" fillId="0" borderId="0" applyFill="0" applyBorder="0" applyAlignment="0"/>
    <xf numFmtId="184" fontId="82" fillId="0" borderId="0" applyFill="0" applyBorder="0" applyAlignment="0"/>
    <xf numFmtId="0" fontId="116" fillId="0" borderId="0" applyNumberFormat="0" applyAlignment="0">
      <alignment horizontal="left"/>
    </xf>
    <xf numFmtId="210" fontId="2" fillId="0" borderId="0" applyFont="0" applyFill="0" applyBorder="0" applyAlignment="0" applyProtection="0"/>
    <xf numFmtId="0" fontId="117" fillId="0" borderId="0"/>
    <xf numFmtId="3" fontId="8" fillId="0" borderId="0" applyFont="0" applyBorder="0" applyAlignment="0"/>
    <xf numFmtId="2" fontId="2" fillId="0" borderId="0" applyFont="0" applyFill="0" applyBorder="0" applyAlignment="0" applyProtection="0"/>
    <xf numFmtId="0" fontId="29" fillId="23" borderId="22" applyNumberFormat="0" applyFont="0" applyAlignment="0" applyProtection="0"/>
    <xf numFmtId="0" fontId="29" fillId="23" borderId="22" applyNumberFormat="0" applyFont="0" applyAlignment="0" applyProtection="0"/>
    <xf numFmtId="0" fontId="118" fillId="0" borderId="0">
      <alignment vertical="top" wrapText="1"/>
    </xf>
    <xf numFmtId="3" fontId="8" fillId="24" borderId="23">
      <alignment horizontal="right" vertical="top" wrapText="1"/>
    </xf>
    <xf numFmtId="38" fontId="119" fillId="4" borderId="0" applyNumberFormat="0" applyBorder="0" applyAlignment="0" applyProtection="0"/>
    <xf numFmtId="0" fontId="2" fillId="0" borderId="0" applyNumberFormat="0" applyFont="0" applyBorder="0" applyAlignment="0">
      <alignment horizontal="left" vertical="center"/>
    </xf>
    <xf numFmtId="0" fontId="90" fillId="0" borderId="0">
      <alignment vertical="justify"/>
    </xf>
    <xf numFmtId="0" fontId="120" fillId="25" borderId="0"/>
    <xf numFmtId="0" fontId="121" fillId="0" borderId="0">
      <alignment horizontal="left"/>
    </xf>
    <xf numFmtId="0" fontId="26" fillId="0" borderId="24" applyNumberFormat="0" applyAlignment="0" applyProtection="0">
      <alignment horizontal="left" vertical="center"/>
    </xf>
    <xf numFmtId="0" fontId="26" fillId="0" borderId="9">
      <alignment horizontal="left" vertical="center"/>
    </xf>
    <xf numFmtId="0" fontId="26" fillId="0" borderId="9">
      <alignment horizontal="left" vertical="center"/>
    </xf>
    <xf numFmtId="211" fontId="90" fillId="0" borderId="0">
      <protection locked="0"/>
    </xf>
    <xf numFmtId="211" fontId="90" fillId="0" borderId="0">
      <protection locked="0"/>
    </xf>
    <xf numFmtId="0" fontId="122" fillId="0" borderId="25">
      <alignment horizontal="center"/>
    </xf>
    <xf numFmtId="0" fontId="122" fillId="0" borderId="0">
      <alignment horizontal="center"/>
    </xf>
    <xf numFmtId="5" fontId="123" fillId="26" borderId="1" applyNumberFormat="0" applyAlignment="0">
      <alignment horizontal="left" vertical="top"/>
    </xf>
    <xf numFmtId="49" fontId="124" fillId="0" borderId="1">
      <alignment vertical="center"/>
    </xf>
    <xf numFmtId="0" fontId="125"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10" fontId="119" fillId="4" borderId="1" applyNumberFormat="0" applyBorder="0" applyAlignment="0" applyProtection="0"/>
    <xf numFmtId="0" fontId="8" fillId="0" borderId="0"/>
    <xf numFmtId="0" fontId="127" fillId="27" borderId="26" applyNumberFormat="0" applyAlignment="0" applyProtection="0"/>
    <xf numFmtId="194" fontId="8" fillId="28" borderId="23">
      <alignment vertical="top" wrapText="1"/>
    </xf>
    <xf numFmtId="188" fontId="8" fillId="0" borderId="0" applyFill="0" applyBorder="0" applyAlignment="0"/>
    <xf numFmtId="184" fontId="82" fillId="0" borderId="0" applyFill="0" applyBorder="0" applyAlignment="0"/>
    <xf numFmtId="188" fontId="8" fillId="0" borderId="0" applyFill="0" applyBorder="0" applyAlignment="0"/>
    <xf numFmtId="189" fontId="8" fillId="0" borderId="0" applyFill="0" applyBorder="0" applyAlignment="0"/>
    <xf numFmtId="184" fontId="82" fillId="0" borderId="0" applyFill="0" applyBorder="0" applyAlignment="0"/>
    <xf numFmtId="190" fontId="119" fillId="0" borderId="14" applyFont="0"/>
    <xf numFmtId="3" fontId="2" fillId="0" borderId="27"/>
    <xf numFmtId="38" fontId="114" fillId="0" borderId="0" applyFont="0" applyFill="0" applyBorder="0" applyAlignment="0" applyProtection="0"/>
    <xf numFmtId="4" fontId="82" fillId="0" borderId="0" applyFont="0" applyFill="0" applyBorder="0" applyAlignment="0" applyProtection="0"/>
    <xf numFmtId="38" fontId="114" fillId="0" borderId="0" applyFont="0" applyFill="0" applyBorder="0" applyAlignment="0" applyProtection="0"/>
    <xf numFmtId="40" fontId="114" fillId="0" borderId="0" applyFont="0" applyFill="0" applyBorder="0" applyAlignment="0" applyProtection="0"/>
    <xf numFmtId="38" fontId="114" fillId="0" borderId="0" applyFont="0" applyFill="0" applyBorder="0" applyAlignment="0" applyProtection="0"/>
    <xf numFmtId="40" fontId="114" fillId="0" borderId="0" applyFont="0" applyFill="0" applyBorder="0" applyAlignment="0" applyProtection="0"/>
    <xf numFmtId="0" fontId="128" fillId="0" borderId="25"/>
    <xf numFmtId="212" fontId="90" fillId="0" borderId="28"/>
    <xf numFmtId="213" fontId="114" fillId="0" borderId="0" applyFont="0" applyFill="0" applyBorder="0" applyAlignment="0" applyProtection="0"/>
    <xf numFmtId="214" fontId="114" fillId="0" borderId="0" applyFont="0" applyFill="0" applyBorder="0" applyAlignment="0" applyProtection="0"/>
    <xf numFmtId="6" fontId="114" fillId="0" borderId="0" applyFont="0" applyFill="0" applyBorder="0" applyAlignment="0" applyProtection="0"/>
    <xf numFmtId="8" fontId="114" fillId="0" borderId="0" applyFont="0" applyFill="0" applyBorder="0" applyAlignment="0" applyProtection="0"/>
    <xf numFmtId="0" fontId="17" fillId="0" borderId="0" applyNumberFormat="0" applyFont="0" applyFill="0" applyAlignment="0"/>
    <xf numFmtId="0" fontId="2" fillId="0" borderId="0" applyNumberFormat="0" applyFill="0" applyAlignment="0"/>
    <xf numFmtId="0" fontId="2" fillId="0" borderId="0" applyNumberFormat="0" applyFill="0" applyAlignment="0"/>
    <xf numFmtId="0" fontId="17" fillId="0" borderId="0" applyNumberFormat="0" applyFont="0" applyFill="0" applyAlignment="0"/>
    <xf numFmtId="0" fontId="2" fillId="0" borderId="0" applyNumberFormat="0" applyFill="0" applyAlignment="0"/>
    <xf numFmtId="0" fontId="17" fillId="0" borderId="0" applyNumberFormat="0" applyFont="0" applyFill="0" applyAlignment="0"/>
    <xf numFmtId="0" fontId="103" fillId="0" borderId="0">
      <alignment horizontal="justify" vertical="top"/>
    </xf>
    <xf numFmtId="0" fontId="2" fillId="0" borderId="0"/>
    <xf numFmtId="0" fontId="69" fillId="29" borderId="0" applyNumberFormat="0" applyBorder="0" applyAlignment="0" applyProtection="0"/>
    <xf numFmtId="0" fontId="69" fillId="30" borderId="0" applyNumberFormat="0" applyBorder="0" applyAlignment="0" applyProtection="0"/>
    <xf numFmtId="0" fontId="69" fillId="31" borderId="0" applyNumberFormat="0" applyBorder="0" applyAlignment="0" applyProtection="0"/>
    <xf numFmtId="0" fontId="69" fillId="19" borderId="0" applyNumberFormat="0" applyBorder="0" applyAlignment="0" applyProtection="0"/>
    <xf numFmtId="0" fontId="69" fillId="20" borderId="0" applyNumberFormat="0" applyBorder="0" applyAlignment="0" applyProtection="0"/>
    <xf numFmtId="0" fontId="69" fillId="32" borderId="0" applyNumberFormat="0" applyBorder="0" applyAlignment="0" applyProtection="0"/>
    <xf numFmtId="0" fontId="8" fillId="0" borderId="0">
      <alignment horizontal="left"/>
    </xf>
    <xf numFmtId="37" fontId="2" fillId="0" borderId="0"/>
    <xf numFmtId="0" fontId="8" fillId="0" borderId="0">
      <alignment horizontal="left"/>
    </xf>
    <xf numFmtId="0" fontId="2" fillId="0" borderId="1" applyNumberFormat="0" applyFont="0" applyFill="0" applyBorder="0" applyAlignment="0">
      <alignment horizontal="center"/>
    </xf>
    <xf numFmtId="215" fontId="68" fillId="0" borderId="0"/>
    <xf numFmtId="0" fontId="129" fillId="0" borderId="0"/>
    <xf numFmtId="0" fontId="1" fillId="0" borderId="0"/>
    <xf numFmtId="0" fontId="96" fillId="0" borderId="0"/>
    <xf numFmtId="0" fontId="96" fillId="0" borderId="0"/>
    <xf numFmtId="0" fontId="1"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2"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 fillId="0" borderId="0"/>
    <xf numFmtId="0" fontId="96" fillId="0" borderId="0"/>
    <xf numFmtId="0" fontId="96" fillId="0" borderId="0"/>
    <xf numFmtId="0" fontId="96" fillId="0" borderId="0"/>
    <xf numFmtId="0" fontId="96" fillId="0" borderId="0"/>
    <xf numFmtId="0" fontId="96" fillId="0" borderId="0"/>
    <xf numFmtId="0" fontId="96" fillId="0" borderId="0"/>
    <xf numFmtId="0" fontId="2" fillId="0" borderId="0"/>
    <xf numFmtId="0" fontId="94"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2" fillId="0" borderId="0"/>
    <xf numFmtId="0" fontId="92" fillId="0" borderId="0"/>
    <xf numFmtId="0" fontId="92" fillId="0" borderId="0"/>
    <xf numFmtId="0" fontId="96" fillId="0" borderId="0"/>
    <xf numFmtId="0" fontId="96" fillId="0" borderId="0"/>
    <xf numFmtId="0" fontId="96" fillId="0" borderId="0"/>
    <xf numFmtId="0" fontId="130" fillId="0" borderId="0"/>
    <xf numFmtId="0" fontId="130" fillId="0" borderId="0"/>
    <xf numFmtId="0" fontId="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21" fillId="0" borderId="0"/>
    <xf numFmtId="0" fontId="21" fillId="0" borderId="0"/>
    <xf numFmtId="0" fontId="21" fillId="0" borderId="0"/>
    <xf numFmtId="0" fontId="1" fillId="0" borderId="0"/>
    <xf numFmtId="0" fontId="96" fillId="0" borderId="0"/>
    <xf numFmtId="0" fontId="96" fillId="0" borderId="0"/>
    <xf numFmtId="0" fontId="96" fillId="0" borderId="0"/>
    <xf numFmtId="0" fontId="96" fillId="0" borderId="0"/>
    <xf numFmtId="0" fontId="48" fillId="0" borderId="0"/>
    <xf numFmtId="0" fontId="48" fillId="0" borderId="0"/>
    <xf numFmtId="0" fontId="18" fillId="0" borderId="0"/>
    <xf numFmtId="0" fontId="2" fillId="0" borderId="0"/>
    <xf numFmtId="0" fontId="96" fillId="0" borderId="0"/>
    <xf numFmtId="0" fontId="48" fillId="0" borderId="0"/>
    <xf numFmtId="0" fontId="96" fillId="0" borderId="0"/>
    <xf numFmtId="0" fontId="96" fillId="0" borderId="0"/>
    <xf numFmtId="0" fontId="96" fillId="0" borderId="0"/>
    <xf numFmtId="0" fontId="96" fillId="0" borderId="0"/>
    <xf numFmtId="0" fontId="96" fillId="0" borderId="0"/>
    <xf numFmtId="0" fontId="96" fillId="0" borderId="0"/>
    <xf numFmtId="0" fontId="12" fillId="0" borderId="0"/>
    <xf numFmtId="0" fontId="4" fillId="0" borderId="0"/>
    <xf numFmtId="0" fontId="96" fillId="0" borderId="0"/>
    <xf numFmtId="0" fontId="96" fillId="0" borderId="0"/>
    <xf numFmtId="0" fontId="96" fillId="0" borderId="0"/>
    <xf numFmtId="0" fontId="131" fillId="0" borderId="0"/>
    <xf numFmtId="0" fontId="13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2" fillId="0" borderId="0"/>
    <xf numFmtId="0" fontId="12" fillId="0" borderId="0"/>
    <xf numFmtId="0" fontId="12" fillId="0" borderId="0"/>
    <xf numFmtId="0" fontId="5" fillId="0" borderId="0"/>
    <xf numFmtId="0" fontId="96" fillId="0" borderId="0"/>
    <xf numFmtId="0" fontId="96" fillId="0" borderId="0"/>
    <xf numFmtId="0" fontId="96" fillId="0" borderId="0"/>
    <xf numFmtId="0" fontId="1" fillId="0" borderId="0"/>
    <xf numFmtId="0" fontId="1" fillId="0" borderId="0"/>
    <xf numFmtId="0" fontId="5" fillId="0" borderId="0"/>
    <xf numFmtId="0" fontId="5" fillId="0" borderId="0"/>
    <xf numFmtId="0" fontId="96" fillId="0" borderId="0"/>
    <xf numFmtId="0" fontId="131" fillId="0" borderId="0"/>
    <xf numFmtId="0" fontId="131"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 fillId="0" borderId="0"/>
    <xf numFmtId="0" fontId="1" fillId="0" borderId="0"/>
    <xf numFmtId="0" fontId="1" fillId="0" borderId="0"/>
    <xf numFmtId="0" fontId="1" fillId="0" borderId="0"/>
    <xf numFmtId="0" fontId="1" fillId="0" borderId="0"/>
    <xf numFmtId="0" fontId="18" fillId="0" borderId="0"/>
    <xf numFmtId="0" fontId="96" fillId="0" borderId="0"/>
    <xf numFmtId="0" fontId="96" fillId="0" borderId="0"/>
    <xf numFmtId="0" fontId="96" fillId="0" borderId="0"/>
    <xf numFmtId="0" fontId="18"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 fillId="0" borderId="0"/>
    <xf numFmtId="0" fontId="94" fillId="0" borderId="0"/>
    <xf numFmtId="0" fontId="96" fillId="0" borderId="0"/>
    <xf numFmtId="0" fontId="96" fillId="0" borderId="0"/>
    <xf numFmtId="0" fontId="1" fillId="0" borderId="0"/>
    <xf numFmtId="0" fontId="1" fillId="0" borderId="0"/>
    <xf numFmtId="0" fontId="96" fillId="0" borderId="0"/>
    <xf numFmtId="0" fontId="90" fillId="0" borderId="0"/>
    <xf numFmtId="0" fontId="132" fillId="0" borderId="0"/>
    <xf numFmtId="0" fontId="96" fillId="0" borderId="0"/>
    <xf numFmtId="0" fontId="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0" fillId="0" borderId="0"/>
    <xf numFmtId="0" fontId="2" fillId="0" borderId="0"/>
    <xf numFmtId="0" fontId="2" fillId="0" borderId="0"/>
    <xf numFmtId="0" fontId="2" fillId="0" borderId="0"/>
    <xf numFmtId="0" fontId="90" fillId="0" borderId="0"/>
    <xf numFmtId="0" fontId="21" fillId="0" borderId="0"/>
    <xf numFmtId="0" fontId="90" fillId="0" borderId="0"/>
    <xf numFmtId="0" fontId="48" fillId="0" borderId="0"/>
    <xf numFmtId="0" fontId="48" fillId="0" borderId="0"/>
    <xf numFmtId="0" fontId="2" fillId="0" borderId="0"/>
    <xf numFmtId="0" fontId="117" fillId="0" borderId="0"/>
    <xf numFmtId="0" fontId="117" fillId="0" borderId="0"/>
    <xf numFmtId="0" fontId="117" fillId="0" borderId="0"/>
    <xf numFmtId="0" fontId="2" fillId="0" borderId="0"/>
    <xf numFmtId="0" fontId="90" fillId="0" borderId="0"/>
    <xf numFmtId="0" fontId="117" fillId="0" borderId="0"/>
    <xf numFmtId="0" fontId="75" fillId="0" borderId="0"/>
    <xf numFmtId="0" fontId="117" fillId="0" borderId="0"/>
    <xf numFmtId="0" fontId="117" fillId="0" borderId="0"/>
    <xf numFmtId="0" fontId="117" fillId="0" borderId="0"/>
    <xf numFmtId="0" fontId="117" fillId="0" borderId="0"/>
    <xf numFmtId="0" fontId="117" fillId="0" borderId="0"/>
    <xf numFmtId="0" fontId="2" fillId="0" borderId="0"/>
    <xf numFmtId="0" fontId="90" fillId="0" borderId="0"/>
    <xf numFmtId="0" fontId="2" fillId="0" borderId="0"/>
    <xf numFmtId="0" fontId="90" fillId="0" borderId="0"/>
    <xf numFmtId="0" fontId="90" fillId="0" borderId="0"/>
    <xf numFmtId="0" fontId="90" fillId="0" borderId="0"/>
    <xf numFmtId="0" fontId="2" fillId="0" borderId="0"/>
    <xf numFmtId="0" fontId="2" fillId="0" borderId="0"/>
    <xf numFmtId="0" fontId="2" fillId="0" borderId="0"/>
    <xf numFmtId="0" fontId="2" fillId="0" borderId="0"/>
    <xf numFmtId="0" fontId="2" fillId="0" borderId="0"/>
    <xf numFmtId="0" fontId="96" fillId="0" borderId="0"/>
    <xf numFmtId="0" fontId="96" fillId="0" borderId="0"/>
    <xf numFmtId="0" fontId="1" fillId="0" borderId="0"/>
    <xf numFmtId="0" fontId="1" fillId="0" borderId="0"/>
    <xf numFmtId="0" fontId="48" fillId="0" borderId="0"/>
    <xf numFmtId="0" fontId="2" fillId="0" borderId="0"/>
    <xf numFmtId="0" fontId="96" fillId="0" borderId="0"/>
    <xf numFmtId="0" fontId="96" fillId="0" borderId="0"/>
    <xf numFmtId="0" fontId="96" fillId="0" borderId="0"/>
    <xf numFmtId="0" fontId="96" fillId="0" borderId="0"/>
    <xf numFmtId="0" fontId="2" fillId="0" borderId="0"/>
    <xf numFmtId="0" fontId="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2" fillId="0" borderId="0"/>
    <xf numFmtId="0" fontId="2" fillId="0" borderId="0"/>
    <xf numFmtId="0" fontId="2" fillId="0" borderId="0"/>
    <xf numFmtId="0" fontId="2" fillId="0" borderId="0"/>
    <xf numFmtId="0" fontId="132" fillId="0" borderId="0"/>
    <xf numFmtId="0" fontId="2"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8" fillId="0" borderId="0"/>
    <xf numFmtId="0" fontId="21" fillId="0" borderId="0"/>
    <xf numFmtId="0" fontId="2" fillId="0" borderId="0"/>
    <xf numFmtId="0" fontId="48" fillId="0" borderId="0"/>
    <xf numFmtId="0" fontId="132" fillId="0" borderId="0"/>
    <xf numFmtId="0" fontId="132" fillId="0" borderId="0"/>
    <xf numFmtId="0" fontId="132" fillId="0" borderId="0"/>
    <xf numFmtId="0" fontId="132" fillId="0" borderId="0"/>
    <xf numFmtId="0" fontId="90" fillId="0" borderId="0"/>
    <xf numFmtId="0" fontId="96" fillId="0" borderId="0"/>
    <xf numFmtId="0" fontId="131" fillId="0" borderId="0"/>
    <xf numFmtId="0" fontId="131" fillId="0" borderId="0"/>
    <xf numFmtId="0" fontId="96" fillId="0" borderId="0"/>
    <xf numFmtId="0" fontId="131" fillId="0" borderId="0"/>
    <xf numFmtId="0" fontId="131" fillId="0" borderId="0"/>
    <xf numFmtId="0" fontId="96" fillId="0" borderId="0"/>
    <xf numFmtId="0" fontId="96" fillId="0" borderId="0"/>
    <xf numFmtId="0" fontId="96" fillId="0" borderId="0"/>
    <xf numFmtId="0" fontId="133" fillId="0" borderId="0"/>
    <xf numFmtId="0" fontId="96" fillId="0" borderId="0"/>
    <xf numFmtId="0" fontId="131" fillId="0" borderId="0"/>
    <xf numFmtId="0" fontId="131" fillId="0" borderId="0"/>
    <xf numFmtId="0" fontId="96" fillId="0" borderId="0"/>
    <xf numFmtId="0" fontId="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 fillId="0" borderId="0"/>
    <xf numFmtId="0" fontId="96" fillId="0" borderId="0"/>
    <xf numFmtId="0" fontId="96" fillId="0" borderId="0"/>
    <xf numFmtId="0" fontId="96" fillId="0" borderId="0"/>
    <xf numFmtId="0" fontId="1" fillId="0" borderId="0"/>
    <xf numFmtId="0" fontId="1" fillId="0" borderId="0"/>
    <xf numFmtId="0" fontId="1" fillId="0" borderId="0"/>
    <xf numFmtId="0" fontId="1" fillId="0" borderId="0"/>
    <xf numFmtId="0" fontId="4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 fillId="0" borderId="0"/>
    <xf numFmtId="0" fontId="8" fillId="0" borderId="0"/>
    <xf numFmtId="0" fontId="1" fillId="0" borderId="0"/>
    <xf numFmtId="0" fontId="18" fillId="0" borderId="0"/>
    <xf numFmtId="0" fontId="8" fillId="0" borderId="0"/>
    <xf numFmtId="0" fontId="18" fillId="0" borderId="0"/>
    <xf numFmtId="0" fontId="1" fillId="0" borderId="0"/>
    <xf numFmtId="0" fontId="48" fillId="0" borderId="0"/>
    <xf numFmtId="0" fontId="96" fillId="0" borderId="0"/>
    <xf numFmtId="0" fontId="96" fillId="0" borderId="0"/>
    <xf numFmtId="0" fontId="2" fillId="0" borderId="0"/>
    <xf numFmtId="0" fontId="96" fillId="0" borderId="0"/>
    <xf numFmtId="0" fontId="96" fillId="0" borderId="0"/>
    <xf numFmtId="0" fontId="96" fillId="0" borderId="0"/>
    <xf numFmtId="0" fontId="96" fillId="0" borderId="0"/>
    <xf numFmtId="0" fontId="96" fillId="0" borderId="0"/>
    <xf numFmtId="0" fontId="2" fillId="0" borderId="0"/>
    <xf numFmtId="0" fontId="133" fillId="0" borderId="0"/>
    <xf numFmtId="0" fontId="2" fillId="0" borderId="0"/>
    <xf numFmtId="0" fontId="2" fillId="0" borderId="0"/>
    <xf numFmtId="0" fontId="130" fillId="0" borderId="0"/>
    <xf numFmtId="0" fontId="2" fillId="0" borderId="0"/>
    <xf numFmtId="0" fontId="2" fillId="0" borderId="0"/>
    <xf numFmtId="0" fontId="2" fillId="0" borderId="0"/>
    <xf numFmtId="0" fontId="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8" fillId="0" borderId="0"/>
    <xf numFmtId="0" fontId="96" fillId="0" borderId="0"/>
    <xf numFmtId="0" fontId="96" fillId="0" borderId="0"/>
    <xf numFmtId="0" fontId="96" fillId="0" borderId="0"/>
    <xf numFmtId="0" fontId="96" fillId="0" borderId="0"/>
    <xf numFmtId="0" fontId="96" fillId="0" borderId="0"/>
    <xf numFmtId="0" fontId="5" fillId="0" borderId="0"/>
    <xf numFmtId="0" fontId="134" fillId="0" borderId="0"/>
    <xf numFmtId="0" fontId="5"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 fillId="0" borderId="0"/>
    <xf numFmtId="0" fontId="1" fillId="0" borderId="0"/>
    <xf numFmtId="0" fontId="1" fillId="0" borderId="0"/>
    <xf numFmtId="0" fontId="8" fillId="0" borderId="0"/>
    <xf numFmtId="0" fontId="96" fillId="0" borderId="0"/>
    <xf numFmtId="0" fontId="2" fillId="0" borderId="0"/>
    <xf numFmtId="0" fontId="96" fillId="0" borderId="0"/>
    <xf numFmtId="0" fontId="96" fillId="0" borderId="0"/>
    <xf numFmtId="0" fontId="96" fillId="0" borderId="0"/>
    <xf numFmtId="0" fontId="96" fillId="0" borderId="0"/>
    <xf numFmtId="0" fontId="96" fillId="0" borderId="0"/>
    <xf numFmtId="0" fontId="96" fillId="0" borderId="0"/>
    <xf numFmtId="0" fontId="8" fillId="0" borderId="0"/>
    <xf numFmtId="0" fontId="131" fillId="0" borderId="0"/>
    <xf numFmtId="0" fontId="2" fillId="0" borderId="0"/>
    <xf numFmtId="0" fontId="131" fillId="0" borderId="0"/>
    <xf numFmtId="0" fontId="135" fillId="0" borderId="0"/>
    <xf numFmtId="0" fontId="135" fillId="0" borderId="0"/>
    <xf numFmtId="0" fontId="135" fillId="0" borderId="0"/>
    <xf numFmtId="0" fontId="135" fillId="0" borderId="0"/>
    <xf numFmtId="0" fontId="135" fillId="0" borderId="0"/>
    <xf numFmtId="0" fontId="135" fillId="0" borderId="0"/>
    <xf numFmtId="0" fontId="136" fillId="0" borderId="0"/>
    <xf numFmtId="0" fontId="135" fillId="0" borderId="0"/>
    <xf numFmtId="0" fontId="135" fillId="0" borderId="0"/>
    <xf numFmtId="0" fontId="130" fillId="0" borderId="0"/>
    <xf numFmtId="0" fontId="96" fillId="0" borderId="0"/>
    <xf numFmtId="0" fontId="96" fillId="0" borderId="0"/>
    <xf numFmtId="0" fontId="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8" fillId="0" borderId="0"/>
    <xf numFmtId="0" fontId="96" fillId="0" borderId="0"/>
    <xf numFmtId="0" fontId="96" fillId="0" borderId="0"/>
    <xf numFmtId="0" fontId="96" fillId="0" borderId="0"/>
    <xf numFmtId="0" fontId="134"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 fillId="0" borderId="0"/>
    <xf numFmtId="0" fontId="1" fillId="0" borderId="0"/>
    <xf numFmtId="0" fontId="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2" fillId="0" borderId="0"/>
    <xf numFmtId="0" fontId="135" fillId="0" borderId="0"/>
    <xf numFmtId="0" fontId="135" fillId="0" borderId="0"/>
    <xf numFmtId="0" fontId="135" fillId="0" borderId="0"/>
    <xf numFmtId="0" fontId="135" fillId="0" borderId="0"/>
    <xf numFmtId="0" fontId="133" fillId="0" borderId="0"/>
    <xf numFmtId="0" fontId="135" fillId="0" borderId="0"/>
    <xf numFmtId="0" fontId="135" fillId="0" borderId="0"/>
    <xf numFmtId="0" fontId="5" fillId="0" borderId="0"/>
    <xf numFmtId="0" fontId="5" fillId="0" borderId="0"/>
    <xf numFmtId="0" fontId="5" fillId="0" borderId="0"/>
    <xf numFmtId="0" fontId="131" fillId="0" borderId="0"/>
    <xf numFmtId="0" fontId="96" fillId="0" borderId="0"/>
    <xf numFmtId="0" fontId="96" fillId="0" borderId="0"/>
    <xf numFmtId="0" fontId="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5" fillId="0" borderId="0"/>
    <xf numFmtId="0" fontId="96" fillId="0" borderId="0"/>
    <xf numFmtId="0" fontId="96" fillId="0" borderId="0"/>
    <xf numFmtId="0" fontId="96" fillId="0" borderId="0"/>
    <xf numFmtId="0" fontId="96" fillId="0" borderId="0"/>
    <xf numFmtId="0" fontId="2" fillId="0" borderId="0"/>
    <xf numFmtId="0" fontId="92" fillId="0" borderId="0"/>
    <xf numFmtId="0" fontId="9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 fillId="0" borderId="0"/>
    <xf numFmtId="0" fontId="96" fillId="0" borderId="0"/>
    <xf numFmtId="0" fontId="96" fillId="0" borderId="0"/>
    <xf numFmtId="0" fontId="96" fillId="0" borderId="0"/>
    <xf numFmtId="0" fontId="96" fillId="0" borderId="0"/>
    <xf numFmtId="0" fontId="96" fillId="0" borderId="0"/>
    <xf numFmtId="0" fontId="96" fillId="0" borderId="0"/>
    <xf numFmtId="0" fontId="2" fillId="0" borderId="0"/>
    <xf numFmtId="0" fontId="2" fillId="0" borderId="0"/>
    <xf numFmtId="0" fontId="1" fillId="0" borderId="0"/>
    <xf numFmtId="0" fontId="137" fillId="0" borderId="0"/>
    <xf numFmtId="0" fontId="21" fillId="0" borderId="0"/>
    <xf numFmtId="0" fontId="21" fillId="0" borderId="0"/>
    <xf numFmtId="0" fontId="21" fillId="0" borderId="0"/>
    <xf numFmtId="0" fontId="21" fillId="0" borderId="0"/>
    <xf numFmtId="0" fontId="21" fillId="0" borderId="0"/>
    <xf numFmtId="0" fontId="75" fillId="0" borderId="0"/>
    <xf numFmtId="0" fontId="21" fillId="0" borderId="0"/>
    <xf numFmtId="0" fontId="5" fillId="0" borderId="0"/>
    <xf numFmtId="0" fontId="1" fillId="0" borderId="0"/>
    <xf numFmtId="0" fontId="92" fillId="0" borderId="0"/>
    <xf numFmtId="0" fontId="92" fillId="0" borderId="0"/>
    <xf numFmtId="0" fontId="5" fillId="0" borderId="0"/>
    <xf numFmtId="0" fontId="1" fillId="0" borderId="0"/>
    <xf numFmtId="0" fontId="1" fillId="0" borderId="0"/>
    <xf numFmtId="0" fontId="137" fillId="0" borderId="0"/>
    <xf numFmtId="0" fontId="137" fillId="0" borderId="0"/>
    <xf numFmtId="0" fontId="137" fillId="0" borderId="0"/>
    <xf numFmtId="0" fontId="137" fillId="0" borderId="0"/>
    <xf numFmtId="0" fontId="137" fillId="0" borderId="0"/>
    <xf numFmtId="0" fontId="92" fillId="0" borderId="0"/>
    <xf numFmtId="0" fontId="2" fillId="0" borderId="0"/>
    <xf numFmtId="0" fontId="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89" fillId="0" borderId="0"/>
    <xf numFmtId="0" fontId="96" fillId="0" borderId="0"/>
    <xf numFmtId="0" fontId="96" fillId="0" borderId="0"/>
    <xf numFmtId="0" fontId="96" fillId="0" borderId="0"/>
    <xf numFmtId="0" fontId="18"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2" fillId="0" borderId="0"/>
    <xf numFmtId="0" fontId="1"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 fillId="0" borderId="0"/>
    <xf numFmtId="0" fontId="96" fillId="0" borderId="0"/>
    <xf numFmtId="0" fontId="96" fillId="0" borderId="0"/>
    <xf numFmtId="0" fontId="96" fillId="0" borderId="0"/>
    <xf numFmtId="0" fontId="13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 fillId="0" borderId="0"/>
    <xf numFmtId="0" fontId="1" fillId="0" borderId="0"/>
    <xf numFmtId="0" fontId="131" fillId="0" borderId="0"/>
    <xf numFmtId="0" fontId="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2" fillId="0" borderId="0"/>
    <xf numFmtId="0" fontId="2" fillId="0" borderId="0"/>
    <xf numFmtId="0" fontId="138" fillId="0" borderId="0"/>
    <xf numFmtId="0" fontId="92" fillId="0" borderId="0"/>
    <xf numFmtId="0" fontId="8" fillId="0" borderId="0"/>
    <xf numFmtId="0" fontId="82" fillId="4" borderId="0"/>
    <xf numFmtId="0" fontId="115" fillId="0" borderId="0"/>
    <xf numFmtId="0" fontId="139" fillId="0" borderId="29" applyNumberFormat="0" applyFill="0" applyAlignment="0" applyProtection="0"/>
    <xf numFmtId="173" fontId="140" fillId="0" borderId="0" applyFont="0" applyFill="0" applyBorder="0" applyAlignment="0" applyProtection="0"/>
    <xf numFmtId="172" fontId="140" fillId="0" borderId="0" applyFont="0" applyFill="0" applyBorder="0" applyAlignment="0" applyProtection="0"/>
    <xf numFmtId="0" fontId="141" fillId="0" borderId="0" applyNumberFormat="0" applyFill="0" applyBorder="0" applyAlignment="0" applyProtection="0"/>
    <xf numFmtId="0" fontId="142" fillId="0" borderId="0" applyNumberFormat="0" applyFill="0" applyBorder="0" applyAlignment="0" applyProtection="0"/>
    <xf numFmtId="0" fontId="8" fillId="0" borderId="0" applyNumberFormat="0" applyFill="0" applyBorder="0" applyAlignment="0" applyProtection="0"/>
    <xf numFmtId="0" fontId="2" fillId="0" borderId="0" applyFont="0" applyFill="0" applyBorder="0" applyAlignment="0" applyProtection="0"/>
    <xf numFmtId="0" fontId="29" fillId="0" borderId="0"/>
    <xf numFmtId="14" fontId="41" fillId="0" borderId="0">
      <alignment horizontal="center" wrapText="1"/>
      <protection locked="0"/>
    </xf>
    <xf numFmtId="187" fontId="8" fillId="0" borderId="0" applyFont="0" applyFill="0" applyBorder="0" applyAlignment="0" applyProtection="0"/>
    <xf numFmtId="216"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114" fillId="0" borderId="30" applyNumberFormat="0" applyBorder="0"/>
    <xf numFmtId="0" fontId="143" fillId="0" borderId="0"/>
    <xf numFmtId="188" fontId="8" fillId="0" borderId="0" applyFill="0" applyBorder="0" applyAlignment="0"/>
    <xf numFmtId="184" fontId="82" fillId="0" borderId="0" applyFill="0" applyBorder="0" applyAlignment="0"/>
    <xf numFmtId="188" fontId="8" fillId="0" borderId="0" applyFill="0" applyBorder="0" applyAlignment="0"/>
    <xf numFmtId="189" fontId="8" fillId="0" borderId="0" applyFill="0" applyBorder="0" applyAlignment="0"/>
    <xf numFmtId="184" fontId="82" fillId="0" borderId="0" applyFill="0" applyBorder="0" applyAlignment="0"/>
    <xf numFmtId="0" fontId="144" fillId="0" borderId="0"/>
    <xf numFmtId="0" fontId="114" fillId="0" borderId="0" applyNumberFormat="0" applyFont="0" applyFill="0" applyBorder="0" applyAlignment="0" applyProtection="0">
      <alignment horizontal="left"/>
    </xf>
    <xf numFmtId="0" fontId="145" fillId="0" borderId="25">
      <alignment horizontal="center"/>
    </xf>
    <xf numFmtId="0" fontId="146" fillId="33" borderId="0" applyNumberFormat="0" applyFont="0" applyBorder="0" applyAlignment="0">
      <alignment horizontal="center"/>
    </xf>
    <xf numFmtId="14" fontId="147" fillId="0" borderId="0" applyNumberFormat="0" applyFill="0" applyBorder="0" applyAlignment="0" applyProtection="0">
      <alignment horizontal="left"/>
    </xf>
    <xf numFmtId="0" fontId="8" fillId="0" borderId="0" applyNumberFormat="0" applyFill="0" applyBorder="0" applyAlignment="0" applyProtection="0"/>
    <xf numFmtId="4" fontId="148" fillId="34" borderId="31" applyNumberFormat="0" applyProtection="0">
      <alignment vertical="center"/>
    </xf>
    <xf numFmtId="4" fontId="148" fillId="34" borderId="31" applyNumberFormat="0" applyProtection="0">
      <alignment vertical="center"/>
    </xf>
    <xf numFmtId="4" fontId="149" fillId="34" borderId="31" applyNumberFormat="0" applyProtection="0">
      <alignment vertical="center"/>
    </xf>
    <xf numFmtId="4" fontId="149" fillId="34" borderId="31" applyNumberFormat="0" applyProtection="0">
      <alignment vertical="center"/>
    </xf>
    <xf numFmtId="4" fontId="150" fillId="34" borderId="31" applyNumberFormat="0" applyProtection="0">
      <alignment horizontal="left" vertical="center" indent="1"/>
    </xf>
    <xf numFmtId="4" fontId="150" fillId="34" borderId="31" applyNumberFormat="0" applyProtection="0">
      <alignment horizontal="left" vertical="center" indent="1"/>
    </xf>
    <xf numFmtId="4" fontId="150" fillId="35" borderId="0" applyNumberFormat="0" applyProtection="0">
      <alignment horizontal="left" vertical="center" indent="1"/>
    </xf>
    <xf numFmtId="4" fontId="150" fillId="36" borderId="31" applyNumberFormat="0" applyProtection="0">
      <alignment horizontal="right" vertical="center"/>
    </xf>
    <xf numFmtId="4" fontId="150" fillId="36" borderId="31" applyNumberFormat="0" applyProtection="0">
      <alignment horizontal="right" vertical="center"/>
    </xf>
    <xf numFmtId="4" fontId="150" fillId="37" borderId="31" applyNumberFormat="0" applyProtection="0">
      <alignment horizontal="right" vertical="center"/>
    </xf>
    <xf numFmtId="4" fontId="150" fillId="37" borderId="31" applyNumberFormat="0" applyProtection="0">
      <alignment horizontal="right" vertical="center"/>
    </xf>
    <xf numFmtId="4" fontId="150" fillId="38" borderId="31" applyNumberFormat="0" applyProtection="0">
      <alignment horizontal="right" vertical="center"/>
    </xf>
    <xf numFmtId="4" fontId="150" fillId="38" borderId="31" applyNumberFormat="0" applyProtection="0">
      <alignment horizontal="right" vertical="center"/>
    </xf>
    <xf numFmtId="4" fontId="150" fillId="39" borderId="31" applyNumberFormat="0" applyProtection="0">
      <alignment horizontal="right" vertical="center"/>
    </xf>
    <xf numFmtId="4" fontId="150" fillId="39" borderId="31" applyNumberFormat="0" applyProtection="0">
      <alignment horizontal="right" vertical="center"/>
    </xf>
    <xf numFmtId="4" fontId="150" fillId="40" borderId="31" applyNumberFormat="0" applyProtection="0">
      <alignment horizontal="right" vertical="center"/>
    </xf>
    <xf numFmtId="4" fontId="150" fillId="40" borderId="31" applyNumberFormat="0" applyProtection="0">
      <alignment horizontal="right" vertical="center"/>
    </xf>
    <xf numFmtId="4" fontId="150" fillId="41" borderId="31" applyNumberFormat="0" applyProtection="0">
      <alignment horizontal="right" vertical="center"/>
    </xf>
    <xf numFmtId="4" fontId="150" fillId="41" borderId="31" applyNumberFormat="0" applyProtection="0">
      <alignment horizontal="right" vertical="center"/>
    </xf>
    <xf numFmtId="4" fontId="150" fillId="42" borderId="31" applyNumberFormat="0" applyProtection="0">
      <alignment horizontal="right" vertical="center"/>
    </xf>
    <xf numFmtId="4" fontId="150" fillId="42" borderId="31" applyNumberFormat="0" applyProtection="0">
      <alignment horizontal="right" vertical="center"/>
    </xf>
    <xf numFmtId="4" fontId="150" fillId="43" borderId="31" applyNumberFormat="0" applyProtection="0">
      <alignment horizontal="right" vertical="center"/>
    </xf>
    <xf numFmtId="4" fontId="150" fillId="43" borderId="31" applyNumberFormat="0" applyProtection="0">
      <alignment horizontal="right" vertical="center"/>
    </xf>
    <xf numFmtId="4" fontId="150" fillId="44" borderId="31" applyNumberFormat="0" applyProtection="0">
      <alignment horizontal="right" vertical="center"/>
    </xf>
    <xf numFmtId="4" fontId="150" fillId="44" borderId="31" applyNumberFormat="0" applyProtection="0">
      <alignment horizontal="right" vertical="center"/>
    </xf>
    <xf numFmtId="4" fontId="148" fillId="45" borderId="32" applyNumberFormat="0" applyProtection="0">
      <alignment horizontal="left" vertical="center" indent="1"/>
    </xf>
    <xf numFmtId="4" fontId="148" fillId="46" borderId="0" applyNumberFormat="0" applyProtection="0">
      <alignment horizontal="left" vertical="center" indent="1"/>
    </xf>
    <xf numFmtId="4" fontId="148" fillId="35" borderId="0" applyNumberFormat="0" applyProtection="0">
      <alignment horizontal="left" vertical="center" indent="1"/>
    </xf>
    <xf numFmtId="4" fontId="150" fillId="46" borderId="31" applyNumberFormat="0" applyProtection="0">
      <alignment horizontal="right" vertical="center"/>
    </xf>
    <xf numFmtId="4" fontId="150" fillId="46" borderId="31" applyNumberFormat="0" applyProtection="0">
      <alignment horizontal="right" vertical="center"/>
    </xf>
    <xf numFmtId="4" fontId="107" fillId="46" borderId="0" applyNumberFormat="0" applyProtection="0">
      <alignment horizontal="left" vertical="center" indent="1"/>
    </xf>
    <xf numFmtId="4" fontId="107" fillId="35" borderId="0" applyNumberFormat="0" applyProtection="0">
      <alignment horizontal="left" vertical="center" indent="1"/>
    </xf>
    <xf numFmtId="4" fontId="150" fillId="47" borderId="31" applyNumberFormat="0" applyProtection="0">
      <alignment vertical="center"/>
    </xf>
    <xf numFmtId="4" fontId="150" fillId="47" borderId="31" applyNumberFormat="0" applyProtection="0">
      <alignment vertical="center"/>
    </xf>
    <xf numFmtId="4" fontId="151" fillId="47" borderId="31" applyNumberFormat="0" applyProtection="0">
      <alignment vertical="center"/>
    </xf>
    <xf numFmtId="4" fontId="151" fillId="47" borderId="31" applyNumberFormat="0" applyProtection="0">
      <alignment vertical="center"/>
    </xf>
    <xf numFmtId="4" fontId="148" fillId="46" borderId="33" applyNumberFormat="0" applyProtection="0">
      <alignment horizontal="left" vertical="center" indent="1"/>
    </xf>
    <xf numFmtId="4" fontId="148" fillId="46" borderId="33" applyNumberFormat="0" applyProtection="0">
      <alignment horizontal="left" vertical="center" indent="1"/>
    </xf>
    <xf numFmtId="4" fontId="150" fillId="47" borderId="31" applyNumberFormat="0" applyProtection="0">
      <alignment horizontal="right" vertical="center"/>
    </xf>
    <xf numFmtId="4" fontId="150" fillId="47" borderId="31" applyNumberFormat="0" applyProtection="0">
      <alignment horizontal="right" vertical="center"/>
    </xf>
    <xf numFmtId="4" fontId="151" fillId="47" borderId="31" applyNumberFormat="0" applyProtection="0">
      <alignment horizontal="right" vertical="center"/>
    </xf>
    <xf numFmtId="4" fontId="151" fillId="47" borderId="31" applyNumberFormat="0" applyProtection="0">
      <alignment horizontal="right" vertical="center"/>
    </xf>
    <xf numFmtId="4" fontId="148" fillId="46" borderId="31" applyNumberFormat="0" applyProtection="0">
      <alignment horizontal="left" vertical="center" indent="1"/>
    </xf>
    <xf numFmtId="4" fontId="148" fillId="46" borderId="31" applyNumberFormat="0" applyProtection="0">
      <alignment horizontal="left" vertical="center" indent="1"/>
    </xf>
    <xf numFmtId="4" fontId="152" fillId="26" borderId="33" applyNumberFormat="0" applyProtection="0">
      <alignment horizontal="left" vertical="center" indent="1"/>
    </xf>
    <xf numFmtId="4" fontId="152" fillId="26" borderId="33" applyNumberFormat="0" applyProtection="0">
      <alignment horizontal="left" vertical="center" indent="1"/>
    </xf>
    <xf numFmtId="4" fontId="153" fillId="47" borderId="31" applyNumberFormat="0" applyProtection="0">
      <alignment horizontal="right" vertical="center"/>
    </xf>
    <xf numFmtId="4" fontId="153" fillId="47" borderId="31" applyNumberFormat="0" applyProtection="0">
      <alignment horizontal="right" vertical="center"/>
    </xf>
    <xf numFmtId="0" fontId="146" fillId="1" borderId="9" applyNumberFormat="0" applyFont="0" applyAlignment="0">
      <alignment horizontal="center"/>
    </xf>
    <xf numFmtId="0" fontId="146" fillId="1" borderId="9" applyNumberFormat="0" applyFont="0" applyAlignment="0">
      <alignment horizontal="center"/>
    </xf>
    <xf numFmtId="0" fontId="154" fillId="0" borderId="0" applyNumberFormat="0" applyFill="0" applyBorder="0" applyAlignment="0" applyProtection="0">
      <alignment vertical="top"/>
      <protection locked="0"/>
    </xf>
    <xf numFmtId="0" fontId="155" fillId="0" borderId="0" applyNumberFormat="0" applyFill="0" applyBorder="0" applyAlignment="0">
      <alignment horizontal="center"/>
    </xf>
    <xf numFmtId="0" fontId="2" fillId="0" borderId="0"/>
    <xf numFmtId="182" fontId="62" fillId="0" borderId="0" applyFont="0" applyFill="0" applyBorder="0" applyAlignment="0" applyProtection="0"/>
    <xf numFmtId="0" fontId="68" fillId="0" borderId="0" applyNumberFormat="0" applyFill="0" applyBorder="0" applyAlignment="0" applyProtection="0"/>
    <xf numFmtId="179" fontId="87" fillId="0" borderId="0" applyFont="0" applyFill="0" applyBorder="0" applyAlignment="0" applyProtection="0"/>
    <xf numFmtId="0" fontId="156" fillId="0" borderId="0"/>
    <xf numFmtId="0" fontId="128" fillId="0" borderId="0"/>
    <xf numFmtId="40" fontId="157" fillId="0" borderId="0" applyBorder="0">
      <alignment horizontal="right"/>
    </xf>
    <xf numFmtId="217" fontId="87" fillId="0" borderId="7">
      <alignment horizontal="right" vertical="center"/>
    </xf>
    <xf numFmtId="217" fontId="87"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9" fontId="158" fillId="0" borderId="7">
      <alignment horizontal="right" vertical="center"/>
    </xf>
    <xf numFmtId="219" fontId="158"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7" fontId="87" fillId="0" borderId="7">
      <alignment horizontal="right" vertical="center"/>
    </xf>
    <xf numFmtId="217" fontId="87" fillId="0" borderId="7">
      <alignment horizontal="right" vertical="center"/>
    </xf>
    <xf numFmtId="217" fontId="87" fillId="0" borderId="7">
      <alignment horizontal="right" vertical="center"/>
    </xf>
    <xf numFmtId="217" fontId="87" fillId="0" borderId="7">
      <alignment horizontal="right" vertical="center"/>
    </xf>
    <xf numFmtId="220" fontId="104" fillId="0" borderId="7">
      <alignment horizontal="right" vertical="center"/>
    </xf>
    <xf numFmtId="220" fontId="104" fillId="0" borderId="7">
      <alignment horizontal="right" vertical="center"/>
    </xf>
    <xf numFmtId="221" fontId="159" fillId="0" borderId="7">
      <alignment horizontal="right" vertical="center"/>
    </xf>
    <xf numFmtId="221" fontId="159" fillId="0" borderId="7">
      <alignment horizontal="right" vertical="center"/>
    </xf>
    <xf numFmtId="220" fontId="104" fillId="0" borderId="7">
      <alignment horizontal="right" vertical="center"/>
    </xf>
    <xf numFmtId="220" fontId="104" fillId="0" borderId="7">
      <alignment horizontal="right" vertical="center"/>
    </xf>
    <xf numFmtId="222" fontId="5" fillId="0" borderId="7">
      <alignment horizontal="right" vertical="center"/>
    </xf>
    <xf numFmtId="222" fontId="5" fillId="0" borderId="7">
      <alignment horizontal="right" vertical="center"/>
    </xf>
    <xf numFmtId="223" fontId="159" fillId="0" borderId="7">
      <alignment horizontal="right" vertical="center"/>
    </xf>
    <xf numFmtId="223" fontId="159" fillId="0" borderId="7">
      <alignment horizontal="right" vertical="center"/>
    </xf>
    <xf numFmtId="223" fontId="159" fillId="0" borderId="7">
      <alignment horizontal="right" vertical="center"/>
    </xf>
    <xf numFmtId="223" fontId="159" fillId="0" borderId="7">
      <alignment horizontal="right" vertical="center"/>
    </xf>
    <xf numFmtId="177" fontId="104" fillId="0" borderId="7">
      <alignment horizontal="right" vertical="center"/>
    </xf>
    <xf numFmtId="177" fontId="104" fillId="0" borderId="7">
      <alignment horizontal="right" vertical="center"/>
    </xf>
    <xf numFmtId="223" fontId="159" fillId="0" borderId="7">
      <alignment horizontal="right" vertical="center"/>
    </xf>
    <xf numFmtId="223" fontId="159" fillId="0" borderId="7">
      <alignment horizontal="right" vertical="center"/>
    </xf>
    <xf numFmtId="221" fontId="159" fillId="0" borderId="7">
      <alignment horizontal="right" vertical="center"/>
    </xf>
    <xf numFmtId="221" fontId="159" fillId="0" borderId="7">
      <alignment horizontal="right" vertical="center"/>
    </xf>
    <xf numFmtId="224" fontId="158" fillId="0" borderId="7">
      <alignment horizontal="right" vertical="center"/>
    </xf>
    <xf numFmtId="224" fontId="158" fillId="0" borderId="7">
      <alignment horizontal="right" vertical="center"/>
    </xf>
    <xf numFmtId="222" fontId="5" fillId="0" borderId="7">
      <alignment horizontal="right" vertical="center"/>
    </xf>
    <xf numFmtId="222" fontId="5" fillId="0" borderId="7">
      <alignment horizontal="right" vertical="center"/>
    </xf>
    <xf numFmtId="224" fontId="158" fillId="0" borderId="7">
      <alignment horizontal="right" vertical="center"/>
    </xf>
    <xf numFmtId="224" fontId="158" fillId="0" borderId="7">
      <alignment horizontal="right" vertical="center"/>
    </xf>
    <xf numFmtId="222" fontId="5" fillId="0" borderId="7">
      <alignment horizontal="right" vertical="center"/>
    </xf>
    <xf numFmtId="222" fontId="5" fillId="0" borderId="7">
      <alignment horizontal="right" vertical="center"/>
    </xf>
    <xf numFmtId="177" fontId="104" fillId="0" borderId="7">
      <alignment horizontal="right" vertical="center"/>
    </xf>
    <xf numFmtId="177" fontId="104" fillId="0" borderId="7">
      <alignment horizontal="right" vertical="center"/>
    </xf>
    <xf numFmtId="221" fontId="159" fillId="0" borderId="7">
      <alignment horizontal="right" vertical="center"/>
    </xf>
    <xf numFmtId="221" fontId="159" fillId="0" borderId="7">
      <alignment horizontal="right" vertical="center"/>
    </xf>
    <xf numFmtId="224" fontId="158" fillId="0" borderId="7">
      <alignment horizontal="right" vertical="center"/>
    </xf>
    <xf numFmtId="224" fontId="158" fillId="0" borderId="7">
      <alignment horizontal="right" vertical="center"/>
    </xf>
    <xf numFmtId="177" fontId="104" fillId="0" borderId="7">
      <alignment horizontal="right" vertical="center"/>
    </xf>
    <xf numFmtId="177" fontId="104" fillId="0" borderId="7">
      <alignment horizontal="right" vertical="center"/>
    </xf>
    <xf numFmtId="223" fontId="159" fillId="0" borderId="7">
      <alignment horizontal="right" vertical="center"/>
    </xf>
    <xf numFmtId="223" fontId="159" fillId="0" borderId="7">
      <alignment horizontal="right" vertical="center"/>
    </xf>
    <xf numFmtId="223" fontId="159" fillId="0" borderId="7">
      <alignment horizontal="right" vertical="center"/>
    </xf>
    <xf numFmtId="223" fontId="159" fillId="0" borderId="7">
      <alignment horizontal="right" vertical="center"/>
    </xf>
    <xf numFmtId="224" fontId="158" fillId="0" borderId="7">
      <alignment horizontal="right" vertical="center"/>
    </xf>
    <xf numFmtId="224" fontId="158" fillId="0" borderId="7">
      <alignment horizontal="right" vertical="center"/>
    </xf>
    <xf numFmtId="177" fontId="104" fillId="0" borderId="7">
      <alignment horizontal="right" vertical="center"/>
    </xf>
    <xf numFmtId="177" fontId="104" fillId="0" borderId="7">
      <alignment horizontal="right" vertical="center"/>
    </xf>
    <xf numFmtId="177" fontId="104" fillId="0" borderId="7">
      <alignment horizontal="right" vertical="center"/>
    </xf>
    <xf numFmtId="177" fontId="104" fillId="0" borderId="7">
      <alignment horizontal="right" vertical="center"/>
    </xf>
    <xf numFmtId="177" fontId="104" fillId="0" borderId="7">
      <alignment horizontal="right" vertical="center"/>
    </xf>
    <xf numFmtId="177" fontId="104" fillId="0" borderId="7">
      <alignment horizontal="right" vertical="center"/>
    </xf>
    <xf numFmtId="221" fontId="159" fillId="0" borderId="7">
      <alignment horizontal="right" vertical="center"/>
    </xf>
    <xf numFmtId="221" fontId="159" fillId="0" borderId="7">
      <alignment horizontal="right" vertical="center"/>
    </xf>
    <xf numFmtId="223" fontId="159" fillId="0" borderId="7">
      <alignment horizontal="right" vertical="center"/>
    </xf>
    <xf numFmtId="223" fontId="159" fillId="0" borderId="7">
      <alignment horizontal="right" vertical="center"/>
    </xf>
    <xf numFmtId="177" fontId="104" fillId="0" borderId="7">
      <alignment horizontal="right" vertical="center"/>
    </xf>
    <xf numFmtId="177" fontId="104" fillId="0" borderId="7">
      <alignment horizontal="right" vertical="center"/>
    </xf>
    <xf numFmtId="224" fontId="158" fillId="0" borderId="7">
      <alignment horizontal="right" vertical="center"/>
    </xf>
    <xf numFmtId="224" fontId="158" fillId="0" borderId="7">
      <alignment horizontal="right" vertical="center"/>
    </xf>
    <xf numFmtId="223" fontId="159" fillId="0" borderId="7">
      <alignment horizontal="right" vertical="center"/>
    </xf>
    <xf numFmtId="223" fontId="159" fillId="0" borderId="7">
      <alignment horizontal="right" vertical="center"/>
    </xf>
    <xf numFmtId="223" fontId="159" fillId="0" borderId="7">
      <alignment horizontal="right" vertical="center"/>
    </xf>
    <xf numFmtId="223" fontId="159" fillId="0" borderId="7">
      <alignment horizontal="right" vertical="center"/>
    </xf>
    <xf numFmtId="177" fontId="104" fillId="0" borderId="7">
      <alignment horizontal="right" vertical="center"/>
    </xf>
    <xf numFmtId="177" fontId="104" fillId="0" borderId="7">
      <alignment horizontal="right" vertical="center"/>
    </xf>
    <xf numFmtId="224" fontId="158" fillId="0" borderId="7">
      <alignment horizontal="right" vertical="center"/>
    </xf>
    <xf numFmtId="224" fontId="158" fillId="0" borderId="7">
      <alignment horizontal="right" vertical="center"/>
    </xf>
    <xf numFmtId="177" fontId="104" fillId="0" borderId="7">
      <alignment horizontal="right" vertical="center"/>
    </xf>
    <xf numFmtId="177" fontId="104" fillId="0" borderId="7">
      <alignment horizontal="right" vertical="center"/>
    </xf>
    <xf numFmtId="223" fontId="159" fillId="0" borderId="7">
      <alignment horizontal="right" vertical="center"/>
    </xf>
    <xf numFmtId="223" fontId="159" fillId="0" borderId="7">
      <alignment horizontal="right" vertical="center"/>
    </xf>
    <xf numFmtId="218" fontId="142" fillId="0" borderId="7">
      <alignment horizontal="right" vertical="center"/>
    </xf>
    <xf numFmtId="218" fontId="142" fillId="0" borderId="7">
      <alignment horizontal="right" vertical="center"/>
    </xf>
    <xf numFmtId="225" fontId="160" fillId="0" borderId="7">
      <alignment horizontal="right" vertical="center"/>
    </xf>
    <xf numFmtId="225" fontId="160" fillId="0" borderId="7">
      <alignment horizontal="right" vertical="center"/>
    </xf>
    <xf numFmtId="226" fontId="2" fillId="0" borderId="7">
      <alignment horizontal="right" vertical="center"/>
    </xf>
    <xf numFmtId="226" fontId="2" fillId="0" borderId="7">
      <alignment horizontal="right" vertical="center"/>
    </xf>
    <xf numFmtId="217" fontId="87" fillId="0" borderId="7">
      <alignment horizontal="right" vertical="center"/>
    </xf>
    <xf numFmtId="217" fontId="87" fillId="0" borderId="7">
      <alignment horizontal="right" vertical="center"/>
    </xf>
    <xf numFmtId="222" fontId="5" fillId="0" borderId="7">
      <alignment horizontal="right" vertical="center"/>
    </xf>
    <xf numFmtId="222" fontId="5" fillId="0" borderId="7">
      <alignment horizontal="right" vertical="center"/>
    </xf>
    <xf numFmtId="218" fontId="142" fillId="0" borderId="7">
      <alignment horizontal="right" vertical="center"/>
    </xf>
    <xf numFmtId="218" fontId="142" fillId="0" borderId="7">
      <alignment horizontal="right" vertical="center"/>
    </xf>
    <xf numFmtId="222" fontId="5" fillId="0" borderId="7">
      <alignment horizontal="right" vertical="center"/>
    </xf>
    <xf numFmtId="222" fontId="5" fillId="0" borderId="7">
      <alignment horizontal="right" vertical="center"/>
    </xf>
    <xf numFmtId="224" fontId="158" fillId="0" borderId="7">
      <alignment horizontal="right" vertical="center"/>
    </xf>
    <xf numFmtId="224" fontId="158" fillId="0" borderId="7">
      <alignment horizontal="right" vertical="center"/>
    </xf>
    <xf numFmtId="227" fontId="104" fillId="0" borderId="7">
      <alignment horizontal="right" vertical="center"/>
    </xf>
    <xf numFmtId="227" fontId="104" fillId="0" borderId="7">
      <alignment horizontal="right" vertical="center"/>
    </xf>
    <xf numFmtId="225" fontId="160" fillId="0" borderId="7">
      <alignment horizontal="right" vertical="center"/>
    </xf>
    <xf numFmtId="225" fontId="160" fillId="0" borderId="7">
      <alignment horizontal="right" vertical="center"/>
    </xf>
    <xf numFmtId="226" fontId="2" fillId="0" borderId="7">
      <alignment horizontal="right" vertical="center"/>
    </xf>
    <xf numFmtId="226" fontId="2" fillId="0" borderId="7">
      <alignment horizontal="right" vertical="center"/>
    </xf>
    <xf numFmtId="225" fontId="160" fillId="0" borderId="7">
      <alignment horizontal="right" vertical="center"/>
    </xf>
    <xf numFmtId="225" fontId="160" fillId="0" borderId="7">
      <alignment horizontal="right" vertical="center"/>
    </xf>
    <xf numFmtId="223" fontId="159" fillId="0" borderId="7">
      <alignment horizontal="right" vertical="center"/>
    </xf>
    <xf numFmtId="223" fontId="159" fillId="0" borderId="7">
      <alignment horizontal="right" vertical="center"/>
    </xf>
    <xf numFmtId="222" fontId="5" fillId="0" borderId="7">
      <alignment horizontal="right" vertical="center"/>
    </xf>
    <xf numFmtId="222" fontId="5" fillId="0" borderId="7">
      <alignment horizontal="right" vertical="center"/>
    </xf>
    <xf numFmtId="222" fontId="5" fillId="0" borderId="7">
      <alignment horizontal="right" vertical="center"/>
    </xf>
    <xf numFmtId="222" fontId="5" fillId="0" borderId="7">
      <alignment horizontal="right" vertical="center"/>
    </xf>
    <xf numFmtId="227" fontId="104" fillId="0" borderId="7">
      <alignment horizontal="right" vertical="center"/>
    </xf>
    <xf numFmtId="227" fontId="104" fillId="0" borderId="7">
      <alignment horizontal="right" vertical="center"/>
    </xf>
    <xf numFmtId="225" fontId="160" fillId="0" borderId="7">
      <alignment horizontal="right" vertical="center"/>
    </xf>
    <xf numFmtId="225" fontId="160" fillId="0" borderId="7">
      <alignment horizontal="right" vertical="center"/>
    </xf>
    <xf numFmtId="225" fontId="160" fillId="0" borderId="7">
      <alignment horizontal="right" vertical="center"/>
    </xf>
    <xf numFmtId="225" fontId="160" fillId="0" borderId="7">
      <alignment horizontal="right" vertical="center"/>
    </xf>
    <xf numFmtId="222" fontId="5" fillId="0" borderId="7">
      <alignment horizontal="right" vertical="center"/>
    </xf>
    <xf numFmtId="222" fontId="5" fillId="0" borderId="7">
      <alignment horizontal="right" vertical="center"/>
    </xf>
    <xf numFmtId="222" fontId="5" fillId="0" borderId="7">
      <alignment horizontal="right" vertical="center"/>
    </xf>
    <xf numFmtId="222" fontId="5" fillId="0" borderId="7">
      <alignment horizontal="right" vertical="center"/>
    </xf>
    <xf numFmtId="222" fontId="5" fillId="0" borderId="7">
      <alignment horizontal="right" vertical="center"/>
    </xf>
    <xf numFmtId="222" fontId="5" fillId="0" borderId="7">
      <alignment horizontal="right" vertical="center"/>
    </xf>
    <xf numFmtId="225" fontId="160" fillId="0" borderId="7">
      <alignment horizontal="right" vertical="center"/>
    </xf>
    <xf numFmtId="225" fontId="160" fillId="0" borderId="7">
      <alignment horizontal="right" vertical="center"/>
    </xf>
    <xf numFmtId="225" fontId="160" fillId="0" borderId="7">
      <alignment horizontal="right" vertical="center"/>
    </xf>
    <xf numFmtId="225" fontId="160" fillId="0" borderId="7">
      <alignment horizontal="right" vertical="center"/>
    </xf>
    <xf numFmtId="225" fontId="160" fillId="0" borderId="7">
      <alignment horizontal="right" vertical="center"/>
    </xf>
    <xf numFmtId="225" fontId="160" fillId="0" borderId="7">
      <alignment horizontal="right" vertical="center"/>
    </xf>
    <xf numFmtId="226" fontId="2" fillId="0" borderId="7">
      <alignment horizontal="right" vertical="center"/>
    </xf>
    <xf numFmtId="226" fontId="2" fillId="0" borderId="7">
      <alignment horizontal="right" vertical="center"/>
    </xf>
    <xf numFmtId="222" fontId="5" fillId="0" borderId="7">
      <alignment horizontal="right" vertical="center"/>
    </xf>
    <xf numFmtId="222" fontId="5" fillId="0" borderId="7">
      <alignment horizontal="right" vertical="center"/>
    </xf>
    <xf numFmtId="225" fontId="160" fillId="0" borderId="7">
      <alignment horizontal="right" vertical="center"/>
    </xf>
    <xf numFmtId="225" fontId="160" fillId="0" borderId="7">
      <alignment horizontal="right" vertical="center"/>
    </xf>
    <xf numFmtId="222" fontId="5" fillId="0" borderId="7">
      <alignment horizontal="right" vertical="center"/>
    </xf>
    <xf numFmtId="222" fontId="5" fillId="0" borderId="7">
      <alignment horizontal="right" vertical="center"/>
    </xf>
    <xf numFmtId="222" fontId="5" fillId="0" borderId="7">
      <alignment horizontal="right" vertical="center"/>
    </xf>
    <xf numFmtId="222" fontId="5" fillId="0" borderId="7">
      <alignment horizontal="right" vertical="center"/>
    </xf>
    <xf numFmtId="225" fontId="160" fillId="0" borderId="7">
      <alignment horizontal="right" vertical="center"/>
    </xf>
    <xf numFmtId="225" fontId="160" fillId="0" borderId="7">
      <alignment horizontal="right" vertical="center"/>
    </xf>
    <xf numFmtId="224" fontId="158" fillId="0" borderId="7">
      <alignment horizontal="right" vertical="center"/>
    </xf>
    <xf numFmtId="224" fontId="158" fillId="0" borderId="7">
      <alignment horizontal="right" vertical="center"/>
    </xf>
    <xf numFmtId="222" fontId="5" fillId="0" borderId="7">
      <alignment horizontal="right" vertical="center"/>
    </xf>
    <xf numFmtId="222" fontId="5" fillId="0" borderId="7">
      <alignment horizontal="right" vertical="center"/>
    </xf>
    <xf numFmtId="222" fontId="5" fillId="0" borderId="7">
      <alignment horizontal="right" vertical="center"/>
    </xf>
    <xf numFmtId="222" fontId="5" fillId="0" borderId="7">
      <alignment horizontal="right" vertical="center"/>
    </xf>
    <xf numFmtId="222" fontId="5" fillId="0" borderId="7">
      <alignment horizontal="right" vertical="center"/>
    </xf>
    <xf numFmtId="222" fontId="5" fillId="0" borderId="7">
      <alignment horizontal="right" vertical="center"/>
    </xf>
    <xf numFmtId="225" fontId="160" fillId="0" borderId="7">
      <alignment horizontal="right" vertical="center"/>
    </xf>
    <xf numFmtId="225" fontId="160" fillId="0" borderId="7">
      <alignment horizontal="right" vertical="center"/>
    </xf>
    <xf numFmtId="222" fontId="5" fillId="0" borderId="7">
      <alignment horizontal="right" vertical="center"/>
    </xf>
    <xf numFmtId="222" fontId="5" fillId="0" borderId="7">
      <alignment horizontal="right" vertical="center"/>
    </xf>
    <xf numFmtId="225" fontId="160" fillId="0" borderId="7">
      <alignment horizontal="right" vertical="center"/>
    </xf>
    <xf numFmtId="225" fontId="160" fillId="0" borderId="7">
      <alignment horizontal="right" vertical="center"/>
    </xf>
    <xf numFmtId="222" fontId="5" fillId="0" borderId="7">
      <alignment horizontal="right" vertical="center"/>
    </xf>
    <xf numFmtId="222" fontId="5" fillId="0" borderId="7">
      <alignment horizontal="right" vertical="center"/>
    </xf>
    <xf numFmtId="225" fontId="160" fillId="0" borderId="7">
      <alignment horizontal="right" vertical="center"/>
    </xf>
    <xf numFmtId="225" fontId="160" fillId="0" borderId="7">
      <alignment horizontal="right" vertical="center"/>
    </xf>
    <xf numFmtId="222" fontId="5" fillId="0" borderId="7">
      <alignment horizontal="right" vertical="center"/>
    </xf>
    <xf numFmtId="222" fontId="5" fillId="0" borderId="7">
      <alignment horizontal="right" vertical="center"/>
    </xf>
    <xf numFmtId="222" fontId="5" fillId="0" borderId="7">
      <alignment horizontal="right" vertical="center"/>
    </xf>
    <xf numFmtId="222" fontId="5" fillId="0" borderId="7">
      <alignment horizontal="right" vertical="center"/>
    </xf>
    <xf numFmtId="218" fontId="142" fillId="0" borderId="7">
      <alignment horizontal="right" vertical="center"/>
    </xf>
    <xf numFmtId="218" fontId="142" fillId="0" borderId="7">
      <alignment horizontal="right" vertical="center"/>
    </xf>
    <xf numFmtId="228" fontId="8" fillId="0" borderId="7">
      <alignment horizontal="right" vertical="center"/>
    </xf>
    <xf numFmtId="228" fontId="8" fillId="0" borderId="7">
      <alignment horizontal="right" vertical="center"/>
    </xf>
    <xf numFmtId="229" fontId="104" fillId="0" borderId="7">
      <alignment horizontal="right" vertical="center"/>
    </xf>
    <xf numFmtId="229" fontId="104" fillId="0" borderId="7">
      <alignment horizontal="right" vertical="center"/>
    </xf>
    <xf numFmtId="221" fontId="104" fillId="0" borderId="7">
      <alignment horizontal="right" vertical="center"/>
    </xf>
    <xf numFmtId="221" fontId="104" fillId="0" borderId="7">
      <alignment horizontal="right" vertical="center"/>
    </xf>
    <xf numFmtId="229" fontId="104" fillId="0" borderId="7">
      <alignment horizontal="right" vertical="center"/>
    </xf>
    <xf numFmtId="229" fontId="104" fillId="0" borderId="7">
      <alignment horizontal="right" vertical="center"/>
    </xf>
    <xf numFmtId="218" fontId="142" fillId="0" borderId="7">
      <alignment horizontal="right" vertical="center"/>
    </xf>
    <xf numFmtId="218" fontId="142" fillId="0" borderId="7">
      <alignment horizontal="right" vertical="center"/>
    </xf>
    <xf numFmtId="230" fontId="104" fillId="0" borderId="7">
      <alignment horizontal="right" vertical="center"/>
    </xf>
    <xf numFmtId="230" fontId="104"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30" fontId="104" fillId="0" borderId="7">
      <alignment horizontal="right" vertical="center"/>
    </xf>
    <xf numFmtId="230" fontId="104" fillId="0" borderId="7">
      <alignment horizontal="right" vertical="center"/>
    </xf>
    <xf numFmtId="230" fontId="104" fillId="0" borderId="7">
      <alignment horizontal="right" vertical="center"/>
    </xf>
    <xf numFmtId="230" fontId="104"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30" fontId="104" fillId="0" borderId="7">
      <alignment horizontal="right" vertical="center"/>
    </xf>
    <xf numFmtId="230" fontId="104" fillId="0" borderId="7">
      <alignment horizontal="right" vertical="center"/>
    </xf>
    <xf numFmtId="230" fontId="104" fillId="0" borderId="7">
      <alignment horizontal="right" vertical="center"/>
    </xf>
    <xf numFmtId="230" fontId="104" fillId="0" borderId="7">
      <alignment horizontal="right" vertical="center"/>
    </xf>
    <xf numFmtId="230" fontId="104" fillId="0" borderId="7">
      <alignment horizontal="right" vertical="center"/>
    </xf>
    <xf numFmtId="230" fontId="104" fillId="0" borderId="7">
      <alignment horizontal="right" vertical="center"/>
    </xf>
    <xf numFmtId="228" fontId="8" fillId="0" borderId="7">
      <alignment horizontal="right" vertical="center"/>
    </xf>
    <xf numFmtId="228" fontId="8" fillId="0" borderId="7">
      <alignment horizontal="right" vertical="center"/>
    </xf>
    <xf numFmtId="230" fontId="104" fillId="0" borderId="7">
      <alignment horizontal="right" vertical="center"/>
    </xf>
    <xf numFmtId="230" fontId="104"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30" fontId="104" fillId="0" borderId="7">
      <alignment horizontal="right" vertical="center"/>
    </xf>
    <xf numFmtId="230" fontId="104" fillId="0" borderId="7">
      <alignment horizontal="right" vertical="center"/>
    </xf>
    <xf numFmtId="230" fontId="104" fillId="0" borderId="7">
      <alignment horizontal="right" vertical="center"/>
    </xf>
    <xf numFmtId="230" fontId="104"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5" fontId="160" fillId="0" borderId="7">
      <alignment horizontal="right" vertical="center"/>
    </xf>
    <xf numFmtId="225" fontId="160" fillId="0" borderId="7">
      <alignment horizontal="right" vertical="center"/>
    </xf>
    <xf numFmtId="225" fontId="160" fillId="0" borderId="7">
      <alignment horizontal="right" vertical="center"/>
    </xf>
    <xf numFmtId="225" fontId="160" fillId="0" borderId="7">
      <alignment horizontal="right" vertical="center"/>
    </xf>
    <xf numFmtId="222" fontId="5" fillId="0" borderId="7">
      <alignment horizontal="right" vertical="center"/>
    </xf>
    <xf numFmtId="222" fontId="5" fillId="0" borderId="7">
      <alignment horizontal="right" vertical="center"/>
    </xf>
    <xf numFmtId="228" fontId="8" fillId="0" borderId="7">
      <alignment horizontal="right" vertical="center"/>
    </xf>
    <xf numFmtId="228" fontId="8"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21" fontId="159" fillId="0" borderId="7">
      <alignment horizontal="right" vertical="center"/>
    </xf>
    <xf numFmtId="221" fontId="159" fillId="0" borderId="7">
      <alignment horizontal="right" vertical="center"/>
    </xf>
    <xf numFmtId="218" fontId="142" fillId="0" borderId="7">
      <alignment horizontal="right" vertical="center"/>
    </xf>
    <xf numFmtId="218" fontId="142" fillId="0" borderId="7">
      <alignment horizontal="right" vertical="center"/>
    </xf>
    <xf numFmtId="231" fontId="104" fillId="0" borderId="7">
      <alignment horizontal="right" vertical="center"/>
    </xf>
    <xf numFmtId="231" fontId="104"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32" fontId="104" fillId="0" borderId="7">
      <alignment horizontal="right" vertical="center"/>
    </xf>
    <xf numFmtId="232" fontId="104" fillId="0" borderId="7">
      <alignment horizontal="right" vertical="center"/>
    </xf>
    <xf numFmtId="218" fontId="142" fillId="0" borderId="7">
      <alignment horizontal="right" vertical="center"/>
    </xf>
    <xf numFmtId="218" fontId="142" fillId="0" borderId="7">
      <alignment horizontal="right" vertical="center"/>
    </xf>
    <xf numFmtId="221" fontId="159" fillId="0" borderId="7">
      <alignment horizontal="right" vertical="center"/>
    </xf>
    <xf numFmtId="221" fontId="159" fillId="0" borderId="7">
      <alignment horizontal="right" vertical="center"/>
    </xf>
    <xf numFmtId="233" fontId="5" fillId="0" borderId="7">
      <alignment horizontal="right" vertical="center"/>
    </xf>
    <xf numFmtId="233" fontId="5" fillId="0" borderId="7">
      <alignment horizontal="right" vertical="center"/>
    </xf>
    <xf numFmtId="221" fontId="159" fillId="0" borderId="7">
      <alignment horizontal="right" vertical="center"/>
    </xf>
    <xf numFmtId="221" fontId="159" fillId="0" borderId="7">
      <alignment horizontal="right" vertical="center"/>
    </xf>
    <xf numFmtId="221" fontId="159" fillId="0" borderId="7">
      <alignment horizontal="right" vertical="center"/>
    </xf>
    <xf numFmtId="221" fontId="159" fillId="0" borderId="7">
      <alignment horizontal="right" vertical="center"/>
    </xf>
    <xf numFmtId="232" fontId="104" fillId="0" borderId="7">
      <alignment horizontal="right" vertical="center"/>
    </xf>
    <xf numFmtId="232" fontId="104" fillId="0" borderId="7">
      <alignment horizontal="right" vertical="center"/>
    </xf>
    <xf numFmtId="218" fontId="142" fillId="0" borderId="7">
      <alignment horizontal="right" vertical="center"/>
    </xf>
    <xf numFmtId="218" fontId="142" fillId="0" borderId="7">
      <alignment horizontal="right" vertical="center"/>
    </xf>
    <xf numFmtId="232" fontId="104" fillId="0" borderId="7">
      <alignment horizontal="right" vertical="center"/>
    </xf>
    <xf numFmtId="232" fontId="104" fillId="0" borderId="7">
      <alignment horizontal="right" vertical="center"/>
    </xf>
    <xf numFmtId="232" fontId="104" fillId="0" borderId="7">
      <alignment horizontal="right" vertical="center"/>
    </xf>
    <xf numFmtId="232" fontId="104"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21" fontId="159" fillId="0" borderId="7">
      <alignment horizontal="right" vertical="center"/>
    </xf>
    <xf numFmtId="221" fontId="159" fillId="0" borderId="7">
      <alignment horizontal="right" vertical="center"/>
    </xf>
    <xf numFmtId="232" fontId="104" fillId="0" borderId="7">
      <alignment horizontal="right" vertical="center"/>
    </xf>
    <xf numFmtId="232" fontId="104" fillId="0" borderId="7">
      <alignment horizontal="right" vertical="center"/>
    </xf>
    <xf numFmtId="232" fontId="104" fillId="0" borderId="7">
      <alignment horizontal="right" vertical="center"/>
    </xf>
    <xf numFmtId="232" fontId="104" fillId="0" borderId="7">
      <alignment horizontal="right" vertical="center"/>
    </xf>
    <xf numFmtId="232" fontId="104" fillId="0" borderId="7">
      <alignment horizontal="right" vertical="center"/>
    </xf>
    <xf numFmtId="232" fontId="104" fillId="0" borderId="7">
      <alignment horizontal="right" vertical="center"/>
    </xf>
    <xf numFmtId="218" fontId="142" fillId="0" borderId="7">
      <alignment horizontal="right" vertical="center"/>
    </xf>
    <xf numFmtId="218" fontId="142" fillId="0" borderId="7">
      <alignment horizontal="right" vertical="center"/>
    </xf>
    <xf numFmtId="232" fontId="104" fillId="0" borderId="7">
      <alignment horizontal="right" vertical="center"/>
    </xf>
    <xf numFmtId="232" fontId="104" fillId="0" borderId="7">
      <alignment horizontal="right" vertical="center"/>
    </xf>
    <xf numFmtId="221" fontId="159" fillId="0" borderId="7">
      <alignment horizontal="right" vertical="center"/>
    </xf>
    <xf numFmtId="221" fontId="159"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32" fontId="104" fillId="0" borderId="7">
      <alignment horizontal="right" vertical="center"/>
    </xf>
    <xf numFmtId="232" fontId="104" fillId="0" borderId="7">
      <alignment horizontal="right" vertical="center"/>
    </xf>
    <xf numFmtId="232" fontId="104" fillId="0" borderId="7">
      <alignment horizontal="right" vertical="center"/>
    </xf>
    <xf numFmtId="232" fontId="104" fillId="0" borderId="7">
      <alignment horizontal="right" vertical="center"/>
    </xf>
    <xf numFmtId="218" fontId="142" fillId="0" borderId="7">
      <alignment horizontal="right" vertical="center"/>
    </xf>
    <xf numFmtId="218" fontId="142" fillId="0" borderId="7">
      <alignment horizontal="right" vertical="center"/>
    </xf>
    <xf numFmtId="231" fontId="104" fillId="0" borderId="7">
      <alignment horizontal="right" vertical="center"/>
    </xf>
    <xf numFmtId="231" fontId="104" fillId="0" borderId="7">
      <alignment horizontal="right" vertical="center"/>
    </xf>
    <xf numFmtId="234" fontId="104" fillId="0" borderId="7">
      <alignment horizontal="right" vertical="center"/>
    </xf>
    <xf numFmtId="234" fontId="104" fillId="0" borderId="7">
      <alignment horizontal="right" vertical="center"/>
    </xf>
    <xf numFmtId="221" fontId="159" fillId="0" borderId="7">
      <alignment horizontal="right" vertical="center"/>
    </xf>
    <xf numFmtId="221" fontId="159" fillId="0" borderId="7">
      <alignment horizontal="right" vertical="center"/>
    </xf>
    <xf numFmtId="231" fontId="104" fillId="0" borderId="7">
      <alignment horizontal="right" vertical="center"/>
    </xf>
    <xf numFmtId="231" fontId="104" fillId="0" borderId="7">
      <alignment horizontal="right" vertical="center"/>
    </xf>
    <xf numFmtId="218" fontId="142" fillId="0" borderId="7">
      <alignment horizontal="right" vertical="center"/>
    </xf>
    <xf numFmtId="218" fontId="142" fillId="0" borderId="7">
      <alignment horizontal="right" vertical="center"/>
    </xf>
    <xf numFmtId="234" fontId="104" fillId="0" borderId="7">
      <alignment horizontal="right" vertical="center"/>
    </xf>
    <xf numFmtId="234" fontId="104" fillId="0" borderId="7">
      <alignment horizontal="right" vertical="center"/>
    </xf>
    <xf numFmtId="223" fontId="104" fillId="0" borderId="7">
      <alignment horizontal="right" vertical="center"/>
    </xf>
    <xf numFmtId="223" fontId="104" fillId="0" borderId="7">
      <alignment horizontal="right" vertical="center"/>
    </xf>
    <xf numFmtId="234" fontId="104" fillId="0" borderId="7">
      <alignment horizontal="right" vertical="center"/>
    </xf>
    <xf numFmtId="234" fontId="104" fillId="0" borderId="7">
      <alignment horizontal="right" vertical="center"/>
    </xf>
    <xf numFmtId="177" fontId="104" fillId="0" borderId="7">
      <alignment horizontal="right" vertical="center"/>
    </xf>
    <xf numFmtId="177" fontId="104" fillId="0" borderId="7">
      <alignment horizontal="right" vertical="center"/>
    </xf>
    <xf numFmtId="221" fontId="159" fillId="0" borderId="7">
      <alignment horizontal="right" vertical="center"/>
    </xf>
    <xf numFmtId="221" fontId="159" fillId="0" borderId="7">
      <alignment horizontal="right" vertical="center"/>
    </xf>
    <xf numFmtId="177" fontId="104" fillId="0" borderId="7">
      <alignment horizontal="right" vertical="center"/>
    </xf>
    <xf numFmtId="177" fontId="104" fillId="0" borderId="7">
      <alignment horizontal="right" vertical="center"/>
    </xf>
    <xf numFmtId="218" fontId="142" fillId="0" borderId="7">
      <alignment horizontal="right" vertical="center"/>
    </xf>
    <xf numFmtId="218" fontId="142" fillId="0" borderId="7">
      <alignment horizontal="right" vertical="center"/>
    </xf>
    <xf numFmtId="233" fontId="5" fillId="0" borderId="7">
      <alignment horizontal="right" vertical="center"/>
    </xf>
    <xf numFmtId="233" fontId="5" fillId="0" borderId="7">
      <alignment horizontal="right" vertical="center"/>
    </xf>
    <xf numFmtId="228" fontId="8" fillId="0" borderId="7">
      <alignment horizontal="right" vertical="center"/>
    </xf>
    <xf numFmtId="228" fontId="8" fillId="0" borderId="7">
      <alignment horizontal="right" vertical="center"/>
    </xf>
    <xf numFmtId="217" fontId="87" fillId="0" borderId="7">
      <alignment horizontal="right" vertical="center"/>
    </xf>
    <xf numFmtId="217" fontId="87" fillId="0" borderId="7">
      <alignment horizontal="right" vertical="center"/>
    </xf>
    <xf numFmtId="217" fontId="87" fillId="0" borderId="7">
      <alignment horizontal="right" vertical="center"/>
    </xf>
    <xf numFmtId="217" fontId="87" fillId="0" borderId="7">
      <alignment horizontal="right" vertical="center"/>
    </xf>
    <xf numFmtId="218" fontId="104" fillId="0" borderId="7">
      <alignment horizontal="right" vertical="center"/>
    </xf>
    <xf numFmtId="218" fontId="104" fillId="0" borderId="7">
      <alignment horizontal="right" vertical="center"/>
    </xf>
    <xf numFmtId="233" fontId="5" fillId="0" borderId="7">
      <alignment horizontal="right" vertical="center"/>
    </xf>
    <xf numFmtId="233" fontId="5" fillId="0" borderId="7">
      <alignment horizontal="right" vertical="center"/>
    </xf>
    <xf numFmtId="235" fontId="160" fillId="0" borderId="7">
      <alignment horizontal="right" vertical="center"/>
    </xf>
    <xf numFmtId="235" fontId="160" fillId="0" borderId="7">
      <alignment horizontal="right" vertical="center"/>
    </xf>
    <xf numFmtId="218" fontId="104" fillId="0" borderId="7">
      <alignment horizontal="right" vertical="center"/>
    </xf>
    <xf numFmtId="218" fontId="104" fillId="0" borderId="7">
      <alignment horizontal="right" vertical="center"/>
    </xf>
    <xf numFmtId="236" fontId="104" fillId="0" borderId="7">
      <alignment horizontal="right" vertical="center"/>
    </xf>
    <xf numFmtId="236" fontId="104" fillId="0" borderId="7">
      <alignment horizontal="right" vertical="center"/>
    </xf>
    <xf numFmtId="233" fontId="5" fillId="0" borderId="7">
      <alignment horizontal="right" vertical="center"/>
    </xf>
    <xf numFmtId="233" fontId="5" fillId="0" borderId="7">
      <alignment horizontal="right" vertical="center"/>
    </xf>
    <xf numFmtId="218" fontId="104" fillId="0" borderId="7">
      <alignment horizontal="right" vertical="center"/>
    </xf>
    <xf numFmtId="218" fontId="104" fillId="0" borderId="7">
      <alignment horizontal="right" vertical="center"/>
    </xf>
    <xf numFmtId="233" fontId="5" fillId="0" borderId="7">
      <alignment horizontal="right" vertical="center"/>
    </xf>
    <xf numFmtId="233" fontId="5" fillId="0" borderId="7">
      <alignment horizontal="right" vertical="center"/>
    </xf>
    <xf numFmtId="236" fontId="104" fillId="0" borderId="7">
      <alignment horizontal="right" vertical="center"/>
    </xf>
    <xf numFmtId="236" fontId="104" fillId="0" borderId="7">
      <alignment horizontal="right" vertical="center"/>
    </xf>
    <xf numFmtId="233" fontId="5" fillId="0" borderId="7">
      <alignment horizontal="right" vertical="center"/>
    </xf>
    <xf numFmtId="233" fontId="5" fillId="0" borderId="7">
      <alignment horizontal="right" vertical="center"/>
    </xf>
    <xf numFmtId="233" fontId="5" fillId="0" borderId="7">
      <alignment horizontal="right" vertical="center"/>
    </xf>
    <xf numFmtId="233" fontId="5" fillId="0" borderId="7">
      <alignment horizontal="right" vertical="center"/>
    </xf>
    <xf numFmtId="237" fontId="104" fillId="0" borderId="7">
      <alignment horizontal="right" vertical="center"/>
    </xf>
    <xf numFmtId="237" fontId="104" fillId="0" borderId="7">
      <alignment horizontal="right" vertical="center"/>
    </xf>
    <xf numFmtId="233" fontId="5" fillId="0" borderId="7">
      <alignment horizontal="right" vertical="center"/>
    </xf>
    <xf numFmtId="233" fontId="5" fillId="0" borderId="7">
      <alignment horizontal="right" vertical="center"/>
    </xf>
    <xf numFmtId="238" fontId="8" fillId="0" borderId="7">
      <alignment horizontal="right" vertical="center"/>
    </xf>
    <xf numFmtId="238" fontId="8" fillId="0" borderId="7">
      <alignment horizontal="right" vertical="center"/>
    </xf>
    <xf numFmtId="233" fontId="5" fillId="0" borderId="7">
      <alignment horizontal="right" vertical="center"/>
    </xf>
    <xf numFmtId="233" fontId="5" fillId="0" borderId="7">
      <alignment horizontal="right" vertical="center"/>
    </xf>
    <xf numFmtId="233" fontId="5" fillId="0" borderId="7">
      <alignment horizontal="right" vertical="center"/>
    </xf>
    <xf numFmtId="233" fontId="5" fillId="0" borderId="7">
      <alignment horizontal="right" vertical="center"/>
    </xf>
    <xf numFmtId="221" fontId="159" fillId="0" borderId="7">
      <alignment horizontal="right" vertical="center"/>
    </xf>
    <xf numFmtId="221" fontId="159" fillId="0" borderId="7">
      <alignment horizontal="right" vertical="center"/>
    </xf>
    <xf numFmtId="221" fontId="159" fillId="0" borderId="7">
      <alignment horizontal="right" vertical="center"/>
    </xf>
    <xf numFmtId="221" fontId="159" fillId="0" borderId="7">
      <alignment horizontal="right" vertical="center"/>
    </xf>
    <xf numFmtId="224" fontId="158" fillId="0" borderId="7">
      <alignment horizontal="right" vertical="center"/>
    </xf>
    <xf numFmtId="224" fontId="158" fillId="0" borderId="7">
      <alignment horizontal="right" vertical="center"/>
    </xf>
    <xf numFmtId="221" fontId="159" fillId="0" borderId="7">
      <alignment horizontal="right" vertical="center"/>
    </xf>
    <xf numFmtId="221" fontId="159" fillId="0" borderId="7">
      <alignment horizontal="right" vertical="center"/>
    </xf>
    <xf numFmtId="223" fontId="159" fillId="0" borderId="7">
      <alignment horizontal="right" vertical="center"/>
    </xf>
    <xf numFmtId="223" fontId="159" fillId="0" borderId="7">
      <alignment horizontal="right" vertical="center"/>
    </xf>
    <xf numFmtId="228" fontId="8" fillId="0" borderId="7">
      <alignment horizontal="right" vertical="center"/>
    </xf>
    <xf numFmtId="228" fontId="8" fillId="0" borderId="7">
      <alignment horizontal="right" vertical="center"/>
    </xf>
    <xf numFmtId="239" fontId="2" fillId="0" borderId="7">
      <alignment horizontal="right" vertical="center"/>
    </xf>
    <xf numFmtId="239" fontId="2" fillId="0" borderId="7">
      <alignment horizontal="right" vertical="center"/>
    </xf>
    <xf numFmtId="233" fontId="5" fillId="0" borderId="7">
      <alignment horizontal="right" vertical="center"/>
    </xf>
    <xf numFmtId="233" fontId="5" fillId="0" borderId="7">
      <alignment horizontal="right" vertical="center"/>
    </xf>
    <xf numFmtId="223" fontId="159" fillId="0" borderId="7">
      <alignment horizontal="right" vertical="center"/>
    </xf>
    <xf numFmtId="223" fontId="159" fillId="0" borderId="7">
      <alignment horizontal="right" vertical="center"/>
    </xf>
    <xf numFmtId="233" fontId="5" fillId="0" borderId="7">
      <alignment horizontal="right" vertical="center"/>
    </xf>
    <xf numFmtId="233" fontId="5" fillId="0" borderId="7">
      <alignment horizontal="right" vertical="center"/>
    </xf>
    <xf numFmtId="233" fontId="5" fillId="0" borderId="7">
      <alignment horizontal="right" vertical="center"/>
    </xf>
    <xf numFmtId="233" fontId="5" fillId="0" borderId="7">
      <alignment horizontal="right" vertical="center"/>
    </xf>
    <xf numFmtId="225" fontId="160" fillId="0" borderId="7">
      <alignment horizontal="right" vertical="center"/>
    </xf>
    <xf numFmtId="225" fontId="160" fillId="0" borderId="7">
      <alignment horizontal="right" vertical="center"/>
    </xf>
    <xf numFmtId="224" fontId="158" fillId="0" borderId="7">
      <alignment horizontal="right" vertical="center"/>
    </xf>
    <xf numFmtId="224" fontId="158" fillId="0" borderId="7">
      <alignment horizontal="right" vertical="center"/>
    </xf>
    <xf numFmtId="239" fontId="2" fillId="0" borderId="7">
      <alignment horizontal="right" vertical="center"/>
    </xf>
    <xf numFmtId="239" fontId="2" fillId="0" borderId="7">
      <alignment horizontal="right" vertical="center"/>
    </xf>
    <xf numFmtId="224" fontId="158" fillId="0" borderId="7">
      <alignment horizontal="right" vertical="center"/>
    </xf>
    <xf numFmtId="224" fontId="158" fillId="0" borderId="7">
      <alignment horizontal="right" vertical="center"/>
    </xf>
    <xf numFmtId="223" fontId="159" fillId="0" borderId="7">
      <alignment horizontal="right" vertical="center"/>
    </xf>
    <xf numFmtId="223" fontId="159" fillId="0" borderId="7">
      <alignment horizontal="right" vertical="center"/>
    </xf>
    <xf numFmtId="225" fontId="160" fillId="0" borderId="7">
      <alignment horizontal="right" vertical="center"/>
    </xf>
    <xf numFmtId="225" fontId="160" fillId="0" borderId="7">
      <alignment horizontal="right" vertical="center"/>
    </xf>
    <xf numFmtId="225" fontId="160" fillId="0" borderId="7">
      <alignment horizontal="right" vertical="center"/>
    </xf>
    <xf numFmtId="225" fontId="160" fillId="0" borderId="7">
      <alignment horizontal="right" vertical="center"/>
    </xf>
    <xf numFmtId="233" fontId="5" fillId="0" borderId="7">
      <alignment horizontal="right" vertical="center"/>
    </xf>
    <xf numFmtId="233" fontId="5" fillId="0" borderId="7">
      <alignment horizontal="right" vertical="center"/>
    </xf>
    <xf numFmtId="240" fontId="104" fillId="0" borderId="7">
      <alignment horizontal="right" vertical="center"/>
    </xf>
    <xf numFmtId="240" fontId="104" fillId="0" borderId="7">
      <alignment horizontal="right" vertical="center"/>
    </xf>
    <xf numFmtId="224" fontId="158" fillId="0" borderId="7">
      <alignment horizontal="right" vertical="center"/>
    </xf>
    <xf numFmtId="224" fontId="158" fillId="0" borderId="7">
      <alignment horizontal="right" vertical="center"/>
    </xf>
    <xf numFmtId="224" fontId="158" fillId="0" borderId="7">
      <alignment horizontal="right" vertical="center"/>
    </xf>
    <xf numFmtId="224" fontId="158" fillId="0" borderId="7">
      <alignment horizontal="right" vertical="center"/>
    </xf>
    <xf numFmtId="221" fontId="159" fillId="0" borderId="7">
      <alignment horizontal="right" vertical="center"/>
    </xf>
    <xf numFmtId="221" fontId="159" fillId="0" borderId="7">
      <alignment horizontal="right" vertical="center"/>
    </xf>
    <xf numFmtId="221" fontId="159" fillId="0" borderId="7">
      <alignment horizontal="right" vertical="center"/>
    </xf>
    <xf numFmtId="221" fontId="159" fillId="0" borderId="7">
      <alignment horizontal="right" vertical="center"/>
    </xf>
    <xf numFmtId="225" fontId="160" fillId="0" borderId="7">
      <alignment horizontal="right" vertical="center"/>
    </xf>
    <xf numFmtId="225" fontId="160" fillId="0" borderId="7">
      <alignment horizontal="right" vertical="center"/>
    </xf>
    <xf numFmtId="224" fontId="158" fillId="0" borderId="7">
      <alignment horizontal="right" vertical="center"/>
    </xf>
    <xf numFmtId="224" fontId="158" fillId="0" borderId="7">
      <alignment horizontal="right" vertical="center"/>
    </xf>
    <xf numFmtId="224" fontId="158" fillId="0" borderId="7">
      <alignment horizontal="right" vertical="center"/>
    </xf>
    <xf numFmtId="224" fontId="158" fillId="0" borderId="7">
      <alignment horizontal="right" vertical="center"/>
    </xf>
    <xf numFmtId="224" fontId="158" fillId="0" borderId="7">
      <alignment horizontal="right" vertical="center"/>
    </xf>
    <xf numFmtId="224" fontId="158" fillId="0" borderId="7">
      <alignment horizontal="right" vertical="center"/>
    </xf>
    <xf numFmtId="239" fontId="2" fillId="0" borderId="7">
      <alignment horizontal="right" vertical="center"/>
    </xf>
    <xf numFmtId="239" fontId="2" fillId="0" borderId="7">
      <alignment horizontal="right" vertical="center"/>
    </xf>
    <xf numFmtId="225" fontId="160" fillId="0" borderId="7">
      <alignment horizontal="right" vertical="center"/>
    </xf>
    <xf numFmtId="225" fontId="160" fillId="0" borderId="7">
      <alignment horizontal="right" vertical="center"/>
    </xf>
    <xf numFmtId="224" fontId="158" fillId="0" borderId="7">
      <alignment horizontal="right" vertical="center"/>
    </xf>
    <xf numFmtId="224" fontId="158" fillId="0" borderId="7">
      <alignment horizontal="right" vertical="center"/>
    </xf>
    <xf numFmtId="233" fontId="5" fillId="0" borderId="7">
      <alignment horizontal="right" vertical="center"/>
    </xf>
    <xf numFmtId="233" fontId="5" fillId="0" borderId="7">
      <alignment horizontal="right" vertical="center"/>
    </xf>
    <xf numFmtId="221" fontId="159" fillId="0" borderId="7">
      <alignment horizontal="right" vertical="center"/>
    </xf>
    <xf numFmtId="221" fontId="159" fillId="0" borderId="7">
      <alignment horizontal="right" vertical="center"/>
    </xf>
    <xf numFmtId="224" fontId="158" fillId="0" borderId="7">
      <alignment horizontal="right" vertical="center"/>
    </xf>
    <xf numFmtId="224" fontId="158" fillId="0" borderId="7">
      <alignment horizontal="right" vertical="center"/>
    </xf>
    <xf numFmtId="240" fontId="104" fillId="0" borderId="7">
      <alignment horizontal="right" vertical="center"/>
    </xf>
    <xf numFmtId="240" fontId="104" fillId="0" borderId="7">
      <alignment horizontal="right" vertical="center"/>
    </xf>
    <xf numFmtId="228" fontId="8" fillId="0" borderId="7">
      <alignment horizontal="right" vertical="center"/>
    </xf>
    <xf numFmtId="228" fontId="8" fillId="0" borderId="7">
      <alignment horizontal="right" vertical="center"/>
    </xf>
    <xf numFmtId="221" fontId="159" fillId="0" borderId="7">
      <alignment horizontal="right" vertical="center"/>
    </xf>
    <xf numFmtId="221" fontId="159" fillId="0" borderId="7">
      <alignment horizontal="right" vertical="center"/>
    </xf>
    <xf numFmtId="221" fontId="159" fillId="0" borderId="7">
      <alignment horizontal="right" vertical="center"/>
    </xf>
    <xf numFmtId="221" fontId="159" fillId="0" borderId="7">
      <alignment horizontal="right" vertical="center"/>
    </xf>
    <xf numFmtId="224" fontId="158" fillId="0" borderId="7">
      <alignment horizontal="right" vertical="center"/>
    </xf>
    <xf numFmtId="224" fontId="158" fillId="0" borderId="7">
      <alignment horizontal="right" vertical="center"/>
    </xf>
    <xf numFmtId="225" fontId="160" fillId="0" borderId="7">
      <alignment horizontal="right" vertical="center"/>
    </xf>
    <xf numFmtId="225" fontId="160" fillId="0" borderId="7">
      <alignment horizontal="right" vertical="center"/>
    </xf>
    <xf numFmtId="224" fontId="158" fillId="0" borderId="7">
      <alignment horizontal="right" vertical="center"/>
    </xf>
    <xf numFmtId="224" fontId="158" fillId="0" borderId="7">
      <alignment horizontal="right" vertical="center"/>
    </xf>
    <xf numFmtId="225" fontId="160" fillId="0" borderId="7">
      <alignment horizontal="right" vertical="center"/>
    </xf>
    <xf numFmtId="225" fontId="160" fillId="0" borderId="7">
      <alignment horizontal="right" vertical="center"/>
    </xf>
    <xf numFmtId="224" fontId="158" fillId="0" borderId="7">
      <alignment horizontal="right" vertical="center"/>
    </xf>
    <xf numFmtId="224" fontId="158" fillId="0" borderId="7">
      <alignment horizontal="right" vertical="center"/>
    </xf>
    <xf numFmtId="221" fontId="159" fillId="0" borderId="7">
      <alignment horizontal="right" vertical="center"/>
    </xf>
    <xf numFmtId="221" fontId="159" fillId="0" borderId="7">
      <alignment horizontal="right" vertical="center"/>
    </xf>
    <xf numFmtId="239" fontId="2" fillId="0" borderId="7">
      <alignment horizontal="right" vertical="center"/>
    </xf>
    <xf numFmtId="239" fontId="2" fillId="0" borderId="7">
      <alignment horizontal="right" vertical="center"/>
    </xf>
    <xf numFmtId="233" fontId="5" fillId="0" borderId="7">
      <alignment horizontal="right" vertical="center"/>
    </xf>
    <xf numFmtId="233" fontId="5" fillId="0" borderId="7">
      <alignment horizontal="right" vertical="center"/>
    </xf>
    <xf numFmtId="228" fontId="8" fillId="0" borderId="7">
      <alignment horizontal="right" vertical="center"/>
    </xf>
    <xf numFmtId="228" fontId="8" fillId="0" borderId="7">
      <alignment horizontal="right" vertical="center"/>
    </xf>
    <xf numFmtId="224" fontId="158" fillId="0" borderId="7">
      <alignment horizontal="right" vertical="center"/>
    </xf>
    <xf numFmtId="224" fontId="158" fillId="0" borderId="7">
      <alignment horizontal="right" vertical="center"/>
    </xf>
    <xf numFmtId="228" fontId="8" fillId="0" borderId="7">
      <alignment horizontal="right" vertical="center"/>
    </xf>
    <xf numFmtId="228" fontId="8" fillId="0" borderId="7">
      <alignment horizontal="right" vertical="center"/>
    </xf>
    <xf numFmtId="224" fontId="158" fillId="0" borderId="7">
      <alignment horizontal="right" vertical="center"/>
    </xf>
    <xf numFmtId="224" fontId="158" fillId="0" borderId="7">
      <alignment horizontal="right" vertical="center"/>
    </xf>
    <xf numFmtId="241" fontId="160" fillId="0" borderId="7">
      <alignment horizontal="right" vertical="center"/>
    </xf>
    <xf numFmtId="241" fontId="160" fillId="0" borderId="7">
      <alignment horizontal="right" vertical="center"/>
    </xf>
    <xf numFmtId="233" fontId="5" fillId="0" borderId="7">
      <alignment horizontal="right" vertical="center"/>
    </xf>
    <xf numFmtId="233" fontId="5" fillId="0" borderId="7">
      <alignment horizontal="right" vertical="center"/>
    </xf>
    <xf numFmtId="218" fontId="142" fillId="0" borderId="7">
      <alignment horizontal="right" vertical="center"/>
    </xf>
    <xf numFmtId="218" fontId="142" fillId="0" borderId="7">
      <alignment horizontal="right" vertical="center"/>
    </xf>
    <xf numFmtId="228" fontId="8" fillId="0" borderId="7">
      <alignment horizontal="right" vertical="center"/>
    </xf>
    <xf numFmtId="228" fontId="8" fillId="0" borderId="7">
      <alignment horizontal="right" vertical="center"/>
    </xf>
    <xf numFmtId="241" fontId="160" fillId="0" borderId="7">
      <alignment horizontal="right" vertical="center"/>
    </xf>
    <xf numFmtId="241" fontId="160" fillId="0" borderId="7">
      <alignment horizontal="right" vertical="center"/>
    </xf>
    <xf numFmtId="242" fontId="158" fillId="0" borderId="7">
      <alignment horizontal="right" vertical="center"/>
    </xf>
    <xf numFmtId="242" fontId="158" fillId="0" borderId="7">
      <alignment horizontal="right" vertical="center"/>
    </xf>
    <xf numFmtId="242" fontId="158" fillId="0" borderId="7">
      <alignment horizontal="right" vertical="center"/>
    </xf>
    <xf numFmtId="242" fontId="158" fillId="0" borderId="7">
      <alignment horizontal="right" vertical="center"/>
    </xf>
    <xf numFmtId="241" fontId="160" fillId="0" borderId="7">
      <alignment horizontal="right" vertical="center"/>
    </xf>
    <xf numFmtId="241" fontId="160" fillId="0" borderId="7">
      <alignment horizontal="right" vertical="center"/>
    </xf>
    <xf numFmtId="243" fontId="2" fillId="0" borderId="7">
      <alignment horizontal="right" vertical="center"/>
    </xf>
    <xf numFmtId="243" fontId="2" fillId="0" borderId="7">
      <alignment horizontal="right" vertical="center"/>
    </xf>
    <xf numFmtId="243" fontId="2" fillId="0" borderId="7">
      <alignment horizontal="right" vertical="center"/>
    </xf>
    <xf numFmtId="243" fontId="2" fillId="0" borderId="7">
      <alignment horizontal="right" vertical="center"/>
    </xf>
    <xf numFmtId="243" fontId="2" fillId="0" borderId="7">
      <alignment horizontal="right" vertical="center"/>
    </xf>
    <xf numFmtId="243" fontId="2" fillId="0" borderId="7">
      <alignment horizontal="right" vertical="center"/>
    </xf>
    <xf numFmtId="241" fontId="160" fillId="0" borderId="7">
      <alignment horizontal="right" vertical="center"/>
    </xf>
    <xf numFmtId="241" fontId="160" fillId="0" borderId="7">
      <alignment horizontal="right" vertical="center"/>
    </xf>
    <xf numFmtId="242" fontId="158" fillId="0" borderId="7">
      <alignment horizontal="right" vertical="center"/>
    </xf>
    <xf numFmtId="242" fontId="158" fillId="0" borderId="7">
      <alignment horizontal="right" vertical="center"/>
    </xf>
    <xf numFmtId="241" fontId="160" fillId="0" borderId="7">
      <alignment horizontal="right" vertical="center"/>
    </xf>
    <xf numFmtId="241" fontId="160" fillId="0" borderId="7">
      <alignment horizontal="right" vertical="center"/>
    </xf>
    <xf numFmtId="241" fontId="160" fillId="0" borderId="7">
      <alignment horizontal="right" vertical="center"/>
    </xf>
    <xf numFmtId="241" fontId="160" fillId="0" borderId="7">
      <alignment horizontal="right" vertical="center"/>
    </xf>
    <xf numFmtId="243" fontId="2" fillId="0" borderId="7">
      <alignment horizontal="right" vertical="center"/>
    </xf>
    <xf numFmtId="243" fontId="2" fillId="0" borderId="7">
      <alignment horizontal="right" vertical="center"/>
    </xf>
    <xf numFmtId="243" fontId="2" fillId="0" borderId="7">
      <alignment horizontal="right" vertical="center"/>
    </xf>
    <xf numFmtId="243" fontId="2" fillId="0" borderId="7">
      <alignment horizontal="right" vertical="center"/>
    </xf>
    <xf numFmtId="241" fontId="160" fillId="0" borderId="7">
      <alignment horizontal="right" vertical="center"/>
    </xf>
    <xf numFmtId="241" fontId="160" fillId="0" borderId="7">
      <alignment horizontal="right" vertical="center"/>
    </xf>
    <xf numFmtId="243" fontId="2" fillId="0" borderId="7">
      <alignment horizontal="right" vertical="center"/>
    </xf>
    <xf numFmtId="243" fontId="2" fillId="0" borderId="7">
      <alignment horizontal="right" vertical="center"/>
    </xf>
    <xf numFmtId="241" fontId="160" fillId="0" borderId="7">
      <alignment horizontal="right" vertical="center"/>
    </xf>
    <xf numFmtId="241" fontId="160" fillId="0" borderId="7">
      <alignment horizontal="right" vertical="center"/>
    </xf>
    <xf numFmtId="241" fontId="160" fillId="0" borderId="7">
      <alignment horizontal="right" vertical="center"/>
    </xf>
    <xf numFmtId="241" fontId="160"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24" fontId="158" fillId="0" borderId="7">
      <alignment horizontal="right" vertical="center"/>
    </xf>
    <xf numFmtId="224" fontId="158" fillId="0" borderId="7">
      <alignment horizontal="right" vertical="center"/>
    </xf>
    <xf numFmtId="233" fontId="5" fillId="0" borderId="7">
      <alignment horizontal="right" vertical="center"/>
    </xf>
    <xf numFmtId="233" fontId="5" fillId="0" borderId="7">
      <alignment horizontal="right" vertical="center"/>
    </xf>
    <xf numFmtId="233" fontId="5" fillId="0" borderId="7">
      <alignment horizontal="right" vertical="center"/>
    </xf>
    <xf numFmtId="233" fontId="5" fillId="0" borderId="7">
      <alignment horizontal="right" vertical="center"/>
    </xf>
    <xf numFmtId="228" fontId="8" fillId="0" borderId="7">
      <alignment horizontal="right" vertical="center"/>
    </xf>
    <xf numFmtId="228" fontId="8" fillId="0" borderId="7">
      <alignment horizontal="right" vertical="center"/>
    </xf>
    <xf numFmtId="233" fontId="5" fillId="0" borderId="7">
      <alignment horizontal="right" vertical="center"/>
    </xf>
    <xf numFmtId="233" fontId="5" fillId="0" borderId="7">
      <alignment horizontal="right" vertical="center"/>
    </xf>
    <xf numFmtId="228" fontId="8" fillId="0" borderId="7">
      <alignment horizontal="right" vertical="center"/>
    </xf>
    <xf numFmtId="228" fontId="8" fillId="0" borderId="7">
      <alignment horizontal="right" vertical="center"/>
    </xf>
    <xf numFmtId="233" fontId="5" fillId="0" borderId="7">
      <alignment horizontal="right" vertical="center"/>
    </xf>
    <xf numFmtId="233" fontId="5" fillId="0" borderId="7">
      <alignment horizontal="right" vertical="center"/>
    </xf>
    <xf numFmtId="239" fontId="2" fillId="0" borderId="7">
      <alignment horizontal="right" vertical="center"/>
    </xf>
    <xf numFmtId="239" fontId="2" fillId="0" borderId="7">
      <alignment horizontal="right" vertical="center"/>
    </xf>
    <xf numFmtId="242" fontId="5" fillId="0" borderId="7">
      <alignment horizontal="right" vertical="center"/>
    </xf>
    <xf numFmtId="242" fontId="5" fillId="0" borderId="7">
      <alignment horizontal="right" vertical="center"/>
    </xf>
    <xf numFmtId="242" fontId="5" fillId="0" borderId="7">
      <alignment horizontal="right" vertical="center"/>
    </xf>
    <xf numFmtId="242" fontId="5" fillId="0" borderId="7">
      <alignment horizontal="right" vertical="center"/>
    </xf>
    <xf numFmtId="233" fontId="5" fillId="0" borderId="7">
      <alignment horizontal="right" vertical="center"/>
    </xf>
    <xf numFmtId="233" fontId="5" fillId="0" borderId="7">
      <alignment horizontal="right" vertical="center"/>
    </xf>
    <xf numFmtId="225" fontId="160" fillId="0" borderId="7">
      <alignment horizontal="right" vertical="center"/>
    </xf>
    <xf numFmtId="225" fontId="160" fillId="0" borderId="7">
      <alignment horizontal="right" vertical="center"/>
    </xf>
    <xf numFmtId="232" fontId="104" fillId="0" borderId="7">
      <alignment horizontal="right" vertical="center"/>
    </xf>
    <xf numFmtId="232" fontId="104"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41" fontId="160" fillId="0" borderId="7">
      <alignment horizontal="right" vertical="center"/>
    </xf>
    <xf numFmtId="241" fontId="160" fillId="0" borderId="7">
      <alignment horizontal="right" vertical="center"/>
    </xf>
    <xf numFmtId="242" fontId="5" fillId="0" borderId="7">
      <alignment horizontal="right" vertical="center"/>
    </xf>
    <xf numFmtId="242" fontId="5" fillId="0" borderId="7">
      <alignment horizontal="right" vertical="center"/>
    </xf>
    <xf numFmtId="244" fontId="104" fillId="0" borderId="7">
      <alignment horizontal="right" vertical="center"/>
    </xf>
    <xf numFmtId="244" fontId="104" fillId="0" borderId="7">
      <alignment horizontal="right" vertical="center"/>
    </xf>
    <xf numFmtId="245" fontId="104" fillId="0" borderId="7">
      <alignment horizontal="right" vertical="center"/>
    </xf>
    <xf numFmtId="245" fontId="104" fillId="0" borderId="7">
      <alignment horizontal="right" vertical="center"/>
    </xf>
    <xf numFmtId="244" fontId="104" fillId="0" borderId="7">
      <alignment horizontal="right" vertical="center"/>
    </xf>
    <xf numFmtId="244" fontId="104" fillId="0" borderId="7">
      <alignment horizontal="right" vertical="center"/>
    </xf>
    <xf numFmtId="233" fontId="5" fillId="0" borderId="7">
      <alignment horizontal="right" vertical="center"/>
    </xf>
    <xf numFmtId="233" fontId="5" fillId="0" borderId="7">
      <alignment horizontal="right" vertical="center"/>
    </xf>
    <xf numFmtId="221" fontId="159" fillId="0" borderId="7">
      <alignment horizontal="right" vertical="center"/>
    </xf>
    <xf numFmtId="221" fontId="159" fillId="0" borderId="7">
      <alignment horizontal="right" vertical="center"/>
    </xf>
    <xf numFmtId="233" fontId="5" fillId="0" borderId="7">
      <alignment horizontal="right" vertical="center"/>
    </xf>
    <xf numFmtId="233" fontId="5"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32" fontId="104" fillId="0" borderId="7">
      <alignment horizontal="right" vertical="center"/>
    </xf>
    <xf numFmtId="232" fontId="104"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32" fontId="104" fillId="0" borderId="7">
      <alignment horizontal="right" vertical="center"/>
    </xf>
    <xf numFmtId="232" fontId="104" fillId="0" borderId="7">
      <alignment horizontal="right" vertical="center"/>
    </xf>
    <xf numFmtId="232" fontId="104" fillId="0" borderId="7">
      <alignment horizontal="right" vertical="center"/>
    </xf>
    <xf numFmtId="232" fontId="104" fillId="0" borderId="7">
      <alignment horizontal="right" vertical="center"/>
    </xf>
    <xf numFmtId="232" fontId="104" fillId="0" borderId="7">
      <alignment horizontal="right" vertical="center"/>
    </xf>
    <xf numFmtId="232" fontId="104"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33" fontId="5" fillId="0" borderId="7">
      <alignment horizontal="right" vertical="center"/>
    </xf>
    <xf numFmtId="233" fontId="5" fillId="0" borderId="7">
      <alignment horizontal="right" vertical="center"/>
    </xf>
    <xf numFmtId="228" fontId="8" fillId="0" borderId="7">
      <alignment horizontal="right" vertical="center"/>
    </xf>
    <xf numFmtId="228" fontId="8" fillId="0" borderId="7">
      <alignment horizontal="right" vertical="center"/>
    </xf>
    <xf numFmtId="241" fontId="160" fillId="0" borderId="7">
      <alignment horizontal="right" vertical="center"/>
    </xf>
    <xf numFmtId="241" fontId="160" fillId="0" borderId="7">
      <alignment horizontal="right" vertical="center"/>
    </xf>
    <xf numFmtId="233" fontId="5" fillId="0" borderId="7">
      <alignment horizontal="right" vertical="center"/>
    </xf>
    <xf numFmtId="233" fontId="5" fillId="0" borderId="7">
      <alignment horizontal="right" vertical="center"/>
    </xf>
    <xf numFmtId="233" fontId="5" fillId="0" borderId="7">
      <alignment horizontal="right" vertical="center"/>
    </xf>
    <xf numFmtId="233" fontId="5" fillId="0" borderId="7">
      <alignment horizontal="right" vertical="center"/>
    </xf>
    <xf numFmtId="233" fontId="5" fillId="0" borderId="7">
      <alignment horizontal="right" vertical="center"/>
    </xf>
    <xf numFmtId="233" fontId="5"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33" fontId="5" fillId="0" borderId="7">
      <alignment horizontal="right" vertical="center"/>
    </xf>
    <xf numFmtId="233" fontId="5" fillId="0" borderId="7">
      <alignment horizontal="right" vertical="center"/>
    </xf>
    <xf numFmtId="228" fontId="8" fillId="0" borderId="7">
      <alignment horizontal="right" vertical="center"/>
    </xf>
    <xf numFmtId="228" fontId="8" fillId="0" borderId="7">
      <alignment horizontal="right" vertical="center"/>
    </xf>
    <xf numFmtId="243" fontId="2" fillId="0" borderId="7">
      <alignment horizontal="right" vertical="center"/>
    </xf>
    <xf numFmtId="243" fontId="2" fillId="0" borderId="7">
      <alignment horizontal="right" vertical="center"/>
    </xf>
    <xf numFmtId="233" fontId="5" fillId="0" borderId="7">
      <alignment horizontal="right" vertical="center"/>
    </xf>
    <xf numFmtId="233" fontId="5" fillId="0" borderId="7">
      <alignment horizontal="right" vertical="center"/>
    </xf>
    <xf numFmtId="233" fontId="5" fillId="0" borderId="7">
      <alignment horizontal="right" vertical="center"/>
    </xf>
    <xf numFmtId="241" fontId="160" fillId="0" borderId="7">
      <alignment horizontal="right" vertical="center"/>
    </xf>
    <xf numFmtId="233" fontId="5" fillId="0" borderId="7">
      <alignment horizontal="right" vertical="center"/>
    </xf>
    <xf numFmtId="241" fontId="160" fillId="0" borderId="7">
      <alignment horizontal="right" vertical="center"/>
    </xf>
    <xf numFmtId="233" fontId="5" fillId="0" borderId="7">
      <alignment horizontal="right" vertical="center"/>
    </xf>
    <xf numFmtId="241" fontId="160" fillId="0" borderId="7">
      <alignment horizontal="right" vertical="center"/>
    </xf>
    <xf numFmtId="233" fontId="5" fillId="0" borderId="7">
      <alignment horizontal="right" vertical="center"/>
    </xf>
    <xf numFmtId="241" fontId="160" fillId="0" borderId="7">
      <alignment horizontal="right" vertical="center"/>
    </xf>
    <xf numFmtId="233" fontId="5" fillId="0" borderId="7">
      <alignment horizontal="right" vertical="center"/>
    </xf>
    <xf numFmtId="241" fontId="160" fillId="0" borderId="7">
      <alignment horizontal="right" vertical="center"/>
    </xf>
    <xf numFmtId="233" fontId="5" fillId="0" borderId="7">
      <alignment horizontal="right" vertical="center"/>
    </xf>
    <xf numFmtId="241" fontId="160" fillId="0" borderId="7">
      <alignment horizontal="right" vertical="center"/>
    </xf>
    <xf numFmtId="228" fontId="8" fillId="0" borderId="7">
      <alignment horizontal="right" vertical="center"/>
    </xf>
    <xf numFmtId="228" fontId="8" fillId="0" borderId="7">
      <alignment horizontal="right" vertical="center"/>
    </xf>
    <xf numFmtId="241" fontId="160" fillId="0" borderId="7">
      <alignment horizontal="right" vertical="center"/>
    </xf>
    <xf numFmtId="241" fontId="160" fillId="0" borderId="7">
      <alignment horizontal="right" vertical="center"/>
    </xf>
    <xf numFmtId="225" fontId="160" fillId="0" borderId="7">
      <alignment horizontal="right" vertical="center"/>
    </xf>
    <xf numFmtId="225" fontId="160" fillId="0" borderId="7">
      <alignment horizontal="right" vertical="center"/>
    </xf>
    <xf numFmtId="224" fontId="158" fillId="0" borderId="7">
      <alignment horizontal="right" vertical="center"/>
    </xf>
    <xf numFmtId="224" fontId="158" fillId="0" borderId="7">
      <alignment horizontal="right" vertical="center"/>
    </xf>
    <xf numFmtId="228" fontId="8" fillId="0" borderId="7">
      <alignment horizontal="right" vertical="center"/>
    </xf>
    <xf numFmtId="228" fontId="8" fillId="0" borderId="7">
      <alignment horizontal="right" vertical="center"/>
    </xf>
    <xf numFmtId="233" fontId="5" fillId="0" borderId="7">
      <alignment horizontal="right" vertical="center"/>
    </xf>
    <xf numFmtId="233" fontId="5" fillId="0" borderId="7">
      <alignment horizontal="right" vertical="center"/>
    </xf>
    <xf numFmtId="233" fontId="5" fillId="0" borderId="7">
      <alignment horizontal="right" vertical="center"/>
    </xf>
    <xf numFmtId="233" fontId="5" fillId="0" borderId="7">
      <alignment horizontal="right" vertical="center"/>
    </xf>
    <xf numFmtId="228" fontId="8" fillId="0" borderId="7">
      <alignment horizontal="right" vertical="center"/>
    </xf>
    <xf numFmtId="228" fontId="8" fillId="0" borderId="7">
      <alignment horizontal="right" vertical="center"/>
    </xf>
    <xf numFmtId="233" fontId="5" fillId="0" borderId="7">
      <alignment horizontal="right" vertical="center"/>
    </xf>
    <xf numFmtId="233" fontId="5" fillId="0" borderId="7">
      <alignment horizontal="right" vertical="center"/>
    </xf>
    <xf numFmtId="233" fontId="5" fillId="0" borderId="7">
      <alignment horizontal="right" vertical="center"/>
    </xf>
    <xf numFmtId="233" fontId="5"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33" fontId="5" fillId="0" borderId="7">
      <alignment horizontal="right" vertical="center"/>
    </xf>
    <xf numFmtId="233" fontId="5" fillId="0" borderId="7">
      <alignment horizontal="right" vertical="center"/>
    </xf>
    <xf numFmtId="246" fontId="104" fillId="0" borderId="7">
      <alignment horizontal="right" vertical="center"/>
    </xf>
    <xf numFmtId="246" fontId="104" fillId="0" borderId="7">
      <alignment horizontal="right" vertical="center"/>
    </xf>
    <xf numFmtId="242" fontId="158" fillId="0" borderId="7">
      <alignment horizontal="right" vertical="center"/>
    </xf>
    <xf numFmtId="242" fontId="158" fillId="0" borderId="7">
      <alignment horizontal="right" vertical="center"/>
    </xf>
    <xf numFmtId="241" fontId="160" fillId="0" borderId="7">
      <alignment horizontal="right" vertical="center"/>
    </xf>
    <xf numFmtId="241" fontId="160" fillId="0" borderId="7">
      <alignment horizontal="right" vertical="center"/>
    </xf>
    <xf numFmtId="228" fontId="8" fillId="0" borderId="7">
      <alignment horizontal="right" vertical="center"/>
    </xf>
    <xf numFmtId="228" fontId="8" fillId="0" borderId="7">
      <alignment horizontal="right" vertical="center"/>
    </xf>
    <xf numFmtId="226" fontId="2" fillId="0" borderId="7">
      <alignment horizontal="right" vertical="center"/>
    </xf>
    <xf numFmtId="226" fontId="2" fillId="0" borderId="7">
      <alignment horizontal="right" vertical="center"/>
    </xf>
    <xf numFmtId="218" fontId="142" fillId="0" borderId="7">
      <alignment horizontal="right" vertical="center"/>
    </xf>
    <xf numFmtId="218" fontId="142" fillId="0" borderId="7">
      <alignment horizontal="right" vertical="center"/>
    </xf>
    <xf numFmtId="247" fontId="158" fillId="0" borderId="7">
      <alignment horizontal="right" vertical="center"/>
    </xf>
    <xf numFmtId="247" fontId="158"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9" fontId="158" fillId="0" borderId="7">
      <alignment horizontal="right" vertical="center"/>
    </xf>
    <xf numFmtId="219" fontId="158" fillId="0" borderId="7">
      <alignment horizontal="right" vertical="center"/>
    </xf>
    <xf numFmtId="218" fontId="142" fillId="0" borderId="7">
      <alignment horizontal="right" vertical="center"/>
    </xf>
    <xf numFmtId="218" fontId="142" fillId="0" borderId="7">
      <alignment horizontal="right" vertical="center"/>
    </xf>
    <xf numFmtId="248" fontId="5" fillId="0" borderId="7">
      <alignment horizontal="right" vertical="center"/>
    </xf>
    <xf numFmtId="248" fontId="5" fillId="0" borderId="7">
      <alignment horizontal="right" vertical="center"/>
    </xf>
    <xf numFmtId="248" fontId="5" fillId="0" borderId="7">
      <alignment horizontal="right" vertical="center"/>
    </xf>
    <xf numFmtId="248" fontId="5" fillId="0" borderId="7">
      <alignment horizontal="right" vertical="center"/>
    </xf>
    <xf numFmtId="248" fontId="5" fillId="0" borderId="7">
      <alignment horizontal="right" vertical="center"/>
    </xf>
    <xf numFmtId="248" fontId="5" fillId="0" borderId="7">
      <alignment horizontal="right" vertical="center"/>
    </xf>
    <xf numFmtId="167" fontId="104" fillId="0" borderId="7">
      <alignment horizontal="right" vertical="center"/>
    </xf>
    <xf numFmtId="167" fontId="104" fillId="0" borderId="7">
      <alignment horizontal="right" vertical="center"/>
    </xf>
    <xf numFmtId="248" fontId="5" fillId="0" borderId="7">
      <alignment horizontal="right" vertical="center"/>
    </xf>
    <xf numFmtId="248" fontId="5" fillId="0" borderId="7">
      <alignment horizontal="right" vertical="center"/>
    </xf>
    <xf numFmtId="248" fontId="5" fillId="0" borderId="7">
      <alignment horizontal="right" vertical="center"/>
    </xf>
    <xf numFmtId="248" fontId="5" fillId="0" borderId="7">
      <alignment horizontal="right" vertical="center"/>
    </xf>
    <xf numFmtId="248" fontId="5" fillId="0" borderId="7">
      <alignment horizontal="right" vertical="center"/>
    </xf>
    <xf numFmtId="248" fontId="5"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9" fontId="158" fillId="0" borderId="7">
      <alignment horizontal="right" vertical="center"/>
    </xf>
    <xf numFmtId="219" fontId="158" fillId="0" borderId="7">
      <alignment horizontal="right" vertical="center"/>
    </xf>
    <xf numFmtId="219" fontId="158" fillId="0" borderId="7">
      <alignment horizontal="right" vertical="center"/>
    </xf>
    <xf numFmtId="219" fontId="158" fillId="0" borderId="7">
      <alignment horizontal="right" vertical="center"/>
    </xf>
    <xf numFmtId="219" fontId="158" fillId="0" borderId="7">
      <alignment horizontal="right" vertical="center"/>
    </xf>
    <xf numFmtId="219" fontId="158" fillId="0" borderId="7">
      <alignment horizontal="right" vertical="center"/>
    </xf>
    <xf numFmtId="219" fontId="158" fillId="0" borderId="7">
      <alignment horizontal="right" vertical="center"/>
    </xf>
    <xf numFmtId="219" fontId="158" fillId="0" borderId="7">
      <alignment horizontal="right" vertical="center"/>
    </xf>
    <xf numFmtId="219" fontId="158" fillId="0" borderId="7">
      <alignment horizontal="right" vertical="center"/>
    </xf>
    <xf numFmtId="219" fontId="158" fillId="0" borderId="7">
      <alignment horizontal="right" vertical="center"/>
    </xf>
    <xf numFmtId="249" fontId="90" fillId="0" borderId="7">
      <alignment horizontal="right" vertical="center"/>
    </xf>
    <xf numFmtId="249" fontId="90" fillId="0" borderId="7">
      <alignment horizontal="right" vertical="center"/>
    </xf>
    <xf numFmtId="249" fontId="90" fillId="0" borderId="7">
      <alignment horizontal="right" vertical="center"/>
    </xf>
    <xf numFmtId="249" fontId="90" fillId="0" borderId="7">
      <alignment horizontal="right" vertical="center"/>
    </xf>
    <xf numFmtId="249" fontId="90" fillId="0" borderId="7">
      <alignment horizontal="right" vertical="center"/>
    </xf>
    <xf numFmtId="249" fontId="90" fillId="0" borderId="7">
      <alignment horizontal="right" vertical="center"/>
    </xf>
    <xf numFmtId="234" fontId="68" fillId="0" borderId="7">
      <alignment horizontal="right" vertical="center"/>
    </xf>
    <xf numFmtId="234" fontId="68" fillId="0" borderId="7">
      <alignment horizontal="right" vertical="center"/>
    </xf>
    <xf numFmtId="248" fontId="5" fillId="0" borderId="7">
      <alignment horizontal="right" vertical="center"/>
    </xf>
    <xf numFmtId="248" fontId="5" fillId="0" borderId="7">
      <alignment horizontal="right" vertical="center"/>
    </xf>
    <xf numFmtId="248" fontId="5" fillId="0" borderId="7">
      <alignment horizontal="right" vertical="center"/>
    </xf>
    <xf numFmtId="248" fontId="5" fillId="0" borderId="7">
      <alignment horizontal="right" vertical="center"/>
    </xf>
    <xf numFmtId="250" fontId="104" fillId="0" borderId="7">
      <alignment horizontal="right" vertical="center"/>
    </xf>
    <xf numFmtId="250" fontId="104" fillId="0" borderId="7">
      <alignment horizontal="right" vertical="center"/>
    </xf>
    <xf numFmtId="226" fontId="104" fillId="0" borderId="7">
      <alignment horizontal="right" vertical="center"/>
    </xf>
    <xf numFmtId="226" fontId="104" fillId="0" borderId="7">
      <alignment horizontal="right" vertical="center"/>
    </xf>
    <xf numFmtId="250" fontId="104" fillId="0" borderId="7">
      <alignment horizontal="right" vertical="center"/>
    </xf>
    <xf numFmtId="250" fontId="104" fillId="0" borderId="7">
      <alignment horizontal="right" vertical="center"/>
    </xf>
    <xf numFmtId="248" fontId="5" fillId="0" borderId="7">
      <alignment horizontal="right" vertical="center"/>
    </xf>
    <xf numFmtId="248" fontId="5" fillId="0" borderId="7">
      <alignment horizontal="right" vertical="center"/>
    </xf>
    <xf numFmtId="248" fontId="5" fillId="0" borderId="7">
      <alignment horizontal="right" vertical="center"/>
    </xf>
    <xf numFmtId="248" fontId="5" fillId="0" borderId="7">
      <alignment horizontal="right" vertical="center"/>
    </xf>
    <xf numFmtId="248" fontId="5" fillId="0" borderId="7">
      <alignment horizontal="right" vertical="center"/>
    </xf>
    <xf numFmtId="248" fontId="5" fillId="0" borderId="7">
      <alignment horizontal="right" vertical="center"/>
    </xf>
    <xf numFmtId="248" fontId="5" fillId="0" borderId="7">
      <alignment horizontal="right" vertical="center"/>
    </xf>
    <xf numFmtId="248" fontId="5" fillId="0" borderId="7">
      <alignment horizontal="right" vertical="center"/>
    </xf>
    <xf numFmtId="248" fontId="5" fillId="0" borderId="7">
      <alignment horizontal="right" vertical="center"/>
    </xf>
    <xf numFmtId="248" fontId="5" fillId="0" borderId="7">
      <alignment horizontal="right" vertical="center"/>
    </xf>
    <xf numFmtId="167" fontId="104" fillId="0" borderId="7">
      <alignment horizontal="right" vertical="center"/>
    </xf>
    <xf numFmtId="167" fontId="104" fillId="0" borderId="7">
      <alignment horizontal="right" vertical="center"/>
    </xf>
    <xf numFmtId="217" fontId="87" fillId="0" borderId="7">
      <alignment horizontal="right" vertical="center"/>
    </xf>
    <xf numFmtId="217" fontId="87" fillId="0" borderId="7">
      <alignment horizontal="right" vertical="center"/>
    </xf>
    <xf numFmtId="251" fontId="90" fillId="0" borderId="34">
      <alignment horizontal="right" vertical="center"/>
    </xf>
    <xf numFmtId="251" fontId="90" fillId="0" borderId="34">
      <alignment horizontal="right" vertical="center"/>
    </xf>
    <xf numFmtId="225" fontId="160" fillId="0" borderId="7">
      <alignment horizontal="right" vertical="center"/>
    </xf>
    <xf numFmtId="225" fontId="160" fillId="0" borderId="7">
      <alignment horizontal="right" vertical="center"/>
    </xf>
    <xf numFmtId="222" fontId="160" fillId="0" borderId="7">
      <alignment horizontal="right" vertical="center"/>
    </xf>
    <xf numFmtId="222" fontId="160" fillId="0" borderId="7">
      <alignment horizontal="right" vertical="center"/>
    </xf>
    <xf numFmtId="252" fontId="158" fillId="0" borderId="7">
      <alignment horizontal="right" vertical="center"/>
    </xf>
    <xf numFmtId="252" fontId="158" fillId="0" borderId="7">
      <alignment horizontal="right" vertical="center"/>
    </xf>
    <xf numFmtId="253" fontId="8" fillId="0" borderId="7">
      <alignment horizontal="right" vertical="center"/>
    </xf>
    <xf numFmtId="253" fontId="8" fillId="0" borderId="7">
      <alignment horizontal="right" vertical="center"/>
    </xf>
    <xf numFmtId="253" fontId="8" fillId="0" borderId="7">
      <alignment horizontal="right" vertical="center"/>
    </xf>
    <xf numFmtId="253" fontId="8" fillId="0" borderId="7">
      <alignment horizontal="right" vertical="center"/>
    </xf>
    <xf numFmtId="248" fontId="5" fillId="0" borderId="7">
      <alignment horizontal="right" vertical="center"/>
    </xf>
    <xf numFmtId="248" fontId="5" fillId="0" borderId="7">
      <alignment horizontal="right" vertical="center"/>
    </xf>
    <xf numFmtId="247" fontId="158" fillId="0" borderId="7">
      <alignment horizontal="right" vertical="center"/>
    </xf>
    <xf numFmtId="247" fontId="158" fillId="0" borderId="7">
      <alignment horizontal="right" vertical="center"/>
    </xf>
    <xf numFmtId="248" fontId="5" fillId="0" borderId="7">
      <alignment horizontal="right" vertical="center"/>
    </xf>
    <xf numFmtId="248" fontId="5" fillId="0" borderId="7">
      <alignment horizontal="right" vertical="center"/>
    </xf>
    <xf numFmtId="218" fontId="142" fillId="0" borderId="7">
      <alignment horizontal="right" vertical="center"/>
    </xf>
    <xf numFmtId="218" fontId="142" fillId="0" borderId="7">
      <alignment horizontal="right" vertical="center"/>
    </xf>
    <xf numFmtId="248" fontId="5" fillId="0" borderId="7">
      <alignment horizontal="right" vertical="center"/>
    </xf>
    <xf numFmtId="248" fontId="5" fillId="0" borderId="7">
      <alignment horizontal="right" vertical="center"/>
    </xf>
    <xf numFmtId="226" fontId="2" fillId="0" borderId="7">
      <alignment horizontal="right" vertical="center"/>
    </xf>
    <xf numFmtId="226" fontId="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49" fontId="90" fillId="0" borderId="7">
      <alignment horizontal="right" vertical="center"/>
    </xf>
    <xf numFmtId="249" fontId="90" fillId="0" borderId="7">
      <alignment horizontal="right" vertical="center"/>
    </xf>
    <xf numFmtId="249" fontId="90" fillId="0" borderId="7">
      <alignment horizontal="right" vertical="center"/>
    </xf>
    <xf numFmtId="249" fontId="90" fillId="0" borderId="7">
      <alignment horizontal="right" vertical="center"/>
    </xf>
    <xf numFmtId="249" fontId="90" fillId="0" borderId="7">
      <alignment horizontal="right" vertical="center"/>
    </xf>
    <xf numFmtId="249" fontId="90" fillId="0" borderId="7">
      <alignment horizontal="right" vertical="center"/>
    </xf>
    <xf numFmtId="254" fontId="8" fillId="0" borderId="7">
      <alignment horizontal="right" vertical="center"/>
    </xf>
    <xf numFmtId="254" fontId="8" fillId="0" borderId="7">
      <alignment horizontal="right" vertical="center"/>
    </xf>
    <xf numFmtId="255" fontId="104" fillId="0" borderId="7">
      <alignment horizontal="right" vertical="center"/>
    </xf>
    <xf numFmtId="255" fontId="104" fillId="0" borderId="7">
      <alignment horizontal="right" vertical="center"/>
    </xf>
    <xf numFmtId="173" fontId="104" fillId="0" borderId="7">
      <alignment horizontal="right" vertical="center"/>
    </xf>
    <xf numFmtId="173" fontId="104" fillId="0" borderId="7">
      <alignment horizontal="right" vertical="center"/>
    </xf>
    <xf numFmtId="254" fontId="8" fillId="0" borderId="7">
      <alignment horizontal="right" vertical="center"/>
    </xf>
    <xf numFmtId="254" fontId="8" fillId="0" borderId="7">
      <alignment horizontal="right" vertical="center"/>
    </xf>
    <xf numFmtId="254" fontId="8" fillId="0" borderId="7">
      <alignment horizontal="right" vertical="center"/>
    </xf>
    <xf numFmtId="254" fontId="8" fillId="0" borderId="7">
      <alignment horizontal="right" vertical="center"/>
    </xf>
    <xf numFmtId="173" fontId="104" fillId="0" borderId="7">
      <alignment horizontal="right" vertical="center"/>
    </xf>
    <xf numFmtId="173" fontId="104" fillId="0" borderId="7">
      <alignment horizontal="right" vertical="center"/>
    </xf>
    <xf numFmtId="173" fontId="104" fillId="0" borderId="7">
      <alignment horizontal="right" vertical="center"/>
    </xf>
    <xf numFmtId="173" fontId="104" fillId="0" borderId="7">
      <alignment horizontal="right" vertical="center"/>
    </xf>
    <xf numFmtId="254" fontId="8" fillId="0" borderId="7">
      <alignment horizontal="right" vertical="center"/>
    </xf>
    <xf numFmtId="254" fontId="8" fillId="0" borderId="7">
      <alignment horizontal="right" vertical="center"/>
    </xf>
    <xf numFmtId="254" fontId="8" fillId="0" borderId="7">
      <alignment horizontal="right" vertical="center"/>
    </xf>
    <xf numFmtId="254" fontId="8" fillId="0" borderId="7">
      <alignment horizontal="right" vertical="center"/>
    </xf>
    <xf numFmtId="254" fontId="8" fillId="0" borderId="7">
      <alignment horizontal="right" vertical="center"/>
    </xf>
    <xf numFmtId="254" fontId="8" fillId="0" borderId="7">
      <alignment horizontal="right" vertical="center"/>
    </xf>
    <xf numFmtId="173" fontId="104" fillId="0" borderId="7">
      <alignment horizontal="right" vertical="center"/>
    </xf>
    <xf numFmtId="173" fontId="104" fillId="0" borderId="7">
      <alignment horizontal="right" vertical="center"/>
    </xf>
    <xf numFmtId="173" fontId="104" fillId="0" borderId="7">
      <alignment horizontal="right" vertical="center"/>
    </xf>
    <xf numFmtId="173" fontId="104" fillId="0" borderId="7">
      <alignment horizontal="right" vertical="center"/>
    </xf>
    <xf numFmtId="173" fontId="104" fillId="0" borderId="7">
      <alignment horizontal="right" vertical="center"/>
    </xf>
    <xf numFmtId="173" fontId="104" fillId="0" borderId="7">
      <alignment horizontal="right" vertical="center"/>
    </xf>
    <xf numFmtId="254" fontId="8" fillId="0" borderId="7">
      <alignment horizontal="right" vertical="center"/>
    </xf>
    <xf numFmtId="254" fontId="8" fillId="0" borderId="7">
      <alignment horizontal="right" vertical="center"/>
    </xf>
    <xf numFmtId="173" fontId="104" fillId="0" borderId="7">
      <alignment horizontal="right" vertical="center"/>
    </xf>
    <xf numFmtId="173" fontId="104" fillId="0" borderId="7">
      <alignment horizontal="right" vertical="center"/>
    </xf>
    <xf numFmtId="254" fontId="8" fillId="0" borderId="7">
      <alignment horizontal="right" vertical="center"/>
    </xf>
    <xf numFmtId="254" fontId="8" fillId="0" borderId="7">
      <alignment horizontal="right" vertical="center"/>
    </xf>
    <xf numFmtId="254" fontId="8" fillId="0" borderId="7">
      <alignment horizontal="right" vertical="center"/>
    </xf>
    <xf numFmtId="254" fontId="8" fillId="0" borderId="7">
      <alignment horizontal="right" vertical="center"/>
    </xf>
    <xf numFmtId="254" fontId="8" fillId="0" borderId="7">
      <alignment horizontal="right" vertical="center"/>
    </xf>
    <xf numFmtId="254" fontId="8" fillId="0" borderId="7">
      <alignment horizontal="right" vertical="center"/>
    </xf>
    <xf numFmtId="173" fontId="104" fillId="0" borderId="7">
      <alignment horizontal="right" vertical="center"/>
    </xf>
    <xf numFmtId="173" fontId="104" fillId="0" borderId="7">
      <alignment horizontal="right" vertical="center"/>
    </xf>
    <xf numFmtId="173" fontId="104" fillId="0" borderId="7">
      <alignment horizontal="right" vertical="center"/>
    </xf>
    <xf numFmtId="173" fontId="104" fillId="0" borderId="7">
      <alignment horizontal="right" vertical="center"/>
    </xf>
    <xf numFmtId="254" fontId="8" fillId="0" borderId="7">
      <alignment horizontal="right" vertical="center"/>
    </xf>
    <xf numFmtId="254" fontId="8" fillId="0" borderId="7">
      <alignment horizontal="right" vertical="center"/>
    </xf>
    <xf numFmtId="254" fontId="8" fillId="0" borderId="7">
      <alignment horizontal="right" vertical="center"/>
    </xf>
    <xf numFmtId="254" fontId="8" fillId="0" borderId="7">
      <alignment horizontal="right" vertical="center"/>
    </xf>
    <xf numFmtId="250" fontId="104" fillId="0" borderId="7">
      <alignment horizontal="right" vertical="center"/>
    </xf>
    <xf numFmtId="250" fontId="104" fillId="0" borderId="7">
      <alignment horizontal="right" vertical="center"/>
    </xf>
    <xf numFmtId="248" fontId="5" fillId="0" borderId="7">
      <alignment horizontal="right" vertical="center"/>
    </xf>
    <xf numFmtId="248" fontId="5" fillId="0" borderId="7">
      <alignment horizontal="right" vertical="center"/>
    </xf>
    <xf numFmtId="226" fontId="104" fillId="0" borderId="7">
      <alignment horizontal="right" vertical="center"/>
    </xf>
    <xf numFmtId="226" fontId="104" fillId="0" borderId="7">
      <alignment horizontal="right" vertical="center"/>
    </xf>
    <xf numFmtId="250" fontId="104" fillId="0" borderId="7">
      <alignment horizontal="right" vertical="center"/>
    </xf>
    <xf numFmtId="250" fontId="104" fillId="0" borderId="7">
      <alignment horizontal="right" vertical="center"/>
    </xf>
    <xf numFmtId="250" fontId="104" fillId="0" borderId="7">
      <alignment horizontal="right" vertical="center"/>
    </xf>
    <xf numFmtId="250" fontId="104"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9" fontId="158" fillId="0" borderId="7">
      <alignment horizontal="right" vertical="center"/>
    </xf>
    <xf numFmtId="219" fontId="158" fillId="0" borderId="7">
      <alignment horizontal="right" vertical="center"/>
    </xf>
    <xf numFmtId="234" fontId="158" fillId="0" borderId="7">
      <alignment horizontal="right" vertical="center"/>
    </xf>
    <xf numFmtId="234" fontId="158" fillId="0" borderId="7">
      <alignment horizontal="right" vertical="center"/>
    </xf>
    <xf numFmtId="218" fontId="142" fillId="0" borderId="7">
      <alignment horizontal="right" vertical="center"/>
    </xf>
    <xf numFmtId="218" fontId="142" fillId="0" borderId="7">
      <alignment horizontal="right" vertical="center"/>
    </xf>
    <xf numFmtId="252" fontId="158" fillId="0" borderId="7">
      <alignment horizontal="right" vertical="center"/>
    </xf>
    <xf numFmtId="252" fontId="158" fillId="0" borderId="7">
      <alignment horizontal="right" vertical="center"/>
    </xf>
    <xf numFmtId="256" fontId="158" fillId="0" borderId="7">
      <alignment horizontal="right" vertical="center"/>
    </xf>
    <xf numFmtId="256" fontId="158" fillId="0" borderId="7">
      <alignment horizontal="right" vertical="center"/>
    </xf>
    <xf numFmtId="257" fontId="160" fillId="0" borderId="7">
      <alignment horizontal="right" vertical="center"/>
    </xf>
    <xf numFmtId="257" fontId="160" fillId="0" borderId="7">
      <alignment horizontal="right" vertical="center"/>
    </xf>
    <xf numFmtId="248" fontId="160" fillId="0" borderId="7">
      <alignment horizontal="right" vertical="center"/>
    </xf>
    <xf numFmtId="248" fontId="160" fillId="0" borderId="7">
      <alignment horizontal="right" vertical="center"/>
    </xf>
    <xf numFmtId="257" fontId="160" fillId="0" borderId="7">
      <alignment horizontal="right" vertical="center"/>
    </xf>
    <xf numFmtId="257" fontId="160" fillId="0" borderId="7">
      <alignment horizontal="right" vertical="center"/>
    </xf>
    <xf numFmtId="248" fontId="160" fillId="0" borderId="7">
      <alignment horizontal="right" vertical="center"/>
    </xf>
    <xf numFmtId="248" fontId="160" fillId="0" borderId="7">
      <alignment horizontal="right" vertical="center"/>
    </xf>
    <xf numFmtId="248" fontId="160" fillId="0" borderId="7">
      <alignment horizontal="right" vertical="center"/>
    </xf>
    <xf numFmtId="248" fontId="160" fillId="0" borderId="7">
      <alignment horizontal="right" vertical="center"/>
    </xf>
    <xf numFmtId="257" fontId="160" fillId="0" borderId="7">
      <alignment horizontal="right" vertical="center"/>
    </xf>
    <xf numFmtId="257" fontId="160" fillId="0" borderId="7">
      <alignment horizontal="right" vertical="center"/>
    </xf>
    <xf numFmtId="257" fontId="160" fillId="0" borderId="7">
      <alignment horizontal="right" vertical="center"/>
    </xf>
    <xf numFmtId="257" fontId="160" fillId="0" borderId="7">
      <alignment horizontal="right" vertical="center"/>
    </xf>
    <xf numFmtId="257" fontId="160" fillId="0" borderId="7">
      <alignment horizontal="right" vertical="center"/>
    </xf>
    <xf numFmtId="257" fontId="160" fillId="0" borderId="7">
      <alignment horizontal="right" vertical="center"/>
    </xf>
    <xf numFmtId="257" fontId="160" fillId="0" borderId="7">
      <alignment horizontal="right" vertical="center"/>
    </xf>
    <xf numFmtId="257" fontId="160" fillId="0" borderId="7">
      <alignment horizontal="right" vertical="center"/>
    </xf>
    <xf numFmtId="256" fontId="158" fillId="0" borderId="7">
      <alignment horizontal="right" vertical="center"/>
    </xf>
    <xf numFmtId="256" fontId="158" fillId="0" borderId="7">
      <alignment horizontal="right" vertical="center"/>
    </xf>
    <xf numFmtId="248" fontId="160" fillId="0" borderId="7">
      <alignment horizontal="right" vertical="center"/>
    </xf>
    <xf numFmtId="248" fontId="160" fillId="0" borderId="7">
      <alignment horizontal="right" vertical="center"/>
    </xf>
    <xf numFmtId="257" fontId="160" fillId="0" borderId="7">
      <alignment horizontal="right" vertical="center"/>
    </xf>
    <xf numFmtId="257" fontId="160" fillId="0" borderId="7">
      <alignment horizontal="right" vertical="center"/>
    </xf>
    <xf numFmtId="252" fontId="158" fillId="0" borderId="7">
      <alignment horizontal="right" vertical="center"/>
    </xf>
    <xf numFmtId="252" fontId="158" fillId="0" borderId="7">
      <alignment horizontal="right" vertical="center"/>
    </xf>
    <xf numFmtId="252" fontId="158" fillId="0" borderId="7">
      <alignment horizontal="right" vertical="center"/>
    </xf>
    <xf numFmtId="252" fontId="158" fillId="0" borderId="7">
      <alignment horizontal="right" vertical="center"/>
    </xf>
    <xf numFmtId="248" fontId="160" fillId="0" borderId="7">
      <alignment horizontal="right" vertical="center"/>
    </xf>
    <xf numFmtId="248" fontId="160" fillId="0" borderId="7">
      <alignment horizontal="right" vertical="center"/>
    </xf>
    <xf numFmtId="257" fontId="160" fillId="0" borderId="7">
      <alignment horizontal="right" vertical="center"/>
    </xf>
    <xf numFmtId="257" fontId="160" fillId="0" borderId="7">
      <alignment horizontal="right" vertical="center"/>
    </xf>
    <xf numFmtId="252" fontId="158" fillId="0" borderId="7">
      <alignment horizontal="right" vertical="center"/>
    </xf>
    <xf numFmtId="252" fontId="158" fillId="0" borderId="7">
      <alignment horizontal="right" vertical="center"/>
    </xf>
    <xf numFmtId="252" fontId="158" fillId="0" borderId="7">
      <alignment horizontal="right" vertical="center"/>
    </xf>
    <xf numFmtId="252" fontId="158" fillId="0" borderId="7">
      <alignment horizontal="right" vertical="center"/>
    </xf>
    <xf numFmtId="252" fontId="158" fillId="0" borderId="7">
      <alignment horizontal="right" vertical="center"/>
    </xf>
    <xf numFmtId="252" fontId="158" fillId="0" borderId="7">
      <alignment horizontal="right" vertical="center"/>
    </xf>
    <xf numFmtId="257" fontId="160" fillId="0" borderId="7">
      <alignment horizontal="right" vertical="center"/>
    </xf>
    <xf numFmtId="257" fontId="160" fillId="0" borderId="7">
      <alignment horizontal="right" vertical="center"/>
    </xf>
    <xf numFmtId="252" fontId="158" fillId="0" borderId="7">
      <alignment horizontal="right" vertical="center"/>
    </xf>
    <xf numFmtId="252" fontId="158" fillId="0" borderId="7">
      <alignment horizontal="right" vertical="center"/>
    </xf>
    <xf numFmtId="257" fontId="160" fillId="0" borderId="7">
      <alignment horizontal="right" vertical="center"/>
    </xf>
    <xf numFmtId="257" fontId="160" fillId="0" borderId="7">
      <alignment horizontal="right" vertical="center"/>
    </xf>
    <xf numFmtId="257" fontId="160" fillId="0" borderId="7">
      <alignment horizontal="right" vertical="center"/>
    </xf>
    <xf numFmtId="257" fontId="160" fillId="0" borderId="7">
      <alignment horizontal="right" vertical="center"/>
    </xf>
    <xf numFmtId="257" fontId="160" fillId="0" borderId="7">
      <alignment horizontal="right" vertical="center"/>
    </xf>
    <xf numFmtId="257" fontId="160" fillId="0" borderId="7">
      <alignment horizontal="right" vertical="center"/>
    </xf>
    <xf numFmtId="257" fontId="160" fillId="0" borderId="7">
      <alignment horizontal="right" vertical="center"/>
    </xf>
    <xf numFmtId="257" fontId="160" fillId="0" borderId="7">
      <alignment horizontal="right" vertical="center"/>
    </xf>
    <xf numFmtId="257" fontId="160" fillId="0" borderId="7">
      <alignment horizontal="right" vertical="center"/>
    </xf>
    <xf numFmtId="257" fontId="160" fillId="0" borderId="7">
      <alignment horizontal="right" vertical="center"/>
    </xf>
    <xf numFmtId="252" fontId="158" fillId="0" borderId="7">
      <alignment horizontal="right" vertical="center"/>
    </xf>
    <xf numFmtId="252" fontId="158" fillId="0" borderId="7">
      <alignment horizontal="right" vertical="center"/>
    </xf>
    <xf numFmtId="257" fontId="160" fillId="0" borderId="7">
      <alignment horizontal="right" vertical="center"/>
    </xf>
    <xf numFmtId="257" fontId="160" fillId="0" borderId="7">
      <alignment horizontal="right" vertical="center"/>
    </xf>
    <xf numFmtId="252" fontId="158" fillId="0" borderId="7">
      <alignment horizontal="right" vertical="center"/>
    </xf>
    <xf numFmtId="252" fontId="158" fillId="0" borderId="7">
      <alignment horizontal="right" vertical="center"/>
    </xf>
    <xf numFmtId="257" fontId="160" fillId="0" borderId="7">
      <alignment horizontal="right" vertical="center"/>
    </xf>
    <xf numFmtId="257" fontId="160" fillId="0" borderId="7">
      <alignment horizontal="right" vertical="center"/>
    </xf>
    <xf numFmtId="252" fontId="158" fillId="0" borderId="7">
      <alignment horizontal="right" vertical="center"/>
    </xf>
    <xf numFmtId="252" fontId="158" fillId="0" borderId="7">
      <alignment horizontal="right" vertical="center"/>
    </xf>
    <xf numFmtId="257" fontId="160" fillId="0" borderId="7">
      <alignment horizontal="right" vertical="center"/>
    </xf>
    <xf numFmtId="257" fontId="160" fillId="0" borderId="7">
      <alignment horizontal="right" vertical="center"/>
    </xf>
    <xf numFmtId="252" fontId="158" fillId="0" borderId="7">
      <alignment horizontal="right" vertical="center"/>
    </xf>
    <xf numFmtId="252" fontId="158" fillId="0" borderId="7">
      <alignment horizontal="right" vertical="center"/>
    </xf>
    <xf numFmtId="252" fontId="158" fillId="0" borderId="7">
      <alignment horizontal="right" vertical="center"/>
    </xf>
    <xf numFmtId="252" fontId="158" fillId="0" borderId="7">
      <alignment horizontal="right" vertical="center"/>
    </xf>
    <xf numFmtId="252" fontId="158" fillId="0" borderId="7">
      <alignment horizontal="right" vertical="center"/>
    </xf>
    <xf numFmtId="252" fontId="158" fillId="0" borderId="7">
      <alignment horizontal="right" vertical="center"/>
    </xf>
    <xf numFmtId="252" fontId="158" fillId="0" borderId="7">
      <alignment horizontal="right" vertical="center"/>
    </xf>
    <xf numFmtId="252" fontId="158" fillId="0" borderId="7">
      <alignment horizontal="right" vertical="center"/>
    </xf>
    <xf numFmtId="252" fontId="158" fillId="0" borderId="7">
      <alignment horizontal="right" vertical="center"/>
    </xf>
    <xf numFmtId="252" fontId="158" fillId="0" borderId="7">
      <alignment horizontal="right" vertical="center"/>
    </xf>
    <xf numFmtId="252" fontId="158" fillId="0" borderId="7">
      <alignment horizontal="right" vertical="center"/>
    </xf>
    <xf numFmtId="252" fontId="158" fillId="0" borderId="7">
      <alignment horizontal="right" vertical="center"/>
    </xf>
    <xf numFmtId="248" fontId="160" fillId="0" borderId="7">
      <alignment horizontal="right" vertical="center"/>
    </xf>
    <xf numFmtId="248" fontId="160" fillId="0" borderId="7">
      <alignment horizontal="right" vertical="center"/>
    </xf>
    <xf numFmtId="256" fontId="158" fillId="0" borderId="7">
      <alignment horizontal="right" vertical="center"/>
    </xf>
    <xf numFmtId="256" fontId="158" fillId="0" borderId="7">
      <alignment horizontal="right" vertical="center"/>
    </xf>
    <xf numFmtId="257" fontId="160" fillId="0" borderId="7">
      <alignment horizontal="right" vertical="center"/>
    </xf>
    <xf numFmtId="257" fontId="160" fillId="0" borderId="7">
      <alignment horizontal="right" vertical="center"/>
    </xf>
    <xf numFmtId="252" fontId="158" fillId="0" borderId="7">
      <alignment horizontal="right" vertical="center"/>
    </xf>
    <xf numFmtId="252" fontId="158" fillId="0" borderId="7">
      <alignment horizontal="right" vertical="center"/>
    </xf>
    <xf numFmtId="252" fontId="158" fillId="0" borderId="7">
      <alignment horizontal="right" vertical="center"/>
    </xf>
    <xf numFmtId="252" fontId="158" fillId="0" borderId="7">
      <alignment horizontal="right" vertical="center"/>
    </xf>
    <xf numFmtId="257" fontId="160" fillId="0" borderId="7">
      <alignment horizontal="right" vertical="center"/>
    </xf>
    <xf numFmtId="257" fontId="160" fillId="0" borderId="7">
      <alignment horizontal="right" vertical="center"/>
    </xf>
    <xf numFmtId="257" fontId="160" fillId="0" borderId="7">
      <alignment horizontal="right" vertical="center"/>
    </xf>
    <xf numFmtId="257" fontId="160" fillId="0" borderId="7">
      <alignment horizontal="right" vertical="center"/>
    </xf>
    <xf numFmtId="257" fontId="160" fillId="0" borderId="7">
      <alignment horizontal="right" vertical="center"/>
    </xf>
    <xf numFmtId="257" fontId="160" fillId="0" borderId="7">
      <alignment horizontal="right" vertical="center"/>
    </xf>
    <xf numFmtId="257" fontId="160" fillId="0" borderId="7">
      <alignment horizontal="right" vertical="center"/>
    </xf>
    <xf numFmtId="257" fontId="160" fillId="0" borderId="7">
      <alignment horizontal="right" vertical="center"/>
    </xf>
    <xf numFmtId="252" fontId="158" fillId="0" borderId="7">
      <alignment horizontal="right" vertical="center"/>
    </xf>
    <xf numFmtId="252" fontId="158" fillId="0" borderId="7">
      <alignment horizontal="right" vertical="center"/>
    </xf>
    <xf numFmtId="257" fontId="160" fillId="0" borderId="7">
      <alignment horizontal="right" vertical="center"/>
    </xf>
    <xf numFmtId="257" fontId="160" fillId="0" borderId="7">
      <alignment horizontal="right" vertical="center"/>
    </xf>
    <xf numFmtId="218" fontId="142" fillId="0" borderId="7">
      <alignment horizontal="right" vertical="center"/>
    </xf>
    <xf numFmtId="218" fontId="142" fillId="0" borderId="7">
      <alignment horizontal="right" vertical="center"/>
    </xf>
    <xf numFmtId="217" fontId="87" fillId="0" borderId="7">
      <alignment horizontal="right" vertical="center"/>
    </xf>
    <xf numFmtId="217" fontId="87" fillId="0" borderId="7">
      <alignment horizontal="right" vertical="center"/>
    </xf>
    <xf numFmtId="217" fontId="87" fillId="0" borderId="7">
      <alignment horizontal="right" vertical="center"/>
    </xf>
    <xf numFmtId="217" fontId="87" fillId="0" borderId="7">
      <alignment horizontal="right" vertical="center"/>
    </xf>
    <xf numFmtId="249" fontId="90" fillId="0" borderId="7">
      <alignment horizontal="right" vertical="center"/>
    </xf>
    <xf numFmtId="249" fontId="90" fillId="0" borderId="7">
      <alignment horizontal="right" vertical="center"/>
    </xf>
    <xf numFmtId="218" fontId="142" fillId="0" borderId="7">
      <alignment horizontal="right" vertical="center"/>
    </xf>
    <xf numFmtId="218" fontId="142" fillId="0" borderId="7">
      <alignment horizontal="right" vertical="center"/>
    </xf>
    <xf numFmtId="258" fontId="158" fillId="0" borderId="7">
      <alignment horizontal="right" vertical="center"/>
    </xf>
    <xf numFmtId="258" fontId="158" fillId="0" borderId="7">
      <alignment horizontal="right" vertical="center"/>
    </xf>
    <xf numFmtId="258" fontId="158" fillId="0" borderId="7">
      <alignment horizontal="right" vertical="center"/>
    </xf>
    <xf numFmtId="258" fontId="158" fillId="0" borderId="7">
      <alignment horizontal="right" vertical="center"/>
    </xf>
    <xf numFmtId="258" fontId="158" fillId="0" borderId="7">
      <alignment horizontal="right" vertical="center"/>
    </xf>
    <xf numFmtId="258" fontId="158" fillId="0" borderId="7">
      <alignment horizontal="right" vertical="center"/>
    </xf>
    <xf numFmtId="240" fontId="8" fillId="0" borderId="7">
      <alignment horizontal="right" vertical="center"/>
    </xf>
    <xf numFmtId="240" fontId="8" fillId="0" borderId="7">
      <alignment horizontal="right" vertical="center"/>
    </xf>
    <xf numFmtId="240" fontId="8" fillId="0" borderId="7">
      <alignment horizontal="right" vertical="center"/>
    </xf>
    <xf numFmtId="240" fontId="8" fillId="0" borderId="7">
      <alignment horizontal="right" vertical="center"/>
    </xf>
    <xf numFmtId="259" fontId="8" fillId="0" borderId="7">
      <alignment horizontal="right" vertical="center"/>
    </xf>
    <xf numFmtId="259" fontId="8" fillId="0" borderId="7">
      <alignment horizontal="right" vertical="center"/>
    </xf>
    <xf numFmtId="258" fontId="158" fillId="0" borderId="7">
      <alignment horizontal="right" vertical="center"/>
    </xf>
    <xf numFmtId="258" fontId="158" fillId="0" borderId="7">
      <alignment horizontal="right" vertical="center"/>
    </xf>
    <xf numFmtId="258" fontId="158" fillId="0" borderId="7">
      <alignment horizontal="right" vertical="center"/>
    </xf>
    <xf numFmtId="258" fontId="158" fillId="0" borderId="7">
      <alignment horizontal="right" vertical="center"/>
    </xf>
    <xf numFmtId="259" fontId="8" fillId="0" borderId="7">
      <alignment horizontal="right" vertical="center"/>
    </xf>
    <xf numFmtId="259" fontId="8" fillId="0" borderId="7">
      <alignment horizontal="right" vertical="center"/>
    </xf>
    <xf numFmtId="258" fontId="158" fillId="0" borderId="7">
      <alignment horizontal="right" vertical="center"/>
    </xf>
    <xf numFmtId="258" fontId="158" fillId="0" borderId="7">
      <alignment horizontal="right" vertical="center"/>
    </xf>
    <xf numFmtId="258" fontId="158" fillId="0" borderId="7">
      <alignment horizontal="right" vertical="center"/>
    </xf>
    <xf numFmtId="258" fontId="158" fillId="0" borderId="7">
      <alignment horizontal="right" vertical="center"/>
    </xf>
    <xf numFmtId="258" fontId="158" fillId="0" borderId="7">
      <alignment horizontal="right" vertical="center"/>
    </xf>
    <xf numFmtId="258" fontId="158" fillId="0" borderId="7">
      <alignment horizontal="right" vertical="center"/>
    </xf>
    <xf numFmtId="259" fontId="8" fillId="0" borderId="7">
      <alignment horizontal="right" vertical="center"/>
    </xf>
    <xf numFmtId="259" fontId="8" fillId="0" borderId="7">
      <alignment horizontal="right" vertical="center"/>
    </xf>
    <xf numFmtId="259" fontId="8" fillId="0" borderId="7">
      <alignment horizontal="right" vertical="center"/>
    </xf>
    <xf numFmtId="259" fontId="8" fillId="0" borderId="7">
      <alignment horizontal="right" vertical="center"/>
    </xf>
    <xf numFmtId="259" fontId="8" fillId="0" borderId="7">
      <alignment horizontal="right" vertical="center"/>
    </xf>
    <xf numFmtId="259" fontId="8" fillId="0" borderId="7">
      <alignment horizontal="right" vertical="center"/>
    </xf>
    <xf numFmtId="259" fontId="8" fillId="0" borderId="7">
      <alignment horizontal="right" vertical="center"/>
    </xf>
    <xf numFmtId="259" fontId="8" fillId="0" borderId="7">
      <alignment horizontal="right" vertical="center"/>
    </xf>
    <xf numFmtId="259" fontId="8" fillId="0" borderId="7">
      <alignment horizontal="right" vertical="center"/>
    </xf>
    <xf numFmtId="259" fontId="8" fillId="0" borderId="7">
      <alignment horizontal="right" vertical="center"/>
    </xf>
    <xf numFmtId="259" fontId="8" fillId="0" borderId="7">
      <alignment horizontal="right" vertical="center"/>
    </xf>
    <xf numFmtId="259" fontId="8" fillId="0" borderId="7">
      <alignment horizontal="right" vertical="center"/>
    </xf>
    <xf numFmtId="258" fontId="158" fillId="0" borderId="7">
      <alignment horizontal="right" vertical="center"/>
    </xf>
    <xf numFmtId="258" fontId="158" fillId="0" borderId="7">
      <alignment horizontal="right" vertical="center"/>
    </xf>
    <xf numFmtId="258" fontId="158" fillId="0" borderId="7">
      <alignment horizontal="right" vertical="center"/>
    </xf>
    <xf numFmtId="258" fontId="158" fillId="0" borderId="7">
      <alignment horizontal="right" vertical="center"/>
    </xf>
    <xf numFmtId="258" fontId="158" fillId="0" borderId="7">
      <alignment horizontal="right" vertical="center"/>
    </xf>
    <xf numFmtId="258" fontId="158"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49" fontId="90" fillId="0" borderId="7">
      <alignment horizontal="right" vertical="center"/>
    </xf>
    <xf numFmtId="249" fontId="90"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51" fontId="90" fillId="0" borderId="34">
      <alignment horizontal="right" vertical="center"/>
    </xf>
    <xf numFmtId="251" fontId="90" fillId="0" borderId="34">
      <alignment horizontal="right" vertical="center"/>
    </xf>
    <xf numFmtId="238" fontId="8" fillId="0" borderId="7">
      <alignment horizontal="right" vertical="center"/>
    </xf>
    <xf numFmtId="238" fontId="8" fillId="0" borderId="7">
      <alignment horizontal="right" vertical="center"/>
    </xf>
    <xf numFmtId="228" fontId="8" fillId="0" borderId="7">
      <alignment horizontal="right" vertical="center"/>
    </xf>
    <xf numFmtId="228" fontId="8" fillId="0" borderId="7">
      <alignment horizontal="right" vertical="center"/>
    </xf>
    <xf numFmtId="229" fontId="104" fillId="0" borderId="7">
      <alignment horizontal="right" vertical="center"/>
    </xf>
    <xf numFmtId="229" fontId="104" fillId="0" borderId="7">
      <alignment horizontal="right" vertical="center"/>
    </xf>
    <xf numFmtId="230" fontId="104" fillId="0" borderId="7">
      <alignment horizontal="right" vertical="center"/>
    </xf>
    <xf numFmtId="230" fontId="104"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30" fontId="104" fillId="0" borderId="7">
      <alignment horizontal="right" vertical="center"/>
    </xf>
    <xf numFmtId="230" fontId="104" fillId="0" borderId="7">
      <alignment horizontal="right" vertical="center"/>
    </xf>
    <xf numFmtId="230" fontId="104" fillId="0" borderId="7">
      <alignment horizontal="right" vertical="center"/>
    </xf>
    <xf numFmtId="230" fontId="104"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30" fontId="104" fillId="0" borderId="7">
      <alignment horizontal="right" vertical="center"/>
    </xf>
    <xf numFmtId="230" fontId="104" fillId="0" borderId="7">
      <alignment horizontal="right" vertical="center"/>
    </xf>
    <xf numFmtId="230" fontId="104" fillId="0" borderId="7">
      <alignment horizontal="right" vertical="center"/>
    </xf>
    <xf numFmtId="230" fontId="104" fillId="0" borderId="7">
      <alignment horizontal="right" vertical="center"/>
    </xf>
    <xf numFmtId="230" fontId="104" fillId="0" borderId="7">
      <alignment horizontal="right" vertical="center"/>
    </xf>
    <xf numFmtId="230" fontId="104" fillId="0" borderId="7">
      <alignment horizontal="right" vertical="center"/>
    </xf>
    <xf numFmtId="228" fontId="8" fillId="0" borderId="7">
      <alignment horizontal="right" vertical="center"/>
    </xf>
    <xf numFmtId="228" fontId="8" fillId="0" borderId="7">
      <alignment horizontal="right" vertical="center"/>
    </xf>
    <xf numFmtId="230" fontId="104" fillId="0" borderId="7">
      <alignment horizontal="right" vertical="center"/>
    </xf>
    <xf numFmtId="230" fontId="104"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30" fontId="104" fillId="0" borderId="7">
      <alignment horizontal="right" vertical="center"/>
    </xf>
    <xf numFmtId="230" fontId="104" fillId="0" borderId="7">
      <alignment horizontal="right" vertical="center"/>
    </xf>
    <xf numFmtId="230" fontId="104" fillId="0" borderId="7">
      <alignment horizontal="right" vertical="center"/>
    </xf>
    <xf numFmtId="230" fontId="104"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8" fontId="8" fillId="0" borderId="7">
      <alignment horizontal="right" vertical="center"/>
    </xf>
    <xf numFmtId="225" fontId="160" fillId="0" borderId="7">
      <alignment horizontal="right" vertical="center"/>
    </xf>
    <xf numFmtId="225" fontId="160" fillId="0" borderId="7">
      <alignment horizontal="right" vertical="center"/>
    </xf>
    <xf numFmtId="234" fontId="68" fillId="0" borderId="7">
      <alignment horizontal="right" vertical="center"/>
    </xf>
    <xf numFmtId="234" fontId="68" fillId="0" borderId="7">
      <alignment horizontal="right" vertical="center"/>
    </xf>
    <xf numFmtId="234" fontId="68" fillId="0" borderId="7">
      <alignment horizontal="right" vertical="center"/>
    </xf>
    <xf numFmtId="234" fontId="68" fillId="0" borderId="7">
      <alignment horizontal="right" vertical="center"/>
    </xf>
    <xf numFmtId="234" fontId="68" fillId="0" borderId="7">
      <alignment horizontal="right" vertical="center"/>
    </xf>
    <xf numFmtId="234" fontId="68" fillId="0" borderId="7">
      <alignment horizontal="right" vertical="center"/>
    </xf>
    <xf numFmtId="234" fontId="68" fillId="0" borderId="7">
      <alignment horizontal="right" vertical="center"/>
    </xf>
    <xf numFmtId="234" fontId="68" fillId="0" borderId="7">
      <alignment horizontal="right" vertical="center"/>
    </xf>
    <xf numFmtId="234" fontId="68" fillId="0" borderId="7">
      <alignment horizontal="right" vertical="center"/>
    </xf>
    <xf numFmtId="234" fontId="68" fillId="0" borderId="7">
      <alignment horizontal="right" vertical="center"/>
    </xf>
    <xf numFmtId="218" fontId="142" fillId="0" borderId="7">
      <alignment horizontal="right" vertical="center"/>
    </xf>
    <xf numFmtId="218" fontId="142" fillId="0" borderId="7">
      <alignment horizontal="right" vertical="center"/>
    </xf>
    <xf numFmtId="252" fontId="158" fillId="0" borderId="7">
      <alignment horizontal="right" vertical="center"/>
    </xf>
    <xf numFmtId="252" fontId="158"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218" fontId="142" fillId="0" borderId="7">
      <alignment horizontal="right" vertical="center"/>
    </xf>
    <xf numFmtId="190" fontId="103" fillId="0" borderId="13">
      <protection hidden="1"/>
    </xf>
    <xf numFmtId="49" fontId="107" fillId="0" borderId="0" applyFill="0" applyBorder="0" applyAlignment="0"/>
    <xf numFmtId="246" fontId="2" fillId="0" borderId="0" applyFill="0" applyBorder="0" applyAlignment="0"/>
    <xf numFmtId="260" fontId="2" fillId="0" borderId="0" applyFill="0" applyBorder="0" applyAlignment="0"/>
    <xf numFmtId="261" fontId="87" fillId="0" borderId="7">
      <alignment horizontal="center"/>
    </xf>
    <xf numFmtId="261" fontId="87" fillId="0" borderId="7">
      <alignment horizontal="center"/>
    </xf>
    <xf numFmtId="0" fontId="161" fillId="0" borderId="35"/>
    <xf numFmtId="0" fontId="14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41" fillId="0" borderId="0" applyNumberFormat="0" applyFill="0" applyBorder="0" applyAlignment="0" applyProtection="0"/>
    <xf numFmtId="44" fontId="2" fillId="0" borderId="0" applyFont="0" applyFill="0" applyBorder="0" applyAlignment="0" applyProtection="0"/>
    <xf numFmtId="0" fontId="162" fillId="0" borderId="10">
      <alignment horizontal="center" vertical="center" wrapText="1"/>
    </xf>
    <xf numFmtId="0" fontId="163" fillId="0" borderId="0" applyNumberFormat="0" applyFill="0" applyBorder="0" applyAlignment="0" applyProtection="0"/>
    <xf numFmtId="0" fontId="164" fillId="0" borderId="0">
      <alignment horizontal="center"/>
    </xf>
    <xf numFmtId="0" fontId="165" fillId="22" borderId="18" applyNumberFormat="0" applyAlignment="0" applyProtection="0"/>
    <xf numFmtId="0" fontId="165" fillId="22" borderId="18" applyNumberFormat="0" applyAlignment="0" applyProtection="0"/>
    <xf numFmtId="0" fontId="166" fillId="0" borderId="36" applyNumberFormat="0" applyFill="0" applyAlignment="0" applyProtection="0"/>
    <xf numFmtId="0" fontId="166" fillId="0" borderId="36" applyNumberFormat="0" applyFill="0" applyAlignment="0" applyProtection="0"/>
    <xf numFmtId="0" fontId="167" fillId="10" borderId="0" applyNumberFormat="0" applyBorder="0" applyAlignment="0" applyProtection="0"/>
    <xf numFmtId="0" fontId="168" fillId="48" borderId="0" applyNumberFormat="0" applyBorder="0" applyAlignment="0" applyProtection="0"/>
    <xf numFmtId="262" fontId="169" fillId="0" borderId="0" applyFont="0" applyFill="0" applyBorder="0" applyAlignment="0" applyProtection="0"/>
    <xf numFmtId="263" fontId="87"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26" fillId="0" borderId="27">
      <alignment horizontal="center"/>
    </xf>
    <xf numFmtId="264" fontId="87" fillId="0" borderId="0"/>
    <xf numFmtId="206" fontId="87" fillId="0" borderId="1"/>
    <xf numFmtId="3" fontId="8" fillId="36" borderId="23">
      <alignment horizontal="right" vertical="top" wrapText="1"/>
    </xf>
    <xf numFmtId="0" fontId="49" fillId="0" borderId="0"/>
    <xf numFmtId="3" fontId="142" fillId="0" borderId="0" applyNumberFormat="0" applyBorder="0" applyAlignment="0" applyProtection="0">
      <alignment horizontal="centerContinuous"/>
      <protection locked="0"/>
    </xf>
    <xf numFmtId="3" fontId="172" fillId="0" borderId="0">
      <protection locked="0"/>
    </xf>
    <xf numFmtId="5" fontId="173" fillId="49" borderId="2">
      <alignment vertical="top"/>
    </xf>
    <xf numFmtId="5" fontId="173" fillId="49" borderId="2">
      <alignment vertical="top"/>
    </xf>
    <xf numFmtId="0" fontId="174" fillId="50" borderId="1">
      <alignment horizontal="left" vertical="center"/>
    </xf>
    <xf numFmtId="6" fontId="175" fillId="51" borderId="2"/>
    <xf numFmtId="6" fontId="175" fillId="51" borderId="2"/>
    <xf numFmtId="265" fontId="123" fillId="0" borderId="2">
      <alignment horizontal="left" vertical="top"/>
    </xf>
    <xf numFmtId="265" fontId="123" fillId="0" borderId="2">
      <alignment horizontal="left" vertical="top"/>
    </xf>
    <xf numFmtId="0" fontId="176" fillId="52" borderId="0">
      <alignment horizontal="left" vertical="center"/>
    </xf>
    <xf numFmtId="265" fontId="68" fillId="0" borderId="8">
      <alignment horizontal="left" vertical="top"/>
    </xf>
    <xf numFmtId="0" fontId="177" fillId="0" borderId="8">
      <alignment horizontal="left" vertical="center"/>
    </xf>
    <xf numFmtId="266" fontId="2" fillId="0" borderId="0" applyFont="0" applyFill="0" applyBorder="0" applyAlignment="0" applyProtection="0"/>
    <xf numFmtId="267" fontId="2" fillId="0" borderId="0" applyFont="0" applyFill="0" applyBorder="0" applyAlignment="0" applyProtection="0"/>
    <xf numFmtId="42" fontId="115" fillId="0" borderId="0" applyFont="0" applyFill="0" applyBorder="0" applyAlignment="0" applyProtection="0"/>
    <xf numFmtId="44" fontId="115" fillId="0" borderId="0" applyFont="0" applyFill="0" applyBorder="0" applyAlignment="0" applyProtection="0"/>
    <xf numFmtId="0" fontId="178" fillId="9" borderId="0" applyNumberFormat="0" applyBorder="0" applyAlignment="0" applyProtection="0"/>
    <xf numFmtId="0" fontId="2" fillId="0" borderId="0" applyNumberFormat="0" applyFill="0" applyBorder="0" applyAlignment="0" applyProtection="0"/>
    <xf numFmtId="0" fontId="179" fillId="0" borderId="0" applyFont="0" applyFill="0" applyBorder="0" applyAlignment="0" applyProtection="0"/>
    <xf numFmtId="0" fontId="179" fillId="0" borderId="0" applyFont="0" applyFill="0" applyBorder="0" applyAlignment="0" applyProtection="0"/>
    <xf numFmtId="0" fontId="18" fillId="0" borderId="0">
      <alignment vertical="center"/>
    </xf>
    <xf numFmtId="40" fontId="180" fillId="0" borderId="0" applyFont="0" applyFill="0" applyBorder="0" applyAlignment="0" applyProtection="0"/>
    <xf numFmtId="38" fontId="180" fillId="0" borderId="0" applyFont="0" applyFill="0" applyBorder="0" applyAlignment="0" applyProtection="0"/>
    <xf numFmtId="0" fontId="180" fillId="0" borderId="0" applyFont="0" applyFill="0" applyBorder="0" applyAlignment="0" applyProtection="0"/>
    <xf numFmtId="0" fontId="180" fillId="0" borderId="0" applyFont="0" applyFill="0" applyBorder="0" applyAlignment="0" applyProtection="0"/>
    <xf numFmtId="9" fontId="181" fillId="0" borderId="0" applyFont="0" applyFill="0" applyBorder="0" applyAlignment="0" applyProtection="0"/>
    <xf numFmtId="0" fontId="182"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83" fillId="0" borderId="0"/>
    <xf numFmtId="0" fontId="129" fillId="0" borderId="0" applyFont="0" applyFill="0" applyBorder="0" applyAlignment="0" applyProtection="0"/>
    <xf numFmtId="0" fontId="129" fillId="0" borderId="0" applyFont="0" applyFill="0" applyBorder="0" applyAlignment="0" applyProtection="0"/>
    <xf numFmtId="268" fontId="184" fillId="0" borderId="0" applyFont="0" applyFill="0" applyBorder="0" applyAlignment="0" applyProtection="0"/>
    <xf numFmtId="269" fontId="184" fillId="0" borderId="0" applyFont="0" applyFill="0" applyBorder="0" applyAlignment="0" applyProtection="0"/>
    <xf numFmtId="0" fontId="185" fillId="0" borderId="0"/>
    <xf numFmtId="0" fontId="17" fillId="0" borderId="0"/>
    <xf numFmtId="172" fontId="186" fillId="0" borderId="0" applyFont="0" applyFill="0" applyBorder="0" applyAlignment="0" applyProtection="0"/>
    <xf numFmtId="173" fontId="186" fillId="0" borderId="0" applyFont="0" applyFill="0" applyBorder="0" applyAlignment="0" applyProtection="0"/>
    <xf numFmtId="270" fontId="2" fillId="0" borderId="0" applyFont="0" applyFill="0" applyBorder="0" applyAlignment="0" applyProtection="0"/>
    <xf numFmtId="41" fontId="8" fillId="0" borderId="0" applyFont="0" applyFill="0" applyBorder="0" applyAlignment="0" applyProtection="0"/>
    <xf numFmtId="0" fontId="187" fillId="0" borderId="0"/>
    <xf numFmtId="271" fontId="186" fillId="0" borderId="0" applyFont="0" applyFill="0" applyBorder="0" applyAlignment="0" applyProtection="0"/>
    <xf numFmtId="174" fontId="53" fillId="0" borderId="0" applyFont="0" applyFill="0" applyBorder="0" applyAlignment="0" applyProtection="0"/>
    <xf numFmtId="272" fontId="186" fillId="0" borderId="0" applyFont="0" applyFill="0" applyBorder="0" applyAlignment="0" applyProtection="0"/>
    <xf numFmtId="177" fontId="188" fillId="0" borderId="0" applyFont="0" applyFill="0" applyBorder="0" applyAlignment="0" applyProtection="0"/>
    <xf numFmtId="178" fontId="188" fillId="0" borderId="0" applyFont="0" applyFill="0" applyBorder="0" applyAlignment="0" applyProtection="0"/>
    <xf numFmtId="0" fontId="5" fillId="0" borderId="0"/>
    <xf numFmtId="43" fontId="136" fillId="0" borderId="0" applyFont="0" applyFill="0" applyBorder="0" applyAlignment="0" applyProtection="0"/>
    <xf numFmtId="0" fontId="5" fillId="0" borderId="0"/>
    <xf numFmtId="0" fontId="5" fillId="0" borderId="0"/>
    <xf numFmtId="0" fontId="5" fillId="0" borderId="0"/>
  </cellStyleXfs>
  <cellXfs count="613">
    <xf numFmtId="0" fontId="0" fillId="0" borderId="0" xfId="0"/>
    <xf numFmtId="0" fontId="4" fillId="0" borderId="0" xfId="1" applyFont="1" applyAlignment="1">
      <alignment vertical="center"/>
    </xf>
    <xf numFmtId="0" fontId="6" fillId="2" borderId="1" xfId="2" applyFont="1" applyFill="1" applyBorder="1" applyAlignment="1">
      <alignment horizontal="center" vertical="center" wrapText="1"/>
    </xf>
    <xf numFmtId="0" fontId="4" fillId="0" borderId="0" xfId="1" applyFont="1" applyAlignment="1">
      <alignment horizontal="center" vertical="center"/>
    </xf>
    <xf numFmtId="0" fontId="4" fillId="0" borderId="1" xfId="2" applyFont="1" applyBorder="1" applyAlignment="1">
      <alignment horizontal="center" vertical="center" wrapText="1"/>
    </xf>
    <xf numFmtId="0" fontId="4" fillId="0" borderId="1" xfId="2" applyFont="1" applyBorder="1" applyAlignment="1">
      <alignment horizontal="justify" vertical="center" wrapText="1"/>
    </xf>
    <xf numFmtId="0" fontId="7" fillId="0" borderId="0" xfId="2" applyFont="1" applyAlignment="1">
      <alignment horizontal="left" vertical="center" wrapText="1"/>
    </xf>
    <xf numFmtId="0" fontId="6" fillId="0" borderId="0" xfId="2" applyFont="1" applyAlignment="1">
      <alignment horizontal="left" vertical="center" wrapText="1"/>
    </xf>
    <xf numFmtId="0" fontId="9" fillId="0" borderId="0" xfId="3" applyFont="1" applyAlignment="1">
      <alignment horizontal="left" vertical="center" wrapText="1"/>
    </xf>
    <xf numFmtId="0" fontId="4" fillId="0" borderId="1" xfId="1" applyFont="1" applyBorder="1" applyAlignment="1">
      <alignment vertical="center"/>
    </xf>
    <xf numFmtId="0" fontId="4" fillId="0" borderId="1" xfId="1" applyFont="1" applyBorder="1" applyAlignment="1">
      <alignment horizontal="justify" vertical="center" wrapText="1"/>
    </xf>
    <xf numFmtId="0" fontId="12" fillId="0" borderId="4"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7" fillId="0" borderId="0" xfId="4" applyFont="1" applyAlignment="1">
      <alignment horizontal="center"/>
    </xf>
    <xf numFmtId="0" fontId="17" fillId="0" borderId="0" xfId="4" applyFont="1" applyAlignment="1">
      <alignment horizontal="center" vertical="center"/>
    </xf>
    <xf numFmtId="0" fontId="17" fillId="0" borderId="0" xfId="4" applyFont="1"/>
    <xf numFmtId="0" fontId="18" fillId="4" borderId="0" xfId="4" applyFont="1" applyFill="1" applyAlignment="1">
      <alignment horizontal="justify" vertical="center" wrapText="1"/>
    </xf>
    <xf numFmtId="0" fontId="9" fillId="5" borderId="6" xfId="4" applyFont="1" applyFill="1" applyBorder="1" applyAlignment="1">
      <alignment horizontal="center" vertical="center"/>
    </xf>
    <xf numFmtId="0" fontId="19" fillId="5" borderId="6" xfId="4" applyFont="1" applyFill="1" applyBorder="1" applyAlignment="1">
      <alignment horizontal="center" vertical="center"/>
    </xf>
    <xf numFmtId="2" fontId="18" fillId="0" borderId="1" xfId="4" applyNumberFormat="1" applyFont="1" applyBorder="1" applyAlignment="1">
      <alignment horizontal="center" vertical="center" wrapText="1"/>
    </xf>
    <xf numFmtId="164" fontId="18" fillId="0" borderId="1" xfId="4" applyNumberFormat="1" applyFont="1" applyBorder="1" applyAlignment="1">
      <alignment horizontal="center" vertical="center" wrapText="1"/>
    </xf>
    <xf numFmtId="41" fontId="9" fillId="0" borderId="1" xfId="4" applyNumberFormat="1" applyFont="1" applyBorder="1" applyAlignment="1">
      <alignment horizontal="center" vertical="center" wrapText="1"/>
    </xf>
    <xf numFmtId="0" fontId="20" fillId="0" borderId="1" xfId="0" applyFont="1" applyFill="1" applyBorder="1" applyAlignment="1">
      <alignment vertical="center" wrapText="1"/>
    </xf>
    <xf numFmtId="4" fontId="9" fillId="0" borderId="1" xfId="4" applyNumberFormat="1" applyFont="1" applyBorder="1" applyAlignment="1">
      <alignment horizontal="center" vertical="center" wrapText="1"/>
    </xf>
    <xf numFmtId="0" fontId="18" fillId="0" borderId="0" xfId="4" applyFont="1" applyAlignment="1">
      <alignment horizontal="justify" vertical="center" wrapText="1"/>
    </xf>
    <xf numFmtId="41" fontId="18" fillId="0" borderId="1" xfId="4" applyNumberFormat="1" applyFont="1" applyBorder="1" applyAlignment="1">
      <alignment horizontal="center" vertical="center" wrapText="1"/>
    </xf>
    <xf numFmtId="0" fontId="21" fillId="0" borderId="1" xfId="0" applyFont="1" applyFill="1" applyBorder="1" applyAlignment="1">
      <alignment vertical="center" wrapText="1"/>
    </xf>
    <xf numFmtId="41" fontId="18" fillId="0" borderId="7" xfId="4" applyNumberFormat="1" applyFont="1" applyBorder="1" applyAlignment="1">
      <alignment horizontal="center" vertical="center" wrapText="1"/>
    </xf>
    <xf numFmtId="4" fontId="18" fillId="0" borderId="1" xfId="4" applyNumberFormat="1" applyFont="1" applyBorder="1" applyAlignment="1">
      <alignment horizontal="center" vertical="center" wrapText="1"/>
    </xf>
    <xf numFmtId="0" fontId="22" fillId="0" borderId="0" xfId="4" applyFont="1" applyAlignment="1">
      <alignment horizontal="justify" vertical="center" wrapText="1"/>
    </xf>
    <xf numFmtId="0" fontId="23" fillId="0" borderId="0" xfId="4" applyFont="1" applyAlignment="1">
      <alignment horizontal="justify" vertical="center" wrapText="1"/>
    </xf>
    <xf numFmtId="0" fontId="9" fillId="0" borderId="0" xfId="4" applyFont="1" applyAlignment="1">
      <alignment horizontal="justify" vertical="center" wrapText="1"/>
    </xf>
    <xf numFmtId="0" fontId="19" fillId="0" borderId="0" xfId="4" applyFont="1" applyAlignment="1">
      <alignment horizontal="justify" vertical="center" wrapText="1"/>
    </xf>
    <xf numFmtId="41" fontId="19" fillId="0" borderId="1" xfId="4" applyNumberFormat="1" applyFont="1" applyBorder="1" applyAlignment="1">
      <alignment horizontal="center" vertical="center" wrapText="1"/>
    </xf>
    <xf numFmtId="0" fontId="24" fillId="0" borderId="1" xfId="0" applyFont="1" applyFill="1" applyBorder="1" applyAlignment="1">
      <alignment vertical="center" wrapText="1"/>
    </xf>
    <xf numFmtId="41" fontId="19" fillId="0" borderId="7" xfId="4" applyNumberFormat="1" applyFont="1" applyBorder="1" applyAlignment="1">
      <alignment horizontal="center" vertical="center" wrapText="1"/>
    </xf>
    <xf numFmtId="0" fontId="19" fillId="0" borderId="0" xfId="4" applyFont="1"/>
    <xf numFmtId="0" fontId="25" fillId="0" borderId="0" xfId="4" applyFont="1" applyAlignment="1">
      <alignment vertical="center"/>
    </xf>
    <xf numFmtId="41" fontId="9" fillId="0" borderId="7" xfId="4" applyNumberFormat="1" applyFont="1" applyBorder="1" applyAlignment="1">
      <alignment horizontal="center" vertical="center" wrapText="1"/>
    </xf>
    <xf numFmtId="0" fontId="26" fillId="0" borderId="0" xfId="4" applyFont="1"/>
    <xf numFmtId="0" fontId="9" fillId="4" borderId="1" xfId="4" applyFont="1" applyFill="1" applyBorder="1" applyAlignment="1">
      <alignment horizontal="center" vertical="center" wrapText="1"/>
    </xf>
    <xf numFmtId="0" fontId="27" fillId="0" borderId="1" xfId="0" applyFont="1" applyBorder="1" applyAlignment="1">
      <alignment vertical="center"/>
    </xf>
    <xf numFmtId="0" fontId="17" fillId="0" borderId="1" xfId="4" applyFont="1" applyBorder="1" applyAlignment="1">
      <alignment horizontal="center"/>
    </xf>
    <xf numFmtId="0" fontId="17" fillId="0" borderId="1" xfId="4" applyFont="1" applyBorder="1" applyAlignment="1">
      <alignment horizontal="center" vertical="center"/>
    </xf>
    <xf numFmtId="0" fontId="9" fillId="0" borderId="0" xfId="5" applyFont="1" applyAlignment="1">
      <alignment horizontal="left" vertical="center"/>
    </xf>
    <xf numFmtId="0" fontId="9" fillId="0" borderId="0" xfId="5" applyFont="1" applyAlignment="1">
      <alignment vertical="center"/>
    </xf>
    <xf numFmtId="0" fontId="18" fillId="0" borderId="0" xfId="5" applyFont="1" applyAlignment="1">
      <alignment horizontal="center"/>
    </xf>
    <xf numFmtId="0" fontId="18" fillId="0" borderId="0" xfId="5" applyFont="1"/>
    <xf numFmtId="0" fontId="29" fillId="0" borderId="0" xfId="5" applyFont="1"/>
    <xf numFmtId="0" fontId="30" fillId="0" borderId="0" xfId="5" applyFont="1"/>
    <xf numFmtId="0" fontId="29" fillId="0" borderId="0" xfId="5" applyFont="1" applyAlignment="1">
      <alignment vertical="center"/>
    </xf>
    <xf numFmtId="2" fontId="18" fillId="0" borderId="1" xfId="5" applyNumberFormat="1" applyFont="1" applyBorder="1" applyAlignment="1">
      <alignment horizontal="center" vertical="center" wrapText="1"/>
    </xf>
    <xf numFmtId="164" fontId="29" fillId="0" borderId="1" xfId="4" applyNumberFormat="1" applyFont="1" applyBorder="1" applyAlignment="1">
      <alignment horizontal="center" vertical="center" wrapText="1"/>
    </xf>
    <xf numFmtId="49" fontId="29" fillId="0" borderId="1" xfId="5" applyNumberFormat="1" applyFont="1" applyBorder="1" applyAlignment="1">
      <alignment horizontal="center" vertical="center" wrapText="1"/>
    </xf>
    <xf numFmtId="41" fontId="9" fillId="0" borderId="1" xfId="4" applyNumberFormat="1" applyFont="1" applyBorder="1" applyAlignment="1">
      <alignment horizontal="justify" vertical="center" wrapText="1"/>
    </xf>
    <xf numFmtId="4" fontId="9" fillId="0" borderId="1" xfId="6" applyNumberFormat="1" applyFont="1" applyFill="1" applyBorder="1" applyAlignment="1">
      <alignment horizontal="center" vertical="center" wrapText="1"/>
    </xf>
    <xf numFmtId="3" fontId="9" fillId="0" borderId="1" xfId="6" applyNumberFormat="1" applyFont="1" applyFill="1" applyBorder="1" applyAlignment="1">
      <alignment horizontal="center" vertical="center" wrapText="1"/>
    </xf>
    <xf numFmtId="41" fontId="18" fillId="0" borderId="1" xfId="4" applyNumberFormat="1" applyFont="1" applyBorder="1" applyAlignment="1">
      <alignment horizontal="justify" vertical="center" wrapText="1"/>
    </xf>
    <xf numFmtId="4" fontId="18" fillId="0" borderId="1" xfId="6" applyNumberFormat="1" applyFont="1" applyFill="1" applyBorder="1" applyAlignment="1">
      <alignment horizontal="center" vertical="center" wrapText="1"/>
    </xf>
    <xf numFmtId="3" fontId="18" fillId="0" borderId="1" xfId="6" applyNumberFormat="1" applyFont="1" applyFill="1" applyBorder="1" applyAlignment="1">
      <alignment horizontal="center" vertical="center" wrapText="1"/>
    </xf>
    <xf numFmtId="4" fontId="19" fillId="0" borderId="1" xfId="5" applyNumberFormat="1" applyFont="1" applyBorder="1" applyAlignment="1">
      <alignment horizontal="center" vertical="center" wrapText="1"/>
    </xf>
    <xf numFmtId="0" fontId="32" fillId="0" borderId="0" xfId="5" applyFont="1"/>
    <xf numFmtId="4" fontId="18" fillId="0" borderId="1" xfId="5" applyNumberFormat="1" applyFont="1" applyBorder="1" applyAlignment="1">
      <alignment horizontal="center" vertical="center" wrapText="1"/>
    </xf>
    <xf numFmtId="3" fontId="18" fillId="0" borderId="1" xfId="5" applyNumberFormat="1" applyFont="1" applyBorder="1" applyAlignment="1">
      <alignment horizontal="center" vertical="center" wrapText="1"/>
    </xf>
    <xf numFmtId="41" fontId="19" fillId="0" borderId="1" xfId="4" applyNumberFormat="1" applyFont="1" applyBorder="1" applyAlignment="1">
      <alignment horizontal="justify" vertical="center" wrapText="1"/>
    </xf>
    <xf numFmtId="4" fontId="29" fillId="0" borderId="0" xfId="5" applyNumberFormat="1" applyFont="1"/>
    <xf numFmtId="3" fontId="18" fillId="0" borderId="1" xfId="4" applyNumberFormat="1" applyFont="1" applyBorder="1" applyAlignment="1">
      <alignment horizontal="center" vertical="center" wrapText="1"/>
    </xf>
    <xf numFmtId="41" fontId="9" fillId="0" borderId="1" xfId="4" applyNumberFormat="1" applyFont="1" applyBorder="1" applyAlignment="1">
      <alignment vertical="center" wrapText="1"/>
    </xf>
    <xf numFmtId="4" fontId="18" fillId="0" borderId="1" xfId="5" applyNumberFormat="1" applyFont="1" applyBorder="1" applyAlignment="1">
      <alignment horizontal="center"/>
    </xf>
    <xf numFmtId="0" fontId="29" fillId="0" borderId="0" xfId="5" applyFont="1" applyAlignment="1">
      <alignment horizontal="center"/>
    </xf>
    <xf numFmtId="3" fontId="29" fillId="0" borderId="0" xfId="5" applyNumberFormat="1" applyFont="1" applyAlignment="1">
      <alignment horizontal="center"/>
    </xf>
    <xf numFmtId="0" fontId="19" fillId="0" borderId="0" xfId="5" applyFont="1" applyAlignment="1">
      <alignment vertical="center" wrapText="1"/>
    </xf>
    <xf numFmtId="0" fontId="33" fillId="0" borderId="0" xfId="5" applyFont="1" applyAlignment="1">
      <alignment vertical="center" wrapText="1"/>
    </xf>
    <xf numFmtId="0" fontId="29" fillId="0" borderId="0" xfId="5" applyFont="1" applyAlignment="1">
      <alignment vertical="center" wrapText="1"/>
    </xf>
    <xf numFmtId="0" fontId="18" fillId="0" borderId="0" xfId="5" applyFont="1" applyAlignment="1">
      <alignment horizontal="center" vertical="center" wrapText="1"/>
    </xf>
    <xf numFmtId="0" fontId="18" fillId="0" borderId="0" xfId="5" applyFont="1" applyAlignment="1">
      <alignment horizontal="justify" vertical="center" wrapText="1"/>
    </xf>
    <xf numFmtId="4" fontId="21" fillId="0" borderId="1" xfId="2" applyNumberFormat="1" applyFont="1" applyFill="1" applyBorder="1" applyAlignment="1">
      <alignment horizontal="center" vertical="center" wrapText="1"/>
    </xf>
    <xf numFmtId="164" fontId="29" fillId="0" borderId="1" xfId="5" applyNumberFormat="1" applyFont="1" applyBorder="1" applyAlignment="1">
      <alignment horizontal="center" vertical="center" wrapText="1"/>
    </xf>
    <xf numFmtId="4" fontId="20" fillId="0" borderId="10" xfId="2" applyNumberFormat="1" applyFont="1" applyFill="1" applyBorder="1" applyAlignment="1">
      <alignment horizontal="right" vertical="center" wrapText="1"/>
    </xf>
    <xf numFmtId="4" fontId="20" fillId="0" borderId="1" xfId="5" applyNumberFormat="1" applyFont="1" applyBorder="1" applyAlignment="1">
      <alignment horizontal="right" vertical="center" wrapText="1"/>
    </xf>
    <xf numFmtId="4" fontId="21" fillId="0" borderId="1" xfId="5" applyNumberFormat="1" applyFont="1" applyBorder="1" applyAlignment="1">
      <alignment horizontal="right" vertical="center" wrapText="1"/>
    </xf>
    <xf numFmtId="0" fontId="27" fillId="0" borderId="1" xfId="5" applyFont="1" applyBorder="1"/>
    <xf numFmtId="0" fontId="18" fillId="0" borderId="1" xfId="5" applyFont="1" applyBorder="1" applyAlignment="1">
      <alignment horizontal="center" vertical="center" wrapText="1"/>
    </xf>
    <xf numFmtId="0" fontId="9" fillId="0" borderId="6" xfId="5" applyFont="1" applyBorder="1" applyAlignment="1">
      <alignment horizontal="center" vertical="center"/>
    </xf>
    <xf numFmtId="49" fontId="35" fillId="0" borderId="1" xfId="5" applyNumberFormat="1" applyFont="1" applyBorder="1" applyAlignment="1">
      <alignment horizontal="center" vertical="center" wrapText="1"/>
    </xf>
    <xf numFmtId="49" fontId="35" fillId="0" borderId="1" xfId="3" applyNumberFormat="1" applyFont="1" applyBorder="1" applyAlignment="1">
      <alignment horizontal="center" vertical="center" wrapText="1"/>
    </xf>
    <xf numFmtId="49" fontId="35" fillId="0" borderId="1" xfId="3" applyNumberFormat="1" applyFont="1" applyBorder="1" applyAlignment="1">
      <alignment horizontal="center" vertical="center"/>
    </xf>
    <xf numFmtId="4" fontId="20" fillId="0" borderId="10" xfId="2" applyNumberFormat="1" applyFont="1" applyFill="1" applyBorder="1" applyAlignment="1">
      <alignment vertical="center" wrapText="1"/>
    </xf>
    <xf numFmtId="0" fontId="36" fillId="0" borderId="0" xfId="5" applyFont="1"/>
    <xf numFmtId="0" fontId="9" fillId="0" borderId="1" xfId="5" applyFont="1" applyBorder="1" applyAlignment="1">
      <alignment horizontal="centerContinuous" vertical="center" wrapText="1"/>
    </xf>
    <xf numFmtId="4" fontId="18" fillId="0" borderId="1" xfId="3" applyNumberFormat="1" applyFont="1" applyBorder="1" applyAlignment="1">
      <alignment horizontal="center" vertical="center" wrapText="1"/>
    </xf>
    <xf numFmtId="49" fontId="18" fillId="0" borderId="1" xfId="5" applyNumberFormat="1" applyFont="1" applyBorder="1" applyAlignment="1">
      <alignment horizontal="center" vertical="center" wrapText="1"/>
    </xf>
    <xf numFmtId="0" fontId="35" fillId="0" borderId="0" xfId="5" applyFont="1"/>
    <xf numFmtId="4" fontId="9" fillId="0" borderId="1" xfId="0" quotePrefix="1" applyNumberFormat="1" applyFont="1" applyFill="1" applyBorder="1" applyAlignment="1">
      <alignment horizontal="center" vertical="center" wrapText="1"/>
    </xf>
    <xf numFmtId="0" fontId="18" fillId="0" borderId="0" xfId="5" applyFont="1" applyAlignment="1">
      <alignment vertical="center"/>
    </xf>
    <xf numFmtId="4" fontId="18" fillId="0" borderId="1" xfId="0" quotePrefix="1" applyNumberFormat="1" applyFont="1" applyFill="1" applyBorder="1" applyAlignment="1">
      <alignment horizontal="center" vertical="center" wrapText="1"/>
    </xf>
    <xf numFmtId="4" fontId="18" fillId="0" borderId="1" xfId="0" applyNumberFormat="1" applyFont="1" applyFill="1" applyBorder="1" applyAlignment="1">
      <alignment horizontal="center" vertical="center" wrapText="1"/>
    </xf>
    <xf numFmtId="0" fontId="19" fillId="0" borderId="0" xfId="5" applyFont="1" applyAlignment="1">
      <alignment vertical="center"/>
    </xf>
    <xf numFmtId="4" fontId="18" fillId="3" borderId="1" xfId="0" applyNumberFormat="1" applyFont="1" applyFill="1" applyBorder="1" applyAlignment="1">
      <alignment horizontal="center" vertical="center" wrapText="1"/>
    </xf>
    <xf numFmtId="167" fontId="18" fillId="0" borderId="1" xfId="0" applyNumberFormat="1" applyFont="1" applyFill="1" applyBorder="1" applyAlignment="1">
      <alignment horizontal="center" vertical="center" wrapText="1"/>
    </xf>
    <xf numFmtId="0" fontId="18" fillId="0" borderId="0" xfId="3" applyFont="1" applyAlignment="1">
      <alignment horizontal="center" vertical="center"/>
    </xf>
    <xf numFmtId="0" fontId="18" fillId="0" borderId="0" xfId="3" applyFont="1" applyAlignment="1">
      <alignment vertical="center"/>
    </xf>
    <xf numFmtId="0" fontId="9" fillId="4" borderId="6" xfId="5" applyFont="1" applyFill="1" applyBorder="1" applyAlignment="1">
      <alignment horizontal="center" vertical="center"/>
    </xf>
    <xf numFmtId="0" fontId="9" fillId="0" borderId="0" xfId="3" applyFont="1" applyAlignment="1">
      <alignment vertical="center" wrapText="1"/>
    </xf>
    <xf numFmtId="0" fontId="9" fillId="0" borderId="0" xfId="3" applyFont="1" applyAlignment="1">
      <alignment horizontal="center" vertical="center" wrapText="1"/>
    </xf>
    <xf numFmtId="41" fontId="9" fillId="0" borderId="1" xfId="3" applyNumberFormat="1" applyFont="1" applyBorder="1" applyAlignment="1">
      <alignment horizontal="center" vertical="center" wrapText="1"/>
    </xf>
    <xf numFmtId="41" fontId="9" fillId="0" borderId="1" xfId="3" applyNumberFormat="1" applyFont="1" applyBorder="1" applyAlignment="1">
      <alignment horizontal="left" vertical="center" wrapText="1"/>
    </xf>
    <xf numFmtId="4" fontId="9" fillId="0" borderId="1" xfId="5" applyNumberFormat="1" applyFont="1" applyBorder="1" applyAlignment="1">
      <alignment horizontal="center" vertical="center" wrapText="1"/>
    </xf>
    <xf numFmtId="0" fontId="37" fillId="0" borderId="0" xfId="3" applyFont="1" applyAlignment="1">
      <alignment vertical="center" wrapText="1"/>
    </xf>
    <xf numFmtId="41" fontId="19" fillId="0" borderId="1" xfId="3" applyNumberFormat="1" applyFont="1" applyBorder="1" applyAlignment="1">
      <alignment horizontal="center" vertical="center" wrapText="1"/>
    </xf>
    <xf numFmtId="41" fontId="19" fillId="0" borderId="1" xfId="3" applyNumberFormat="1" applyFont="1" applyBorder="1" applyAlignment="1">
      <alignment horizontal="justify" vertical="center" wrapText="1"/>
    </xf>
    <xf numFmtId="0" fontId="38" fillId="0" borderId="0" xfId="3" applyFont="1" applyAlignment="1">
      <alignment vertical="center" wrapText="1"/>
    </xf>
    <xf numFmtId="41" fontId="18" fillId="0" borderId="1" xfId="3" applyNumberFormat="1" applyFont="1" applyBorder="1" applyAlignment="1">
      <alignment horizontal="center" vertical="center" wrapText="1"/>
    </xf>
    <xf numFmtId="41" fontId="18" fillId="0" borderId="1" xfId="3" applyNumberFormat="1" applyFont="1" applyBorder="1" applyAlignment="1">
      <alignment horizontal="justify" vertical="center" wrapText="1"/>
    </xf>
    <xf numFmtId="4" fontId="18" fillId="5" borderId="1" xfId="5" applyNumberFormat="1" applyFont="1" applyFill="1" applyBorder="1" applyAlignment="1">
      <alignment horizontal="center" vertical="center" wrapText="1"/>
    </xf>
    <xf numFmtId="0" fontId="39" fillId="5" borderId="0" xfId="3" applyFont="1" applyFill="1" applyAlignment="1">
      <alignment vertical="center" wrapText="1"/>
    </xf>
    <xf numFmtId="0" fontId="39" fillId="0" borderId="0" xfId="3" applyFont="1" applyAlignment="1">
      <alignment vertical="center" wrapText="1"/>
    </xf>
    <xf numFmtId="41" fontId="9" fillId="0" borderId="1" xfId="3" applyNumberFormat="1" applyFont="1" applyBorder="1" applyAlignment="1">
      <alignment horizontal="justify" vertical="center" wrapText="1"/>
    </xf>
    <xf numFmtId="0" fontId="18" fillId="0" borderId="0" xfId="3" applyFont="1" applyAlignment="1">
      <alignment vertical="center" wrapText="1"/>
    </xf>
    <xf numFmtId="0" fontId="9" fillId="0" borderId="0" xfId="3" applyFont="1" applyAlignment="1">
      <alignment vertical="center"/>
    </xf>
    <xf numFmtId="0" fontId="19" fillId="0" borderId="0" xfId="3" applyFont="1" applyAlignment="1">
      <alignment vertical="center"/>
    </xf>
    <xf numFmtId="4" fontId="18" fillId="6" borderId="1" xfId="5" applyNumberFormat="1" applyFont="1" applyFill="1" applyBorder="1" applyAlignment="1">
      <alignment horizontal="center" vertical="center" wrapText="1"/>
    </xf>
    <xf numFmtId="0" fontId="22" fillId="0" borderId="0" xfId="3" applyFont="1" applyAlignment="1">
      <alignment vertical="center"/>
    </xf>
    <xf numFmtId="0" fontId="18" fillId="0" borderId="0" xfId="3" applyFont="1" applyAlignment="1">
      <alignment horizontal="left" vertical="center"/>
    </xf>
    <xf numFmtId="4" fontId="18" fillId="0" borderId="0" xfId="3" applyNumberFormat="1" applyFont="1" applyAlignment="1">
      <alignment horizontal="left" vertical="center"/>
    </xf>
    <xf numFmtId="0" fontId="41" fillId="0" borderId="0" xfId="3" applyFont="1" applyAlignment="1">
      <alignment horizontal="center" vertical="center"/>
    </xf>
    <xf numFmtId="0" fontId="10" fillId="0" borderId="6" xfId="5" applyFont="1" applyBorder="1" applyAlignment="1">
      <alignment horizontal="center" vertical="center" wrapText="1"/>
    </xf>
    <xf numFmtId="0" fontId="11" fillId="0" borderId="6" xfId="5" applyFont="1" applyBorder="1" applyAlignment="1">
      <alignment vertical="center"/>
    </xf>
    <xf numFmtId="0" fontId="11" fillId="0" borderId="0" xfId="5" applyFont="1" applyBorder="1" applyAlignment="1">
      <alignment vertical="center"/>
    </xf>
    <xf numFmtId="49" fontId="42" fillId="0" borderId="1" xfId="5" applyNumberFormat="1" applyFont="1" applyBorder="1" applyAlignment="1">
      <alignment horizontal="center" vertical="center" wrapText="1"/>
    </xf>
    <xf numFmtId="0" fontId="18" fillId="0" borderId="1" xfId="5" applyFont="1" applyBorder="1" applyAlignment="1">
      <alignment horizontal="justify" vertical="center" wrapText="1"/>
    </xf>
    <xf numFmtId="4" fontId="18" fillId="0" borderId="1" xfId="5" applyNumberFormat="1" applyFont="1" applyBorder="1" applyAlignment="1">
      <alignment vertical="center"/>
    </xf>
    <xf numFmtId="0" fontId="19" fillId="0" borderId="0" xfId="5" applyFont="1"/>
    <xf numFmtId="0" fontId="19" fillId="0" borderId="0" xfId="5" applyFont="1" applyAlignment="1">
      <alignment horizontal="centerContinuous" vertical="center" wrapText="1"/>
    </xf>
    <xf numFmtId="0" fontId="18" fillId="0" borderId="0" xfId="5" applyFont="1" applyAlignment="1">
      <alignment horizontal="centerContinuous" vertical="center" wrapText="1"/>
    </xf>
    <xf numFmtId="4" fontId="18" fillId="0" borderId="0" xfId="5" applyNumberFormat="1" applyFont="1" applyAlignment="1">
      <alignment horizontal="centerContinuous" vertical="center" wrapText="1"/>
    </xf>
    <xf numFmtId="0" fontId="9" fillId="0" borderId="0" xfId="5" applyFont="1" applyAlignment="1">
      <alignment vertical="center" wrapText="1"/>
    </xf>
    <xf numFmtId="0" fontId="9" fillId="4" borderId="0" xfId="4" applyFont="1" applyFill="1" applyAlignment="1">
      <alignment horizontal="center" vertical="center" wrapText="1"/>
    </xf>
    <xf numFmtId="0" fontId="9" fillId="4" borderId="1" xfId="4" applyFont="1" applyFill="1" applyBorder="1" applyAlignment="1">
      <alignment horizontal="centerContinuous" vertical="center" wrapText="1"/>
    </xf>
    <xf numFmtId="0" fontId="19" fillId="0" borderId="1" xfId="4" applyFont="1" applyBorder="1" applyAlignment="1">
      <alignment horizontal="centerContinuous" vertical="center" wrapText="1"/>
    </xf>
    <xf numFmtId="0" fontId="18" fillId="4" borderId="1" xfId="4" applyFont="1" applyFill="1" applyBorder="1" applyAlignment="1">
      <alignment horizontal="centerContinuous" vertical="center" wrapText="1"/>
    </xf>
    <xf numFmtId="2" fontId="42" fillId="4" borderId="1" xfId="4" applyNumberFormat="1" applyFont="1" applyFill="1" applyBorder="1" applyAlignment="1">
      <alignment horizontal="centerContinuous" vertical="center" wrapText="1"/>
    </xf>
    <xf numFmtId="0" fontId="9" fillId="4" borderId="0" xfId="4" applyFont="1" applyFill="1" applyAlignment="1">
      <alignment horizontal="justify" vertical="center" wrapText="1"/>
    </xf>
    <xf numFmtId="4" fontId="19" fillId="0" borderId="1" xfId="4" applyNumberFormat="1" applyFont="1" applyBorder="1" applyAlignment="1">
      <alignment horizontal="center" vertical="center" wrapText="1"/>
    </xf>
    <xf numFmtId="165" fontId="18" fillId="0" borderId="1" xfId="4" applyNumberFormat="1" applyFont="1" applyBorder="1" applyAlignment="1">
      <alignment horizontal="center" vertical="center" wrapText="1"/>
    </xf>
    <xf numFmtId="0" fontId="18" fillId="4" borderId="1" xfId="4" applyFont="1" applyFill="1" applyBorder="1" applyAlignment="1">
      <alignment horizontal="justify" vertical="center" wrapText="1"/>
    </xf>
    <xf numFmtId="4" fontId="18" fillId="4" borderId="1" xfId="4" applyNumberFormat="1" applyFont="1" applyFill="1" applyBorder="1" applyAlignment="1">
      <alignment horizontal="center" vertical="center" wrapText="1"/>
    </xf>
    <xf numFmtId="4" fontId="18" fillId="4" borderId="1" xfId="4" applyNumberFormat="1" applyFont="1" applyFill="1" applyBorder="1" applyAlignment="1">
      <alignment horizontal="justify" vertical="center" wrapText="1"/>
    </xf>
    <xf numFmtId="166" fontId="18" fillId="4" borderId="0" xfId="4" applyNumberFormat="1" applyFont="1" applyFill="1" applyAlignment="1">
      <alignment horizontal="justify" vertical="center" wrapText="1"/>
    </xf>
    <xf numFmtId="0" fontId="9" fillId="0" borderId="0" xfId="5" applyFont="1" applyFill="1" applyAlignment="1">
      <alignment horizontal="left" vertical="center"/>
    </xf>
    <xf numFmtId="0" fontId="9" fillId="0" borderId="0" xfId="5" applyFont="1" applyFill="1" applyAlignment="1">
      <alignment vertical="center"/>
    </xf>
    <xf numFmtId="0" fontId="18" fillId="0" borderId="0" xfId="5" applyFont="1" applyFill="1" applyAlignment="1">
      <alignment horizontal="center"/>
    </xf>
    <xf numFmtId="0" fontId="29" fillId="0" borderId="0" xfId="5" applyFont="1" applyFill="1"/>
    <xf numFmtId="0" fontId="36" fillId="0" borderId="0" xfId="5" applyFont="1" applyFill="1"/>
    <xf numFmtId="0" fontId="9" fillId="0" borderId="6" xfId="5" applyFont="1" applyFill="1" applyBorder="1" applyAlignment="1">
      <alignment horizontal="center" vertical="center"/>
    </xf>
    <xf numFmtId="0" fontId="9" fillId="0" borderId="1" xfId="4" applyFont="1" applyFill="1" applyBorder="1" applyAlignment="1">
      <alignment horizontal="centerContinuous" vertical="center" wrapText="1"/>
    </xf>
    <xf numFmtId="4" fontId="21" fillId="0" borderId="1" xfId="7" applyNumberFormat="1" applyFont="1" applyFill="1" applyBorder="1" applyAlignment="1">
      <alignment horizontal="center" vertical="center" wrapText="1"/>
    </xf>
    <xf numFmtId="49" fontId="42" fillId="0" borderId="1" xfId="5" applyNumberFormat="1" applyFont="1" applyFill="1" applyBorder="1" applyAlignment="1">
      <alignment horizontal="center" vertical="center" wrapText="1"/>
    </xf>
    <xf numFmtId="49" fontId="42" fillId="0" borderId="1" xfId="3" applyNumberFormat="1" applyFont="1" applyFill="1" applyBorder="1" applyAlignment="1">
      <alignment horizontal="center" vertical="center" wrapText="1"/>
    </xf>
    <xf numFmtId="49" fontId="42" fillId="0" borderId="1" xfId="3" applyNumberFormat="1" applyFont="1" applyFill="1" applyBorder="1" applyAlignment="1">
      <alignment horizontal="center" vertical="center"/>
    </xf>
    <xf numFmtId="0" fontId="42" fillId="0" borderId="0" xfId="5" applyFont="1" applyFill="1"/>
    <xf numFmtId="41" fontId="9" fillId="0" borderId="1" xfId="5" applyNumberFormat="1" applyFont="1" applyFill="1" applyBorder="1" applyAlignment="1">
      <alignment horizontal="center" vertical="center" wrapText="1"/>
    </xf>
    <xf numFmtId="0" fontId="9" fillId="0" borderId="1" xfId="5" applyFont="1" applyFill="1" applyBorder="1" applyAlignment="1">
      <alignment horizontal="justify" vertical="center" wrapText="1"/>
    </xf>
    <xf numFmtId="0" fontId="30" fillId="0" borderId="0" xfId="5" applyFont="1" applyFill="1" applyAlignment="1">
      <alignment vertical="center"/>
    </xf>
    <xf numFmtId="41" fontId="18" fillId="0" borderId="1" xfId="5" applyNumberFormat="1" applyFont="1" applyFill="1" applyBorder="1" applyAlignment="1">
      <alignment horizontal="center" vertical="center" wrapText="1"/>
    </xf>
    <xf numFmtId="0" fontId="18" fillId="0" borderId="1" xfId="5" applyFont="1" applyFill="1" applyBorder="1" applyAlignment="1">
      <alignment horizontal="justify" vertical="center" wrapText="1"/>
    </xf>
    <xf numFmtId="0" fontId="29" fillId="0" borderId="0" xfId="5" applyFont="1" applyFill="1" applyAlignment="1">
      <alignment vertical="center"/>
    </xf>
    <xf numFmtId="41" fontId="19" fillId="0" borderId="1" xfId="5" applyNumberFormat="1" applyFont="1" applyFill="1" applyBorder="1" applyAlignment="1">
      <alignment horizontal="center" vertical="center" wrapText="1"/>
    </xf>
    <xf numFmtId="0" fontId="19" fillId="0" borderId="1" xfId="5" applyFont="1" applyFill="1" applyBorder="1" applyAlignment="1">
      <alignment horizontal="justify" vertical="center" wrapText="1"/>
    </xf>
    <xf numFmtId="0" fontId="32" fillId="0" borderId="0" xfId="5" applyFont="1" applyFill="1" applyAlignment="1">
      <alignment vertical="center"/>
    </xf>
    <xf numFmtId="0" fontId="29" fillId="0" borderId="0" xfId="5" applyFont="1" applyFill="1" applyAlignment="1">
      <alignment horizontal="center"/>
    </xf>
    <xf numFmtId="4" fontId="29" fillId="0" borderId="0" xfId="5" applyNumberFormat="1" applyFont="1" applyFill="1"/>
    <xf numFmtId="4" fontId="21" fillId="0" borderId="1" xfId="7" applyNumberFormat="1" applyFont="1" applyBorder="1" applyAlignment="1">
      <alignment horizontal="center" vertical="center" wrapText="1"/>
    </xf>
    <xf numFmtId="0" fontId="9" fillId="5" borderId="1" xfId="3" applyFont="1" applyFill="1" applyBorder="1" applyAlignment="1">
      <alignment horizontal="justify" vertical="center" wrapText="1"/>
    </xf>
    <xf numFmtId="2" fontId="9" fillId="0" borderId="1" xfId="5" applyNumberFormat="1" applyFont="1" applyBorder="1" applyAlignment="1">
      <alignment horizontal="center" vertical="center" wrapText="1"/>
    </xf>
    <xf numFmtId="2" fontId="37" fillId="0" borderId="0" xfId="3" applyNumberFormat="1" applyFont="1" applyAlignment="1">
      <alignment vertical="center" wrapText="1"/>
    </xf>
    <xf numFmtId="0" fontId="19" fillId="5" borderId="1" xfId="3" applyFont="1" applyFill="1" applyBorder="1" applyAlignment="1">
      <alignment horizontal="justify" vertical="center" wrapText="1"/>
    </xf>
    <xf numFmtId="2" fontId="19" fillId="0" borderId="1" xfId="5" applyNumberFormat="1" applyFont="1" applyBorder="1" applyAlignment="1">
      <alignment horizontal="center" vertical="center" wrapText="1"/>
    </xf>
    <xf numFmtId="0" fontId="18" fillId="5" borderId="1" xfId="3" applyFont="1" applyFill="1" applyBorder="1" applyAlignment="1">
      <alignment horizontal="justify" vertical="center" wrapText="1"/>
    </xf>
    <xf numFmtId="0" fontId="19" fillId="0" borderId="1" xfId="5" applyFont="1" applyBorder="1" applyAlignment="1">
      <alignment horizontal="center" vertical="center" wrapText="1"/>
    </xf>
    <xf numFmtId="0" fontId="19" fillId="0" borderId="0" xfId="3" applyFont="1" applyAlignment="1">
      <alignment vertical="center" wrapText="1"/>
    </xf>
    <xf numFmtId="0" fontId="43" fillId="0" borderId="0" xfId="3" applyFont="1" applyAlignment="1">
      <alignment horizontal="center" vertical="center"/>
    </xf>
    <xf numFmtId="49" fontId="29" fillId="0" borderId="1" xfId="3" applyNumberFormat="1" applyFont="1" applyBorder="1" applyAlignment="1">
      <alignment horizontal="center" vertical="center" wrapText="1"/>
    </xf>
    <xf numFmtId="0" fontId="0" fillId="0" borderId="0" xfId="0" applyFont="1" applyFill="1" applyAlignment="1">
      <alignment vertical="center"/>
    </xf>
    <xf numFmtId="0" fontId="44"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4" fontId="21" fillId="0" borderId="1" xfId="0" applyNumberFormat="1" applyFont="1" applyFill="1" applyBorder="1" applyAlignment="1">
      <alignment vertical="center"/>
    </xf>
    <xf numFmtId="164" fontId="15" fillId="0" borderId="1" xfId="0" applyNumberFormat="1" applyFont="1" applyFill="1" applyBorder="1" applyAlignment="1">
      <alignment horizontal="center" vertical="center" wrapText="1"/>
    </xf>
    <xf numFmtId="0" fontId="34" fillId="0" borderId="0" xfId="0" applyFont="1" applyFill="1" applyAlignment="1">
      <alignment vertical="center"/>
    </xf>
    <xf numFmtId="4" fontId="34" fillId="0" borderId="0" xfId="0" applyNumberFormat="1" applyFont="1" applyFill="1" applyAlignment="1">
      <alignment vertical="center"/>
    </xf>
    <xf numFmtId="4" fontId="46" fillId="0" borderId="0" xfId="0" applyNumberFormat="1" applyFont="1" applyFill="1" applyAlignment="1">
      <alignment vertical="center"/>
    </xf>
    <xf numFmtId="167" fontId="34" fillId="0" borderId="0" xfId="0" applyNumberFormat="1" applyFont="1" applyFill="1" applyAlignment="1">
      <alignment vertical="center"/>
    </xf>
    <xf numFmtId="4" fontId="34" fillId="0" borderId="0" xfId="0" applyNumberFormat="1" applyFont="1" applyFill="1" applyBorder="1" applyAlignment="1">
      <alignment vertical="center"/>
    </xf>
    <xf numFmtId="0" fontId="46" fillId="0" borderId="1" xfId="0" applyFont="1" applyFill="1" applyBorder="1" applyAlignment="1">
      <alignment horizontal="center" vertical="center" wrapText="1"/>
    </xf>
    <xf numFmtId="4" fontId="44" fillId="0" borderId="1" xfId="0" applyNumberFormat="1" applyFont="1" applyFill="1" applyBorder="1" applyAlignment="1">
      <alignment horizontal="center" vertical="center"/>
    </xf>
    <xf numFmtId="4" fontId="44" fillId="0" borderId="1" xfId="0" applyNumberFormat="1" applyFont="1" applyFill="1" applyBorder="1" applyAlignment="1">
      <alignment horizontal="center" vertical="center" wrapText="1"/>
    </xf>
    <xf numFmtId="4" fontId="44" fillId="0" borderId="1" xfId="0" applyNumberFormat="1" applyFont="1" applyFill="1" applyBorder="1" applyAlignment="1">
      <alignment vertical="center"/>
    </xf>
    <xf numFmtId="4" fontId="44" fillId="0" borderId="0" xfId="0" applyNumberFormat="1" applyFont="1" applyFill="1" applyBorder="1" applyAlignment="1">
      <alignment vertical="center"/>
    </xf>
    <xf numFmtId="0" fontId="44" fillId="0" borderId="1" xfId="0" applyFont="1" applyFill="1" applyBorder="1" applyAlignment="1">
      <alignment vertical="center" wrapText="1"/>
    </xf>
    <xf numFmtId="4" fontId="34" fillId="3" borderId="1" xfId="0" applyNumberFormat="1" applyFont="1" applyFill="1" applyBorder="1" applyAlignment="1">
      <alignment vertical="center"/>
    </xf>
    <xf numFmtId="4" fontId="47" fillId="0" borderId="1" xfId="0" applyNumberFormat="1" applyFont="1" applyFill="1" applyBorder="1" applyAlignment="1">
      <alignment vertical="center"/>
    </xf>
    <xf numFmtId="0" fontId="34" fillId="0" borderId="1" xfId="0" applyFont="1" applyFill="1" applyBorder="1" applyAlignment="1">
      <alignment vertical="center" wrapText="1"/>
    </xf>
    <xf numFmtId="4" fontId="34" fillId="0" borderId="1" xfId="0" applyNumberFormat="1" applyFont="1" applyFill="1" applyBorder="1" applyAlignment="1">
      <alignment vertical="center"/>
    </xf>
    <xf numFmtId="4" fontId="46" fillId="0" borderId="1" xfId="0" applyNumberFormat="1" applyFont="1" applyFill="1" applyBorder="1" applyAlignment="1">
      <alignment vertical="center"/>
    </xf>
    <xf numFmtId="4" fontId="46" fillId="3" borderId="1" xfId="0" applyNumberFormat="1" applyFont="1" applyFill="1" applyBorder="1" applyAlignment="1">
      <alignment vertical="center"/>
    </xf>
    <xf numFmtId="4" fontId="46" fillId="0" borderId="0" xfId="0" applyNumberFormat="1" applyFont="1" applyFill="1" applyBorder="1" applyAlignment="1">
      <alignment vertical="center"/>
    </xf>
    <xf numFmtId="0" fontId="34" fillId="0" borderId="0" xfId="0" applyFont="1" applyFill="1" applyAlignment="1">
      <alignment vertical="center" wrapText="1"/>
    </xf>
    <xf numFmtId="0" fontId="14" fillId="0" borderId="0" xfId="0" applyFont="1" applyFill="1" applyAlignment="1">
      <alignment horizontal="center" vertical="center" wrapText="1"/>
    </xf>
    <xf numFmtId="4" fontId="14" fillId="0" borderId="0" xfId="0" applyNumberFormat="1" applyFont="1" applyFill="1" applyAlignment="1">
      <alignment horizontal="center" vertical="center" wrapText="1"/>
    </xf>
    <xf numFmtId="0" fontId="14" fillId="0" borderId="0" xfId="0" applyFont="1" applyFill="1" applyAlignment="1">
      <alignment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4" fillId="0" borderId="0" xfId="0" applyFont="1" applyFill="1" applyBorder="1" applyAlignment="1">
      <alignment horizontal="center" vertical="center" wrapText="1"/>
    </xf>
    <xf numFmtId="4" fontId="14" fillId="0" borderId="0" xfId="0" applyNumberFormat="1" applyFont="1" applyFill="1" applyBorder="1" applyAlignment="1">
      <alignment horizontal="center" vertical="center" wrapText="1"/>
    </xf>
    <xf numFmtId="4" fontId="15" fillId="0" borderId="0" xfId="0" applyNumberFormat="1" applyFont="1" applyFill="1" applyBorder="1" applyAlignment="1">
      <alignment horizontal="center" vertical="center" wrapText="1"/>
    </xf>
    <xf numFmtId="0" fontId="16" fillId="0" borderId="0" xfId="0" applyFont="1" applyFill="1" applyBorder="1" applyAlignment="1">
      <alignment horizontal="right" vertical="center" wrapText="1"/>
    </xf>
    <xf numFmtId="0" fontId="15" fillId="0" borderId="1" xfId="0" quotePrefix="1" applyFont="1" applyFill="1" applyBorder="1" applyAlignment="1">
      <alignment horizontal="center" vertical="center" wrapText="1"/>
    </xf>
    <xf numFmtId="4" fontId="14" fillId="0" borderId="5" xfId="0" quotePrefix="1" applyNumberFormat="1" applyFont="1" applyFill="1" applyBorder="1" applyAlignment="1">
      <alignment horizontal="right" vertical="center" wrapText="1"/>
    </xf>
    <xf numFmtId="4" fontId="14" fillId="0" borderId="1" xfId="0" quotePrefix="1" applyNumberFormat="1" applyFont="1" applyFill="1" applyBorder="1" applyAlignment="1">
      <alignment horizontal="right" vertical="center" wrapText="1"/>
    </xf>
    <xf numFmtId="4" fontId="15" fillId="0" borderId="5" xfId="0" quotePrefix="1" applyNumberFormat="1" applyFont="1" applyFill="1" applyBorder="1" applyAlignment="1">
      <alignment horizontal="right" vertical="center" wrapText="1"/>
    </xf>
    <xf numFmtId="4" fontId="15" fillId="0" borderId="1" xfId="0" quotePrefix="1" applyNumberFormat="1" applyFont="1" applyFill="1" applyBorder="1" applyAlignment="1">
      <alignment horizontal="right" vertical="center" wrapText="1"/>
    </xf>
    <xf numFmtId="0" fontId="16" fillId="0" borderId="0" xfId="0" applyFont="1" applyFill="1" applyBorder="1" applyAlignment="1">
      <alignment vertical="center"/>
    </xf>
    <xf numFmtId="4" fontId="16" fillId="0" borderId="5" xfId="0" quotePrefix="1" applyNumberFormat="1" applyFont="1" applyFill="1" applyBorder="1" applyAlignment="1">
      <alignment horizontal="right" vertical="center" wrapText="1"/>
    </xf>
    <xf numFmtId="165" fontId="15" fillId="0" borderId="1" xfId="0" quotePrefix="1" applyNumberFormat="1" applyFont="1" applyFill="1" applyBorder="1" applyAlignment="1">
      <alignment horizontal="right" vertical="center" wrapText="1"/>
    </xf>
    <xf numFmtId="4" fontId="15" fillId="0" borderId="1" xfId="0" applyNumberFormat="1" applyFont="1" applyFill="1" applyBorder="1" applyAlignment="1">
      <alignment horizontal="right" vertical="center" wrapText="1"/>
    </xf>
    <xf numFmtId="2" fontId="14" fillId="0" borderId="0" xfId="0" applyNumberFormat="1" applyFont="1" applyFill="1" applyBorder="1" applyAlignment="1">
      <alignment vertical="center"/>
    </xf>
    <xf numFmtId="2" fontId="15" fillId="0" borderId="0" xfId="0" applyNumberFormat="1" applyFont="1" applyFill="1" applyBorder="1" applyAlignment="1">
      <alignment vertical="center"/>
    </xf>
    <xf numFmtId="165" fontId="15" fillId="0" borderId="5" xfId="0" quotePrefix="1" applyNumberFormat="1" applyFont="1" applyFill="1" applyBorder="1" applyAlignment="1">
      <alignment horizontal="right" vertical="center" wrapText="1"/>
    </xf>
    <xf numFmtId="4" fontId="15" fillId="0" borderId="1" xfId="0" applyNumberFormat="1" applyFont="1" applyFill="1" applyBorder="1" applyAlignment="1">
      <alignment vertical="center"/>
    </xf>
    <xf numFmtId="4" fontId="14" fillId="0" borderId="1" xfId="0" applyNumberFormat="1" applyFont="1" applyFill="1" applyBorder="1" applyAlignment="1">
      <alignment vertical="center"/>
    </xf>
    <xf numFmtId="0" fontId="14" fillId="4" borderId="1" xfId="4" applyFont="1" applyFill="1" applyBorder="1" applyAlignment="1">
      <alignment horizontal="center" vertical="center" wrapText="1"/>
    </xf>
    <xf numFmtId="0" fontId="14" fillId="0" borderId="1" xfId="0" applyFont="1" applyBorder="1" applyAlignment="1">
      <alignment vertical="center"/>
    </xf>
    <xf numFmtId="0" fontId="15" fillId="0" borderId="0" xfId="0" applyFont="1" applyFill="1" applyBorder="1" applyAlignment="1">
      <alignment horizontal="center" vertical="center"/>
    </xf>
    <xf numFmtId="0" fontId="21" fillId="0" borderId="0" xfId="5" applyFont="1" applyAlignment="1">
      <alignment horizontal="center" vertical="center" wrapText="1"/>
    </xf>
    <xf numFmtId="0" fontId="21" fillId="0" borderId="0" xfId="5" applyFont="1" applyAlignment="1">
      <alignment horizontal="justify" vertical="center" wrapText="1"/>
    </xf>
    <xf numFmtId="4" fontId="21" fillId="0" borderId="0" xfId="5" applyNumberFormat="1" applyFont="1" applyAlignment="1">
      <alignment horizontal="justify" vertical="center" wrapText="1"/>
    </xf>
    <xf numFmtId="0" fontId="20" fillId="0" borderId="0" xfId="5" applyFont="1" applyAlignment="1">
      <alignment horizontal="center" vertical="center" wrapText="1"/>
    </xf>
    <xf numFmtId="0" fontId="20" fillId="0" borderId="0" xfId="5" applyFont="1" applyAlignment="1">
      <alignment horizontal="center" vertical="center"/>
    </xf>
    <xf numFmtId="0" fontId="20" fillId="0" borderId="0" xfId="5" applyFont="1" applyAlignment="1">
      <alignment horizontal="centerContinuous" vertical="center" wrapText="1"/>
    </xf>
    <xf numFmtId="164" fontId="34" fillId="0" borderId="1" xfId="5" applyNumberFormat="1" applyFont="1" applyBorder="1" applyAlignment="1">
      <alignment horizontal="center" vertical="center" wrapText="1"/>
    </xf>
    <xf numFmtId="0" fontId="34" fillId="0" borderId="0" xfId="5" applyFont="1" applyAlignment="1">
      <alignment horizontal="justify" vertical="center" wrapText="1"/>
    </xf>
    <xf numFmtId="41" fontId="20" fillId="0" borderId="1" xfId="4" applyNumberFormat="1" applyFont="1" applyBorder="1" applyAlignment="1">
      <alignment horizontal="center" vertical="center" wrapText="1"/>
    </xf>
    <xf numFmtId="41" fontId="20" fillId="0" borderId="1" xfId="4" applyNumberFormat="1" applyFont="1" applyBorder="1" applyAlignment="1">
      <alignment horizontal="justify" vertical="center" wrapText="1"/>
    </xf>
    <xf numFmtId="0" fontId="20" fillId="0" borderId="0" xfId="5" applyFont="1" applyAlignment="1">
      <alignment horizontal="justify" vertical="center" wrapText="1"/>
    </xf>
    <xf numFmtId="41" fontId="21" fillId="0" borderId="1" xfId="4" applyNumberFormat="1" applyFont="1" applyBorder="1" applyAlignment="1">
      <alignment horizontal="center" vertical="center" wrapText="1"/>
    </xf>
    <xf numFmtId="41" fontId="21" fillId="0" borderId="1" xfId="4" applyNumberFormat="1" applyFont="1" applyBorder="1" applyAlignment="1">
      <alignment horizontal="justify" vertical="center" wrapText="1"/>
    </xf>
    <xf numFmtId="41" fontId="24" fillId="0" borderId="1" xfId="4" applyNumberFormat="1" applyFont="1" applyBorder="1" applyAlignment="1">
      <alignment horizontal="center" vertical="center" wrapText="1"/>
    </xf>
    <xf numFmtId="41" fontId="24" fillId="0" borderId="1" xfId="4" applyNumberFormat="1" applyFont="1" applyBorder="1" applyAlignment="1">
      <alignment horizontal="justify" vertical="center" wrapText="1"/>
    </xf>
    <xf numFmtId="0" fontId="24" fillId="0" borderId="0" xfId="5" applyFont="1" applyAlignment="1">
      <alignment horizontal="justify" vertical="center" wrapText="1"/>
    </xf>
    <xf numFmtId="0" fontId="20" fillId="4" borderId="1" xfId="4" applyFont="1" applyFill="1" applyBorder="1" applyAlignment="1">
      <alignment horizontal="center" vertical="center" wrapText="1"/>
    </xf>
    <xf numFmtId="164" fontId="21" fillId="0" borderId="1" xfId="5" applyNumberFormat="1" applyFont="1" applyBorder="1" applyAlignment="1">
      <alignment horizontal="right" vertical="center" wrapText="1"/>
    </xf>
    <xf numFmtId="0" fontId="20" fillId="0" borderId="1" xfId="5" applyFont="1" applyBorder="1"/>
    <xf numFmtId="0" fontId="21" fillId="0" borderId="1" xfId="5" applyFont="1" applyBorder="1" applyAlignment="1">
      <alignment horizontal="center" vertical="center" wrapText="1"/>
    </xf>
    <xf numFmtId="0" fontId="21" fillId="0" borderId="1" xfId="5" applyFont="1" applyBorder="1" applyAlignment="1">
      <alignment horizontal="right" vertical="center" wrapText="1"/>
    </xf>
    <xf numFmtId="0" fontId="20" fillId="0" borderId="0" xfId="5" applyFont="1" applyAlignment="1">
      <alignment horizontal="left" vertical="center"/>
    </xf>
    <xf numFmtId="0" fontId="20" fillId="0" borderId="0" xfId="5" applyFont="1" applyAlignment="1">
      <alignment vertical="center"/>
    </xf>
    <xf numFmtId="0" fontId="21" fillId="0" borderId="0" xfId="5" applyFont="1" applyAlignment="1">
      <alignment horizontal="center"/>
    </xf>
    <xf numFmtId="0" fontId="21" fillId="0" borderId="0" xfId="5" applyFont="1"/>
    <xf numFmtId="0" fontId="34" fillId="0" borderId="0" xfId="5" applyFont="1"/>
    <xf numFmtId="0" fontId="20" fillId="0" borderId="6" xfId="5" applyFont="1" applyBorder="1" applyAlignment="1">
      <alignment horizontal="center" vertical="center"/>
    </xf>
    <xf numFmtId="49" fontId="191" fillId="0" borderId="1" xfId="5" applyNumberFormat="1" applyFont="1" applyBorder="1" applyAlignment="1">
      <alignment horizontal="center" vertical="center" wrapText="1"/>
    </xf>
    <xf numFmtId="49" fontId="191" fillId="0" borderId="1" xfId="3" applyNumberFormat="1" applyFont="1" applyBorder="1" applyAlignment="1">
      <alignment horizontal="center" vertical="center" wrapText="1"/>
    </xf>
    <xf numFmtId="49" fontId="191" fillId="0" borderId="1" xfId="3" applyNumberFormat="1" applyFont="1" applyBorder="1" applyAlignment="1">
      <alignment horizontal="center" vertical="center"/>
    </xf>
    <xf numFmtId="41" fontId="20" fillId="0" borderId="1" xfId="5" applyNumberFormat="1" applyFont="1" applyBorder="1" applyAlignment="1">
      <alignment horizontal="center" vertical="center" wrapText="1"/>
    </xf>
    <xf numFmtId="41" fontId="20" fillId="0" borderId="1" xfId="5" applyNumberFormat="1" applyFont="1" applyBorder="1" applyAlignment="1">
      <alignment horizontal="justify" vertical="center" wrapText="1"/>
    </xf>
    <xf numFmtId="4" fontId="20" fillId="0" borderId="1" xfId="5" applyNumberFormat="1" applyFont="1" applyBorder="1" applyAlignment="1">
      <alignment vertical="center" wrapText="1"/>
    </xf>
    <xf numFmtId="166" fontId="44" fillId="0" borderId="0" xfId="5" applyNumberFormat="1" applyFont="1"/>
    <xf numFmtId="0" fontId="44" fillId="0" borderId="0" xfId="5" applyFont="1"/>
    <xf numFmtId="41" fontId="21" fillId="0" borderId="1" xfId="5" applyNumberFormat="1" applyFont="1" applyBorder="1" applyAlignment="1">
      <alignment horizontal="center" vertical="center" wrapText="1"/>
    </xf>
    <xf numFmtId="41" fontId="21" fillId="0" borderId="1" xfId="5" applyNumberFormat="1" applyFont="1" applyBorder="1" applyAlignment="1">
      <alignment horizontal="justify" vertical="center" wrapText="1"/>
    </xf>
    <xf numFmtId="4" fontId="21" fillId="0" borderId="1" xfId="5" applyNumberFormat="1" applyFont="1" applyBorder="1" applyAlignment="1">
      <alignment vertical="center" wrapText="1"/>
    </xf>
    <xf numFmtId="0" fontId="46" fillId="0" borderId="0" xfId="5" applyFont="1"/>
    <xf numFmtId="41" fontId="24" fillId="0" borderId="1" xfId="5" applyNumberFormat="1" applyFont="1" applyBorder="1" applyAlignment="1">
      <alignment horizontal="center" vertical="center" wrapText="1"/>
    </xf>
    <xf numFmtId="41" fontId="24" fillId="0" borderId="1" xfId="5" applyNumberFormat="1" applyFont="1" applyBorder="1" applyAlignment="1">
      <alignment horizontal="justify" vertical="center" wrapText="1"/>
    </xf>
    <xf numFmtId="0" fontId="47" fillId="0" borderId="0" xfId="5" applyFont="1"/>
    <xf numFmtId="2" fontId="44" fillId="0" borderId="0" xfId="5" applyNumberFormat="1" applyFont="1"/>
    <xf numFmtId="0" fontId="192" fillId="0" borderId="0" xfId="5" applyFont="1"/>
    <xf numFmtId="0" fontId="192" fillId="0" borderId="0" xfId="5" applyFont="1" applyAlignment="1">
      <alignment horizontal="center"/>
    </xf>
    <xf numFmtId="4" fontId="192" fillId="0" borderId="0" xfId="5" applyNumberFormat="1" applyFont="1"/>
    <xf numFmtId="0" fontId="21" fillId="0" borderId="0" xfId="5" applyFont="1" applyAlignment="1">
      <alignment vertical="center" wrapText="1"/>
    </xf>
    <xf numFmtId="0" fontId="34" fillId="0" borderId="0" xfId="5" applyFont="1" applyAlignment="1">
      <alignment horizontal="center"/>
    </xf>
    <xf numFmtId="4" fontId="45" fillId="0" borderId="2" xfId="0" applyNumberFormat="1" applyFont="1" applyFill="1" applyBorder="1" applyAlignment="1">
      <alignment horizontal="center" vertical="center" wrapText="1"/>
    </xf>
    <xf numFmtId="0" fontId="20" fillId="0" borderId="6" xfId="0" applyFont="1" applyFill="1" applyBorder="1" applyAlignment="1">
      <alignment vertical="center" wrapText="1"/>
    </xf>
    <xf numFmtId="0" fontId="21" fillId="0" borderId="6" xfId="0" applyFont="1" applyFill="1" applyBorder="1" applyAlignment="1">
      <alignment vertical="center" wrapText="1"/>
    </xf>
    <xf numFmtId="4" fontId="21" fillId="0" borderId="1" xfId="0" applyNumberFormat="1" applyFont="1" applyFill="1" applyBorder="1" applyAlignment="1">
      <alignment horizontal="center" vertical="center" wrapText="1"/>
    </xf>
    <xf numFmtId="4" fontId="24" fillId="0" borderId="1" xfId="0" applyNumberFormat="1" applyFont="1" applyFill="1" applyBorder="1" applyAlignment="1">
      <alignment horizontal="center" vertical="center" wrapText="1"/>
    </xf>
    <xf numFmtId="0" fontId="45" fillId="0" borderId="2" xfId="0" applyFont="1" applyFill="1" applyBorder="1" applyAlignment="1">
      <alignment horizontal="center" vertical="center" wrapText="1"/>
    </xf>
    <xf numFmtId="0" fontId="21" fillId="0" borderId="0" xfId="0" applyFont="1" applyFill="1" applyAlignment="1">
      <alignment vertical="center" wrapText="1"/>
    </xf>
    <xf numFmtId="0" fontId="21" fillId="0" borderId="0" xfId="0" applyFont="1" applyFill="1" applyAlignment="1">
      <alignment vertical="center"/>
    </xf>
    <xf numFmtId="4" fontId="21" fillId="0" borderId="7" xfId="0" applyNumberFormat="1" applyFont="1" applyFill="1" applyBorder="1" applyAlignment="1">
      <alignment vertical="center" wrapText="1"/>
    </xf>
    <xf numFmtId="0" fontId="20" fillId="0" borderId="0" xfId="0" applyFont="1" applyFill="1" applyAlignment="1">
      <alignment horizontal="center" vertical="center" wrapText="1"/>
    </xf>
    <xf numFmtId="0" fontId="21" fillId="0" borderId="1" xfId="0" applyFont="1" applyFill="1" applyBorder="1" applyAlignment="1">
      <alignment horizontal="center" vertical="center" wrapText="1"/>
    </xf>
    <xf numFmtId="4" fontId="21" fillId="0" borderId="1" xfId="978" applyNumberFormat="1" applyFont="1" applyFill="1" applyBorder="1" applyAlignment="1">
      <alignment horizontal="center" vertical="center" wrapText="1"/>
    </xf>
    <xf numFmtId="4" fontId="20"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4" fontId="14" fillId="0" borderId="1" xfId="0" applyNumberFormat="1" applyFont="1" applyFill="1" applyBorder="1" applyAlignment="1">
      <alignment horizontal="center" vertical="center"/>
    </xf>
    <xf numFmtId="4" fontId="15" fillId="0" borderId="1" xfId="0" applyNumberFormat="1" applyFont="1" applyFill="1" applyBorder="1" applyAlignment="1">
      <alignment horizontal="center" vertical="center"/>
    </xf>
    <xf numFmtId="0" fontId="20" fillId="0" borderId="5" xfId="0" applyFont="1" applyFill="1" applyBorder="1" applyAlignment="1">
      <alignment horizontal="center" vertical="center"/>
    </xf>
    <xf numFmtId="0" fontId="20" fillId="0" borderId="1" xfId="0" applyFont="1" applyFill="1" applyBorder="1" applyAlignment="1">
      <alignment horizontal="center" vertical="center"/>
    </xf>
    <xf numFmtId="0" fontId="193" fillId="0" borderId="5" xfId="0" applyFont="1" applyFill="1" applyBorder="1" applyAlignment="1">
      <alignment vertical="center"/>
    </xf>
    <xf numFmtId="0" fontId="20" fillId="0" borderId="0" xfId="0" applyFont="1" applyFill="1" applyAlignment="1">
      <alignment vertical="center" wrapText="1"/>
    </xf>
    <xf numFmtId="4" fontId="20" fillId="0" borderId="1" xfId="0" applyNumberFormat="1" applyFont="1" applyFill="1" applyBorder="1" applyAlignment="1">
      <alignment horizontal="center" vertical="center"/>
    </xf>
    <xf numFmtId="0" fontId="20" fillId="0" borderId="0" xfId="0" applyFont="1" applyFill="1" applyAlignment="1">
      <alignment vertical="center"/>
    </xf>
    <xf numFmtId="0" fontId="194" fillId="0" borderId="1" xfId="783" quotePrefix="1" applyFont="1" applyFill="1" applyBorder="1" applyAlignment="1">
      <alignment horizontal="center" vertical="center" wrapText="1"/>
    </xf>
    <xf numFmtId="164" fontId="16" fillId="0" borderId="1" xfId="98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0" fontId="20" fillId="0" borderId="37" xfId="0" applyFont="1" applyFill="1" applyBorder="1" applyAlignment="1">
      <alignment horizontal="center" vertical="center" wrapText="1"/>
    </xf>
    <xf numFmtId="0" fontId="193" fillId="0" borderId="5"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wrapText="1"/>
    </xf>
    <xf numFmtId="0" fontId="21" fillId="0" borderId="5" xfId="0" applyFont="1" applyFill="1" applyBorder="1" applyAlignment="1">
      <alignment horizontal="center" vertical="center"/>
    </xf>
    <xf numFmtId="4" fontId="21" fillId="0" borderId="1" xfId="533" applyNumberFormat="1" applyFont="1" applyFill="1" applyBorder="1" applyAlignment="1">
      <alignment vertical="center"/>
    </xf>
    <xf numFmtId="0" fontId="195" fillId="0" borderId="5" xfId="0" applyFont="1" applyFill="1" applyBorder="1" applyAlignment="1">
      <alignment vertical="center"/>
    </xf>
    <xf numFmtId="4" fontId="21" fillId="0" borderId="1" xfId="0" applyNumberFormat="1" applyFont="1" applyFill="1" applyBorder="1" applyAlignment="1">
      <alignment horizontal="center" vertical="center"/>
    </xf>
    <xf numFmtId="4" fontId="15" fillId="0" borderId="1" xfId="722" applyNumberFormat="1" applyFont="1" applyFill="1" applyBorder="1" applyAlignment="1">
      <alignment horizontal="center" vertical="center"/>
    </xf>
    <xf numFmtId="165" fontId="20" fillId="0" borderId="37" xfId="0" applyNumberFormat="1" applyFont="1" applyFill="1" applyBorder="1" applyAlignment="1">
      <alignment horizontal="center" vertical="center" wrapText="1"/>
    </xf>
    <xf numFmtId="0" fontId="15" fillId="0" borderId="1" xfId="722" applyFont="1" applyFill="1" applyBorder="1" applyAlignment="1">
      <alignment horizontal="left" vertical="center" wrapText="1"/>
    </xf>
    <xf numFmtId="4" fontId="21" fillId="0" borderId="1" xfId="722" applyNumberFormat="1" applyFont="1" applyFill="1" applyBorder="1" applyAlignment="1">
      <alignment horizontal="right" vertical="center"/>
    </xf>
    <xf numFmtId="4" fontId="21" fillId="0" borderId="1" xfId="722" applyNumberFormat="1" applyFont="1" applyFill="1" applyBorder="1" applyAlignment="1">
      <alignment vertical="center"/>
    </xf>
    <xf numFmtId="0" fontId="195" fillId="0" borderId="5" xfId="0" applyFont="1" applyFill="1" applyBorder="1" applyAlignment="1">
      <alignment horizontal="center" vertical="center" wrapText="1"/>
    </xf>
    <xf numFmtId="0" fontId="21" fillId="0" borderId="1" xfId="0" applyFont="1" applyFill="1" applyBorder="1" applyAlignment="1">
      <alignment vertical="center"/>
    </xf>
    <xf numFmtId="4" fontId="21" fillId="0" borderId="1" xfId="720" applyNumberFormat="1" applyFont="1" applyFill="1" applyBorder="1" applyAlignment="1">
      <alignment vertical="center"/>
    </xf>
    <xf numFmtId="4" fontId="21" fillId="0" borderId="1" xfId="720" applyNumberFormat="1" applyFont="1" applyFill="1" applyBorder="1" applyAlignment="1">
      <alignment horizontal="right" vertical="center"/>
    </xf>
    <xf numFmtId="0" fontId="13" fillId="0" borderId="1" xfId="0" applyFont="1" applyFill="1" applyBorder="1" applyAlignment="1">
      <alignment vertical="center"/>
    </xf>
    <xf numFmtId="4" fontId="13" fillId="0" borderId="1" xfId="0" applyNumberFormat="1" applyFont="1" applyFill="1" applyBorder="1" applyAlignment="1">
      <alignment horizontal="center" vertical="center"/>
    </xf>
    <xf numFmtId="4" fontId="13" fillId="0" borderId="1" xfId="0" applyNumberFormat="1" applyFont="1" applyFill="1" applyBorder="1" applyAlignment="1">
      <alignment vertical="center"/>
    </xf>
    <xf numFmtId="165" fontId="0" fillId="0" borderId="0" xfId="0" applyNumberFormat="1" applyFont="1" applyFill="1" applyAlignment="1">
      <alignment horizontal="center" vertical="center"/>
    </xf>
    <xf numFmtId="165" fontId="0" fillId="0" borderId="0" xfId="0" applyNumberFormat="1" applyFont="1" applyFill="1" applyAlignment="1">
      <alignment vertical="center"/>
    </xf>
    <xf numFmtId="4" fontId="0" fillId="0" borderId="0" xfId="0" applyNumberFormat="1" applyFont="1" applyFill="1" applyAlignment="1">
      <alignment vertical="center"/>
    </xf>
    <xf numFmtId="0" fontId="15" fillId="0" borderId="1" xfId="722" applyFont="1" applyFill="1" applyBorder="1" applyAlignment="1">
      <alignment horizontal="center" vertical="center"/>
    </xf>
    <xf numFmtId="0" fontId="15" fillId="0" borderId="1" xfId="385" applyFont="1" applyFill="1" applyBorder="1" applyAlignment="1">
      <alignment horizontal="left" vertical="center" wrapText="1"/>
    </xf>
    <xf numFmtId="0" fontId="15" fillId="0" borderId="1" xfId="722"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4" fontId="15" fillId="0" borderId="1" xfId="2" applyNumberFormat="1" applyFont="1" applyFill="1" applyBorder="1" applyAlignment="1">
      <alignment horizontal="center" vertical="center"/>
    </xf>
    <xf numFmtId="4" fontId="15" fillId="0" borderId="1" xfId="0" applyNumberFormat="1" applyFont="1" applyFill="1" applyBorder="1" applyAlignment="1">
      <alignment horizontal="center" vertical="center" wrapText="1"/>
    </xf>
    <xf numFmtId="4" fontId="15" fillId="0" borderId="1" xfId="577" applyNumberFormat="1" applyFont="1" applyFill="1" applyBorder="1" applyAlignment="1">
      <alignment horizontal="center" vertical="center" wrapText="1"/>
    </xf>
    <xf numFmtId="4" fontId="21" fillId="0" borderId="1" xfId="875" applyNumberFormat="1" applyFont="1" applyFill="1" applyBorder="1" applyAlignment="1">
      <alignment horizontal="center" vertical="center" wrapText="1"/>
    </xf>
    <xf numFmtId="4" fontId="196" fillId="0" borderId="1" xfId="0" applyNumberFormat="1" applyFont="1" applyFill="1" applyBorder="1" applyAlignment="1">
      <alignment horizontal="center" wrapText="1"/>
    </xf>
    <xf numFmtId="0" fontId="15" fillId="0" borderId="1" xfId="669" applyFont="1" applyFill="1" applyBorder="1" applyAlignment="1">
      <alignment horizontal="center" vertical="center"/>
    </xf>
    <xf numFmtId="0" fontId="15" fillId="0" borderId="1" xfId="2" applyFont="1" applyFill="1" applyBorder="1" applyAlignment="1">
      <alignment horizontal="center" vertical="center"/>
    </xf>
    <xf numFmtId="4" fontId="21" fillId="0" borderId="1" xfId="533" applyNumberFormat="1" applyFont="1" applyFill="1" applyBorder="1" applyAlignment="1">
      <alignment horizontal="center" vertical="center" wrapText="1"/>
    </xf>
    <xf numFmtId="4" fontId="21" fillId="0" borderId="1" xfId="216" applyNumberFormat="1" applyFont="1" applyFill="1" applyBorder="1" applyAlignment="1">
      <alignment horizontal="center" vertical="center" wrapText="1"/>
    </xf>
    <xf numFmtId="4" fontId="195" fillId="0" borderId="23" xfId="216" applyNumberFormat="1" applyFont="1" applyFill="1" applyBorder="1" applyAlignment="1">
      <alignment horizontal="center" vertical="center" wrapText="1"/>
    </xf>
    <xf numFmtId="4" fontId="21" fillId="0" borderId="10" xfId="216" applyNumberFormat="1" applyFont="1" applyFill="1" applyBorder="1" applyAlignment="1">
      <alignment horizontal="center" vertical="center" wrapText="1"/>
    </xf>
    <xf numFmtId="0" fontId="15" fillId="0" borderId="1" xfId="385" applyFont="1" applyFill="1" applyBorder="1" applyAlignment="1">
      <alignment horizontal="center" vertical="center"/>
    </xf>
    <xf numFmtId="4" fontId="21" fillId="0" borderId="1" xfId="2259" applyNumberFormat="1" applyFont="1" applyFill="1" applyBorder="1" applyAlignment="1">
      <alignment horizontal="center" vertical="center" wrapText="1"/>
    </xf>
    <xf numFmtId="0" fontId="195" fillId="0" borderId="5" xfId="2" applyFont="1" applyFill="1" applyBorder="1" applyAlignment="1">
      <alignment horizontal="center" vertical="center" wrapText="1"/>
    </xf>
    <xf numFmtId="4" fontId="21" fillId="0" borderId="10" xfId="2259" applyNumberFormat="1" applyFont="1" applyFill="1" applyBorder="1" applyAlignment="1">
      <alignment horizontal="center" vertical="center" wrapText="1"/>
    </xf>
    <xf numFmtId="4" fontId="20" fillId="0" borderId="1" xfId="172" applyNumberFormat="1" applyFont="1" applyFill="1" applyBorder="1" applyAlignment="1">
      <alignment horizontal="center" vertical="center" wrapText="1"/>
    </xf>
    <xf numFmtId="4" fontId="193" fillId="0" borderId="23" xfId="172" applyNumberFormat="1" applyFont="1" applyFill="1" applyBorder="1" applyAlignment="1">
      <alignment horizontal="center" vertical="center" wrapText="1"/>
    </xf>
    <xf numFmtId="4" fontId="20" fillId="0" borderId="10" xfId="172" applyNumberFormat="1" applyFont="1" applyFill="1" applyBorder="1" applyAlignment="1">
      <alignment horizontal="center" vertical="center" wrapText="1"/>
    </xf>
    <xf numFmtId="4" fontId="195" fillId="0" borderId="23" xfId="2259" applyNumberFormat="1" applyFont="1" applyFill="1" applyBorder="1" applyAlignment="1">
      <alignment horizontal="center" vertical="center" wrapText="1"/>
    </xf>
    <xf numFmtId="4" fontId="195" fillId="0" borderId="23" xfId="0" applyNumberFormat="1" applyFont="1" applyFill="1" applyBorder="1" applyAlignment="1">
      <alignment horizontal="center" vertical="center" wrapText="1"/>
    </xf>
    <xf numFmtId="4" fontId="21" fillId="0" borderId="10" xfId="0" applyNumberFormat="1" applyFont="1" applyFill="1" applyBorder="1" applyAlignment="1">
      <alignment horizontal="center" vertical="center" wrapText="1"/>
    </xf>
    <xf numFmtId="0" fontId="197" fillId="0" borderId="1" xfId="0" applyFont="1" applyFill="1" applyBorder="1" applyAlignment="1">
      <alignment horizontal="center" vertical="center" wrapText="1"/>
    </xf>
    <xf numFmtId="0" fontId="195" fillId="0" borderId="23" xfId="0" applyFont="1" applyFill="1" applyBorder="1" applyAlignment="1">
      <alignment vertical="center" wrapText="1"/>
    </xf>
    <xf numFmtId="0" fontId="21" fillId="0" borderId="10" xfId="0" applyFont="1" applyFill="1" applyBorder="1" applyAlignment="1">
      <alignment vertical="center" wrapText="1"/>
    </xf>
    <xf numFmtId="4" fontId="21" fillId="0" borderId="1" xfId="524" applyNumberFormat="1" applyFont="1" applyFill="1" applyBorder="1" applyAlignment="1">
      <alignment horizontal="center" vertical="center" wrapText="1"/>
    </xf>
    <xf numFmtId="0" fontId="20" fillId="0" borderId="1" xfId="0" applyFont="1" applyFill="1" applyBorder="1" applyAlignment="1">
      <alignment vertical="center"/>
    </xf>
    <xf numFmtId="4" fontId="21" fillId="0" borderId="1" xfId="979" applyNumberFormat="1" applyFont="1" applyFill="1" applyBorder="1" applyAlignment="1">
      <alignment horizontal="center" vertical="center"/>
    </xf>
    <xf numFmtId="4" fontId="15" fillId="0" borderId="1" xfId="875" applyNumberFormat="1" applyFont="1" applyFill="1" applyBorder="1" applyAlignment="1">
      <alignment horizontal="center" vertical="center" wrapText="1"/>
    </xf>
    <xf numFmtId="4" fontId="19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722" applyFont="1" applyFill="1" applyBorder="1" applyAlignment="1">
      <alignment horizontal="left" vertical="center" wrapText="1"/>
    </xf>
    <xf numFmtId="4" fontId="16" fillId="0" borderId="1" xfId="0" applyNumberFormat="1" applyFont="1" applyFill="1" applyBorder="1" applyAlignment="1">
      <alignment horizontal="center" vertical="center"/>
    </xf>
    <xf numFmtId="4" fontId="16" fillId="0" borderId="1" xfId="875" applyNumberFormat="1"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1" xfId="0" applyFont="1" applyFill="1" applyBorder="1" applyAlignment="1">
      <alignment horizontal="center" vertical="center" wrapText="1"/>
    </xf>
    <xf numFmtId="4" fontId="24" fillId="0" borderId="1" xfId="875" applyNumberFormat="1" applyFont="1" applyFill="1" applyBorder="1" applyAlignment="1">
      <alignment horizontal="center" vertical="center" wrapText="1"/>
    </xf>
    <xf numFmtId="4" fontId="198" fillId="0" borderId="1" xfId="0" applyNumberFormat="1" applyFont="1" applyFill="1" applyBorder="1" applyAlignment="1">
      <alignment horizontal="center" wrapText="1"/>
    </xf>
    <xf numFmtId="4" fontId="24" fillId="0" borderId="1" xfId="0" applyNumberFormat="1" applyFont="1" applyFill="1" applyBorder="1" applyAlignment="1">
      <alignment vertical="center"/>
    </xf>
    <xf numFmtId="0" fontId="24" fillId="0" borderId="1" xfId="0" applyFont="1" applyFill="1" applyBorder="1" applyAlignment="1">
      <alignment horizontal="center" vertical="center"/>
    </xf>
    <xf numFmtId="0" fontId="199" fillId="0" borderId="5" xfId="0" applyFont="1" applyFill="1" applyBorder="1" applyAlignment="1">
      <alignment vertical="center"/>
    </xf>
    <xf numFmtId="0" fontId="24" fillId="0" borderId="0" xfId="0" applyFont="1" applyFill="1" applyAlignment="1">
      <alignment vertical="center" wrapText="1"/>
    </xf>
    <xf numFmtId="4" fontId="24" fillId="0" borderId="1" xfId="0" applyNumberFormat="1" applyFont="1" applyFill="1" applyBorder="1" applyAlignment="1">
      <alignment horizontal="center" vertical="center"/>
    </xf>
    <xf numFmtId="0" fontId="24" fillId="0" borderId="0" xfId="0" applyFont="1" applyFill="1" applyAlignment="1">
      <alignment vertical="center"/>
    </xf>
    <xf numFmtId="4" fontId="21" fillId="0" borderId="1" xfId="533" applyNumberFormat="1" applyFont="1" applyFill="1" applyBorder="1" applyAlignment="1">
      <alignment horizontal="center" vertical="center"/>
    </xf>
    <xf numFmtId="4" fontId="21" fillId="0" borderId="1" xfId="880" applyNumberFormat="1" applyFont="1" applyFill="1" applyBorder="1" applyAlignment="1">
      <alignment horizontal="center" vertical="center" wrapText="1"/>
    </xf>
    <xf numFmtId="4" fontId="21" fillId="0" borderId="1" xfId="574" applyNumberFormat="1" applyFont="1" applyFill="1" applyBorder="1" applyAlignment="1">
      <alignment horizontal="center" vertical="center" wrapText="1"/>
    </xf>
    <xf numFmtId="4" fontId="21" fillId="0" borderId="1" xfId="722" applyNumberFormat="1" applyFont="1" applyFill="1" applyBorder="1" applyAlignment="1">
      <alignment horizontal="center" vertical="center"/>
    </xf>
    <xf numFmtId="0" fontId="195" fillId="0" borderId="0" xfId="0" applyFont="1" applyFill="1" applyBorder="1" applyAlignment="1">
      <alignment vertical="center"/>
    </xf>
    <xf numFmtId="0" fontId="195" fillId="0" borderId="0" xfId="0" applyFont="1" applyFill="1" applyAlignment="1">
      <alignment vertical="center"/>
    </xf>
    <xf numFmtId="0" fontId="15" fillId="0" borderId="1" xfId="0" applyFont="1" applyFill="1" applyBorder="1" applyAlignment="1">
      <alignment wrapText="1"/>
    </xf>
    <xf numFmtId="0" fontId="16" fillId="0" borderId="1" xfId="0" applyFont="1" applyFill="1" applyBorder="1" applyAlignment="1">
      <alignment horizontal="left" vertical="center" wrapText="1"/>
    </xf>
    <xf numFmtId="4" fontId="16" fillId="0" borderId="1" xfId="0" applyNumberFormat="1" applyFont="1" applyFill="1" applyBorder="1" applyAlignment="1">
      <alignment vertical="center"/>
    </xf>
    <xf numFmtId="0" fontId="24" fillId="0" borderId="1" xfId="0" applyFont="1" applyFill="1" applyBorder="1" applyAlignment="1">
      <alignment vertical="center"/>
    </xf>
    <xf numFmtId="4" fontId="16" fillId="0" borderId="1" xfId="722" applyNumberFormat="1" applyFont="1" applyFill="1" applyBorder="1" applyAlignment="1">
      <alignment horizontal="center" vertical="center"/>
    </xf>
    <xf numFmtId="4" fontId="24" fillId="0" borderId="1" xfId="722" applyNumberFormat="1" applyFont="1" applyFill="1" applyBorder="1" applyAlignment="1">
      <alignment horizontal="right" vertical="center"/>
    </xf>
    <xf numFmtId="4" fontId="21" fillId="0" borderId="1" xfId="614" applyNumberFormat="1" applyFont="1" applyFill="1" applyBorder="1" applyAlignment="1">
      <alignment horizontal="center" vertical="center" wrapText="1"/>
    </xf>
    <xf numFmtId="4" fontId="15" fillId="0" borderId="1" xfId="979" applyNumberFormat="1" applyFont="1" applyFill="1" applyBorder="1" applyAlignment="1">
      <alignment horizontal="center" vertical="center"/>
    </xf>
    <xf numFmtId="0" fontId="15" fillId="0" borderId="1" xfId="722" applyFont="1" applyFill="1" applyBorder="1" applyAlignment="1">
      <alignment vertical="center" wrapText="1"/>
    </xf>
    <xf numFmtId="1" fontId="15" fillId="0" borderId="1" xfId="979" applyNumberFormat="1" applyFont="1" applyFill="1" applyBorder="1" applyAlignment="1">
      <alignment vertical="center" wrapText="1"/>
    </xf>
    <xf numFmtId="0" fontId="15" fillId="0" borderId="1" xfId="981" applyFont="1" applyFill="1" applyBorder="1" applyAlignment="1">
      <alignment wrapText="1"/>
    </xf>
    <xf numFmtId="0" fontId="15" fillId="0" borderId="1" xfId="981" applyFont="1" applyFill="1" applyBorder="1" applyAlignment="1">
      <alignment horizontal="left" vertical="center" wrapText="1"/>
    </xf>
    <xf numFmtId="4" fontId="45" fillId="0" borderId="0" xfId="0" applyNumberFormat="1" applyFont="1" applyFill="1" applyAlignment="1">
      <alignment wrapText="1"/>
    </xf>
    <xf numFmtId="0" fontId="21" fillId="0" borderId="9" xfId="0" applyFont="1" applyFill="1" applyBorder="1" applyAlignment="1">
      <alignment horizontal="center" vertical="center" wrapText="1"/>
    </xf>
    <xf numFmtId="4" fontId="24" fillId="0" borderId="1" xfId="533" applyNumberFormat="1" applyFont="1" applyFill="1" applyBorder="1" applyAlignment="1">
      <alignment vertical="center"/>
    </xf>
    <xf numFmtId="4" fontId="24" fillId="0" borderId="1" xfId="533" applyNumberFormat="1" applyFont="1" applyFill="1" applyBorder="1" applyAlignment="1">
      <alignment horizontal="center" vertical="center" wrapText="1"/>
    </xf>
    <xf numFmtId="4" fontId="196" fillId="0" borderId="1" xfId="0" applyNumberFormat="1" applyFont="1" applyFill="1" applyBorder="1" applyAlignment="1">
      <alignment horizontal="center" vertical="center"/>
    </xf>
    <xf numFmtId="4" fontId="0" fillId="0" borderId="1" xfId="0" applyNumberFormat="1" applyFont="1" applyFill="1" applyBorder="1" applyAlignment="1">
      <alignment horizontal="center" wrapText="1"/>
    </xf>
    <xf numFmtId="4" fontId="0" fillId="0" borderId="1" xfId="0" applyNumberFormat="1" applyFont="1" applyFill="1" applyBorder="1" applyAlignment="1">
      <alignment horizontal="center"/>
    </xf>
    <xf numFmtId="4" fontId="24" fillId="0" borderId="1" xfId="720" applyNumberFormat="1" applyFont="1" applyFill="1" applyBorder="1" applyAlignment="1">
      <alignment horizontal="right" vertical="center"/>
    </xf>
    <xf numFmtId="2" fontId="24" fillId="0" borderId="1" xfId="0" applyNumberFormat="1" applyFont="1" applyFill="1" applyBorder="1" applyAlignment="1">
      <alignment horizontal="center" vertical="center"/>
    </xf>
    <xf numFmtId="0" fontId="15" fillId="0" borderId="1" xfId="0" applyFont="1" applyFill="1" applyBorder="1" applyAlignment="1">
      <alignment horizontal="justify" vertical="center" wrapText="1"/>
    </xf>
    <xf numFmtId="0" fontId="200" fillId="0" borderId="5" xfId="722" applyFont="1" applyFill="1" applyBorder="1" applyAlignment="1">
      <alignment horizontal="center" vertical="center" wrapText="1"/>
    </xf>
    <xf numFmtId="0" fontId="201" fillId="0" borderId="5" xfId="722"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99" fillId="0" borderId="5" xfId="722" applyFont="1" applyFill="1" applyBorder="1" applyAlignment="1">
      <alignment horizontal="center" vertical="center" wrapText="1"/>
    </xf>
    <xf numFmtId="4" fontId="16" fillId="0" borderId="1" xfId="722" applyNumberFormat="1" applyFont="1" applyFill="1" applyBorder="1" applyAlignment="1">
      <alignment horizontal="center" vertical="center" wrapText="1"/>
    </xf>
    <xf numFmtId="4" fontId="24" fillId="0" borderId="1" xfId="722" applyNumberFormat="1" applyFont="1" applyFill="1" applyBorder="1" applyAlignment="1">
      <alignment horizontal="right" vertical="center" wrapText="1"/>
    </xf>
    <xf numFmtId="0" fontId="199" fillId="0" borderId="0" xfId="722" applyFont="1" applyFill="1" applyBorder="1" applyAlignment="1">
      <alignment horizontal="center" vertical="center" wrapText="1"/>
    </xf>
    <xf numFmtId="0" fontId="16" fillId="0" borderId="1" xfId="0" applyFont="1" applyFill="1" applyBorder="1" applyAlignment="1">
      <alignment wrapText="1"/>
    </xf>
    <xf numFmtId="0" fontId="199" fillId="0" borderId="0" xfId="0" applyFont="1" applyFill="1" applyAlignment="1">
      <alignment vertical="center"/>
    </xf>
    <xf numFmtId="4" fontId="21" fillId="0" borderId="1" xfId="2260" applyNumberFormat="1" applyFont="1" applyFill="1" applyBorder="1" applyAlignment="1">
      <alignment horizontal="center" vertical="center" wrapText="1"/>
    </xf>
    <xf numFmtId="0" fontId="15" fillId="0" borderId="1" xfId="2261" applyFont="1" applyFill="1" applyBorder="1" applyAlignment="1">
      <alignment horizontal="center" vertical="center"/>
    </xf>
    <xf numFmtId="0" fontId="15" fillId="0" borderId="1" xfId="2261" applyFont="1" applyFill="1" applyBorder="1" applyAlignment="1">
      <alignment vertical="center" wrapText="1"/>
    </xf>
    <xf numFmtId="1" fontId="15" fillId="0" borderId="1" xfId="979" applyNumberFormat="1" applyFont="1" applyFill="1" applyBorder="1" applyAlignment="1">
      <alignment horizontal="center" vertical="center" wrapText="1"/>
    </xf>
    <xf numFmtId="0" fontId="15" fillId="0" borderId="1" xfId="2261" applyFont="1" applyFill="1" applyBorder="1" applyAlignment="1">
      <alignment horizontal="center" vertical="center" wrapText="1"/>
    </xf>
    <xf numFmtId="0" fontId="195" fillId="0" borderId="5" xfId="722" applyFont="1" applyFill="1" applyBorder="1" applyAlignment="1">
      <alignment horizontal="center" vertical="center" wrapText="1"/>
    </xf>
    <xf numFmtId="0" fontId="15" fillId="0" borderId="1" xfId="2262" applyFont="1" applyFill="1" applyBorder="1" applyAlignment="1">
      <alignment horizontal="center" vertical="center" wrapText="1"/>
    </xf>
    <xf numFmtId="0" fontId="15" fillId="0" borderId="1" xfId="614" applyFont="1" applyFill="1" applyBorder="1" applyAlignment="1">
      <alignment horizontal="left" vertical="center" wrapText="1"/>
    </xf>
    <xf numFmtId="0" fontId="15" fillId="0" borderId="1" xfId="614" applyFont="1" applyFill="1" applyBorder="1" applyAlignment="1">
      <alignment horizontal="center" vertical="center" wrapText="1"/>
    </xf>
    <xf numFmtId="4" fontId="15" fillId="0" borderId="1" xfId="722" applyNumberFormat="1" applyFont="1" applyFill="1" applyBorder="1" applyAlignment="1">
      <alignment horizontal="center" vertical="center" wrapText="1"/>
    </xf>
    <xf numFmtId="0" fontId="21" fillId="0" borderId="0" xfId="0" applyFont="1" applyFill="1" applyAlignment="1">
      <alignment horizontal="center" vertical="center"/>
    </xf>
    <xf numFmtId="4" fontId="21" fillId="0" borderId="1" xfId="722" applyNumberFormat="1" applyFont="1" applyFill="1" applyBorder="1" applyAlignment="1">
      <alignment horizontal="right" vertical="center" wrapText="1"/>
    </xf>
    <xf numFmtId="0" fontId="21" fillId="0" borderId="1" xfId="669" applyFont="1" applyFill="1" applyBorder="1" applyAlignment="1">
      <alignment horizontal="left" vertical="center" wrapText="1"/>
    </xf>
    <xf numFmtId="0" fontId="195" fillId="0" borderId="0" xfId="722" applyFont="1" applyFill="1" applyBorder="1" applyAlignment="1">
      <alignment horizontal="center" vertical="center" wrapText="1"/>
    </xf>
    <xf numFmtId="4" fontId="21" fillId="0" borderId="0" xfId="0" applyNumberFormat="1" applyFont="1" applyFill="1" applyBorder="1" applyAlignment="1">
      <alignment horizontal="center" vertical="center"/>
    </xf>
    <xf numFmtId="4" fontId="21" fillId="0" borderId="0" xfId="0" applyNumberFormat="1" applyFont="1" applyFill="1" applyAlignment="1">
      <alignment vertical="center"/>
    </xf>
    <xf numFmtId="0" fontId="15" fillId="0" borderId="1" xfId="0" quotePrefix="1" applyFont="1" applyFill="1" applyBorder="1" applyAlignment="1">
      <alignment horizontal="center" vertical="center"/>
    </xf>
    <xf numFmtId="4" fontId="15" fillId="0" borderId="1" xfId="2263" applyNumberFormat="1" applyFont="1" applyFill="1" applyBorder="1" applyAlignment="1">
      <alignment horizontal="left" vertical="center" wrapText="1"/>
    </xf>
    <xf numFmtId="4" fontId="15" fillId="0" borderId="1" xfId="2263" applyNumberFormat="1" applyFont="1" applyFill="1" applyBorder="1" applyAlignment="1">
      <alignment horizontal="center" vertical="center" wrapText="1"/>
    </xf>
    <xf numFmtId="0" fontId="34" fillId="0" borderId="0" xfId="0" applyFont="1" applyFill="1" applyAlignment="1">
      <alignment horizontal="center" vertical="center"/>
    </xf>
    <xf numFmtId="0" fontId="13" fillId="0" borderId="0" xfId="0" applyFont="1" applyFill="1" applyAlignment="1">
      <alignment vertical="center"/>
    </xf>
    <xf numFmtId="4" fontId="13" fillId="0" borderId="0" xfId="0" applyNumberFormat="1" applyFont="1" applyFill="1" applyAlignment="1">
      <alignment horizontal="center" vertical="center"/>
    </xf>
    <xf numFmtId="4" fontId="13" fillId="0" borderId="0" xfId="0" applyNumberFormat="1" applyFont="1" applyFill="1" applyAlignment="1">
      <alignment vertical="center"/>
    </xf>
    <xf numFmtId="0" fontId="20" fillId="0" borderId="3" xfId="0" applyFont="1" applyFill="1" applyBorder="1" applyAlignment="1">
      <alignment horizontal="center" vertical="center" wrapText="1"/>
    </xf>
    <xf numFmtId="0" fontId="15" fillId="0" borderId="0" xfId="0" applyFont="1" applyFill="1" applyAlignment="1">
      <alignment vertical="center"/>
    </xf>
    <xf numFmtId="0" fontId="15" fillId="0" borderId="0" xfId="0" applyFont="1" applyFill="1" applyAlignment="1">
      <alignment vertical="center" wrapText="1"/>
    </xf>
    <xf numFmtId="0" fontId="15" fillId="0" borderId="0" xfId="0" applyFont="1" applyFill="1" applyAlignment="1">
      <alignment horizontal="center" vertical="center" wrapText="1"/>
    </xf>
    <xf numFmtId="0" fontId="15" fillId="0" borderId="0" xfId="0" applyFont="1" applyFill="1" applyAlignment="1">
      <alignment horizontal="center" vertical="center"/>
    </xf>
    <xf numFmtId="4" fontId="15" fillId="0" borderId="0" xfId="0" applyNumberFormat="1" applyFont="1" applyFill="1" applyAlignment="1">
      <alignment horizontal="center" vertical="center"/>
    </xf>
    <xf numFmtId="4" fontId="15" fillId="0" borderId="0" xfId="0" applyNumberFormat="1" applyFont="1" applyFill="1" applyAlignment="1">
      <alignment vertical="center"/>
    </xf>
    <xf numFmtId="4" fontId="15" fillId="0" borderId="0" xfId="0" applyNumberFormat="1" applyFont="1" applyFill="1" applyAlignment="1">
      <alignment horizontal="center" vertical="center" wrapText="1"/>
    </xf>
    <xf numFmtId="4" fontId="15" fillId="0" borderId="0" xfId="0" applyNumberFormat="1" applyFont="1" applyFill="1" applyAlignment="1">
      <alignment vertical="center" wrapText="1"/>
    </xf>
    <xf numFmtId="0" fontId="21" fillId="0" borderId="0" xfId="0" applyFont="1" applyFill="1" applyAlignment="1">
      <alignment horizontal="center" vertical="center" wrapText="1"/>
    </xf>
    <xf numFmtId="4" fontId="21" fillId="0" borderId="0" xfId="0" applyNumberFormat="1" applyFont="1" applyFill="1" applyAlignment="1">
      <alignment vertical="center" wrapText="1"/>
    </xf>
    <xf numFmtId="0" fontId="195" fillId="0" borderId="0" xfId="0" applyFont="1" applyFill="1" applyAlignment="1">
      <alignment vertical="center" wrapText="1"/>
    </xf>
    <xf numFmtId="0" fontId="15" fillId="0" borderId="0" xfId="0" applyFont="1" applyFill="1" applyAlignment="1">
      <alignment wrapText="1"/>
    </xf>
    <xf numFmtId="4" fontId="21" fillId="0" borderId="1" xfId="669" applyNumberFormat="1" applyFont="1" applyFill="1" applyBorder="1" applyAlignment="1">
      <alignment horizontal="center" vertical="center" wrapText="1"/>
    </xf>
    <xf numFmtId="4" fontId="34" fillId="0" borderId="1" xfId="0" applyNumberFormat="1" applyFont="1" applyFill="1" applyBorder="1" applyAlignment="1">
      <alignment vertical="center" wrapText="1"/>
    </xf>
    <xf numFmtId="4" fontId="45" fillId="0" borderId="0" xfId="0" applyNumberFormat="1" applyFont="1" applyFill="1" applyBorder="1" applyAlignment="1">
      <alignment vertical="center"/>
    </xf>
    <xf numFmtId="0" fontId="197" fillId="0" borderId="1" xfId="0" applyFont="1" applyFill="1" applyBorder="1" applyAlignment="1" applyProtection="1">
      <alignment horizontal="center" vertical="center" wrapText="1"/>
    </xf>
    <xf numFmtId="4" fontId="15" fillId="0" borderId="1" xfId="614" applyNumberFormat="1" applyFont="1" applyFill="1" applyBorder="1" applyAlignment="1">
      <alignment horizontal="center" vertical="center" wrapText="1"/>
    </xf>
    <xf numFmtId="0" fontId="204" fillId="0" borderId="1" xfId="0" applyFont="1" applyFill="1" applyBorder="1" applyAlignment="1" applyProtection="1">
      <alignment horizontal="center" vertical="center" wrapText="1"/>
    </xf>
    <xf numFmtId="4" fontId="205" fillId="0" borderId="0" xfId="0" applyNumberFormat="1" applyFont="1" applyFill="1" applyBorder="1" applyAlignment="1">
      <alignment vertical="center"/>
    </xf>
    <xf numFmtId="4" fontId="24" fillId="0" borderId="1" xfId="669" applyNumberFormat="1" applyFont="1" applyFill="1" applyBorder="1" applyAlignment="1">
      <alignment horizontal="center" vertical="center" wrapText="1"/>
    </xf>
    <xf numFmtId="4" fontId="21" fillId="0" borderId="1" xfId="0" applyNumberFormat="1" applyFont="1" applyFill="1" applyBorder="1" applyAlignment="1">
      <alignment vertical="center" wrapText="1"/>
    </xf>
    <xf numFmtId="4" fontId="34" fillId="0" borderId="1" xfId="722" applyNumberFormat="1" applyFont="1" applyFill="1" applyBorder="1" applyAlignment="1">
      <alignment vertical="center" wrapText="1"/>
    </xf>
    <xf numFmtId="4" fontId="16" fillId="0" borderId="1" xfId="614" applyNumberFormat="1" applyFont="1" applyFill="1" applyBorder="1" applyAlignment="1">
      <alignment horizontal="center" vertical="center" wrapText="1"/>
    </xf>
    <xf numFmtId="0" fontId="16" fillId="0" borderId="1" xfId="0" applyFont="1" applyFill="1" applyBorder="1" applyAlignment="1" applyProtection="1">
      <alignment horizontal="center" vertical="center" wrapText="1"/>
    </xf>
    <xf numFmtId="0" fontId="16" fillId="0" borderId="1" xfId="722" applyFont="1" applyFill="1" applyBorder="1" applyAlignment="1">
      <alignment horizontal="left" vertical="center"/>
    </xf>
    <xf numFmtId="0" fontId="16" fillId="0" borderId="1" xfId="722" applyFont="1" applyFill="1" applyBorder="1" applyAlignment="1">
      <alignment horizontal="center" vertical="center" wrapText="1"/>
    </xf>
    <xf numFmtId="0" fontId="16" fillId="0" borderId="1" xfId="722" applyFont="1" applyFill="1" applyBorder="1" applyAlignment="1">
      <alignment horizontal="center" vertical="center"/>
    </xf>
    <xf numFmtId="4" fontId="46" fillId="0" borderId="5" xfId="722" applyNumberFormat="1" applyFont="1" applyFill="1" applyBorder="1" applyAlignment="1">
      <alignment horizontal="center" vertical="center"/>
    </xf>
    <xf numFmtId="4" fontId="46" fillId="0" borderId="1" xfId="722" applyNumberFormat="1" applyFont="1" applyFill="1" applyBorder="1" applyAlignment="1">
      <alignment horizontal="right" vertical="center"/>
    </xf>
    <xf numFmtId="4" fontId="34" fillId="0" borderId="5" xfId="722" applyNumberFormat="1" applyFont="1" applyFill="1" applyBorder="1" applyAlignment="1">
      <alignment horizontal="right" vertical="center"/>
    </xf>
    <xf numFmtId="4" fontId="46" fillId="0" borderId="1" xfId="722" applyNumberFormat="1" applyFont="1" applyFill="1" applyBorder="1" applyAlignment="1">
      <alignment vertical="center"/>
    </xf>
    <xf numFmtId="0" fontId="15" fillId="0" borderId="1" xfId="722" applyFont="1" applyFill="1" applyBorder="1" applyAlignment="1">
      <alignment horizontal="left" vertical="center"/>
    </xf>
    <xf numFmtId="4" fontId="21" fillId="0" borderId="0" xfId="875" applyNumberFormat="1" applyFont="1" applyFill="1" applyBorder="1" applyAlignment="1">
      <alignment horizontal="center" vertical="center" wrapText="1"/>
    </xf>
    <xf numFmtId="4" fontId="196" fillId="0" borderId="0" xfId="0" applyNumberFormat="1" applyFont="1" applyFill="1" applyBorder="1" applyAlignment="1">
      <alignment horizontal="center" wrapText="1"/>
    </xf>
    <xf numFmtId="4" fontId="21" fillId="0" borderId="0" xfId="722" applyNumberFormat="1" applyFont="1" applyFill="1" applyBorder="1" applyAlignment="1">
      <alignment horizontal="center" vertical="center" wrapText="1"/>
    </xf>
    <xf numFmtId="4" fontId="21" fillId="0" borderId="0" xfId="722" applyNumberFormat="1" applyFont="1" applyFill="1" applyBorder="1" applyAlignment="1">
      <alignment horizontal="center" vertical="center"/>
    </xf>
    <xf numFmtId="4" fontId="12" fillId="0" borderId="0" xfId="722" applyNumberFormat="1" applyFont="1" applyFill="1" applyBorder="1" applyAlignment="1">
      <alignment horizontal="center" vertical="center" wrapText="1"/>
    </xf>
    <xf numFmtId="4" fontId="206" fillId="0" borderId="0" xfId="722" applyNumberFormat="1" applyFont="1" applyFill="1" applyBorder="1" applyAlignment="1">
      <alignment horizontal="center" vertical="center" wrapText="1"/>
    </xf>
    <xf numFmtId="4" fontId="21" fillId="0" borderId="0" xfId="722" applyNumberFormat="1" applyFont="1" applyFill="1" applyBorder="1" applyAlignment="1">
      <alignment horizontal="left" vertical="center" wrapText="1"/>
    </xf>
    <xf numFmtId="0" fontId="21" fillId="0" borderId="0" xfId="722" applyFont="1" applyFill="1" applyBorder="1" applyAlignment="1">
      <alignment vertical="center"/>
    </xf>
    <xf numFmtId="0" fontId="21" fillId="0" borderId="0" xfId="722" applyFont="1" applyFill="1" applyBorder="1" applyAlignment="1">
      <alignment horizontal="center" vertical="center"/>
    </xf>
    <xf numFmtId="0" fontId="15"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206" fillId="0" borderId="0" xfId="0" applyFont="1" applyFill="1" applyBorder="1" applyAlignment="1">
      <alignment horizontal="left" wrapText="1"/>
    </xf>
    <xf numFmtId="0" fontId="21" fillId="0" borderId="0" xfId="0" applyFont="1" applyFill="1" applyBorder="1" applyAlignment="1">
      <alignment horizontal="left" wrapText="1"/>
    </xf>
    <xf numFmtId="0" fontId="21" fillId="0" borderId="0" xfId="0" applyFont="1" applyFill="1" applyBorder="1" applyAlignment="1">
      <alignment horizontal="left" vertical="center" wrapText="1"/>
    </xf>
    <xf numFmtId="0" fontId="207" fillId="0" borderId="0" xfId="0" applyFont="1" applyFill="1" applyBorder="1" applyAlignment="1">
      <alignment horizontal="center" vertical="center" wrapText="1"/>
    </xf>
    <xf numFmtId="0" fontId="207" fillId="0" borderId="0" xfId="0" applyFont="1" applyFill="1" applyBorder="1" applyAlignment="1">
      <alignment wrapText="1"/>
    </xf>
    <xf numFmtId="0" fontId="0" fillId="0" borderId="0" xfId="0" applyFont="1" applyFill="1" applyBorder="1" applyAlignment="1">
      <alignment wrapText="1"/>
    </xf>
    <xf numFmtId="4" fontId="21" fillId="0" borderId="5" xfId="875" applyNumberFormat="1" applyFont="1" applyFill="1" applyBorder="1" applyAlignment="1">
      <alignment horizontal="center" vertical="center" wrapText="1"/>
    </xf>
    <xf numFmtId="4" fontId="21" fillId="0" borderId="1" xfId="722" applyNumberFormat="1" applyFont="1" applyFill="1" applyBorder="1" applyAlignment="1">
      <alignment horizontal="center" vertical="center" wrapText="1"/>
    </xf>
    <xf numFmtId="4" fontId="12" fillId="0" borderId="1" xfId="722" applyNumberFormat="1" applyFont="1" applyFill="1" applyBorder="1" applyAlignment="1">
      <alignment horizontal="center" vertical="center" wrapText="1"/>
    </xf>
    <xf numFmtId="4" fontId="206" fillId="0" borderId="1" xfId="722" applyNumberFormat="1" applyFont="1" applyFill="1" applyBorder="1" applyAlignment="1">
      <alignment horizontal="center" vertical="center" wrapText="1"/>
    </xf>
    <xf numFmtId="4" fontId="21" fillId="0" borderId="1" xfId="722" applyNumberFormat="1" applyFont="1" applyFill="1" applyBorder="1" applyAlignment="1">
      <alignment horizontal="left" vertical="center" wrapText="1"/>
    </xf>
    <xf numFmtId="0" fontId="21" fillId="0" borderId="1" xfId="722" applyFont="1" applyFill="1" applyBorder="1" applyAlignment="1">
      <alignment vertical="center"/>
    </xf>
    <xf numFmtId="0" fontId="21" fillId="0" borderId="1" xfId="722" applyFont="1" applyFill="1" applyBorder="1" applyAlignment="1">
      <alignment horizontal="center" vertical="center"/>
    </xf>
    <xf numFmtId="0" fontId="12" fillId="0" borderId="1" xfId="0" applyFont="1" applyFill="1" applyBorder="1" applyAlignment="1">
      <alignment horizontal="left" vertical="center" wrapText="1"/>
    </xf>
    <xf numFmtId="0" fontId="21" fillId="0" borderId="1" xfId="0" applyFont="1" applyFill="1" applyBorder="1" applyAlignment="1">
      <alignment horizontal="left" wrapText="1"/>
    </xf>
    <xf numFmtId="0" fontId="21" fillId="0" borderId="1" xfId="0" applyFont="1" applyFill="1" applyBorder="1" applyAlignment="1">
      <alignment horizontal="left" vertical="center" wrapText="1"/>
    </xf>
    <xf numFmtId="0" fontId="207" fillId="0" borderId="1" xfId="0" applyFont="1" applyFill="1" applyBorder="1" applyAlignment="1">
      <alignment horizontal="center" vertical="center" wrapText="1"/>
    </xf>
    <xf numFmtId="0" fontId="197" fillId="0" borderId="0" xfId="0" applyFont="1" applyFill="1" applyBorder="1" applyAlignment="1" applyProtection="1">
      <alignment horizontal="center" vertical="center" wrapText="1"/>
    </xf>
    <xf numFmtId="4" fontId="15" fillId="0" borderId="0" xfId="0" applyNumberFormat="1" applyFont="1" applyFill="1" applyBorder="1" applyAlignment="1">
      <alignment vertical="center"/>
    </xf>
    <xf numFmtId="0" fontId="18" fillId="0" borderId="0" xfId="3" applyFont="1" applyAlignment="1">
      <alignment vertical="center"/>
    </xf>
    <xf numFmtId="0" fontId="3" fillId="0" borderId="0" xfId="1" applyFont="1" applyAlignment="1">
      <alignment horizontal="center" vertical="center"/>
    </xf>
    <xf numFmtId="0" fontId="14" fillId="0" borderId="0" xfId="0" applyFont="1" applyFill="1" applyAlignment="1">
      <alignment horizontal="left" vertical="center"/>
    </xf>
    <xf numFmtId="0" fontId="14" fillId="0" borderId="0"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9" fillId="0" borderId="0" xfId="4" applyFont="1" applyAlignment="1">
      <alignment horizontal="left" vertical="center"/>
    </xf>
    <xf numFmtId="0" fontId="9" fillId="0" borderId="0" xfId="4" applyFont="1" applyAlignment="1">
      <alignment horizontal="center" vertical="center" wrapText="1"/>
    </xf>
    <xf numFmtId="2" fontId="9" fillId="0" borderId="1" xfId="4" applyNumberFormat="1" applyFont="1" applyBorder="1" applyAlignment="1">
      <alignment horizontal="center" vertical="center" wrapText="1"/>
    </xf>
    <xf numFmtId="2" fontId="9" fillId="0" borderId="7" xfId="4" applyNumberFormat="1" applyFont="1" applyBorder="1" applyAlignment="1">
      <alignment horizontal="center" vertical="center" wrapText="1"/>
    </xf>
    <xf numFmtId="2" fontId="9" fillId="0" borderId="5" xfId="4" applyNumberFormat="1" applyFont="1" applyBorder="1" applyAlignment="1">
      <alignment horizontal="center" vertical="center" wrapText="1"/>
    </xf>
    <xf numFmtId="0" fontId="32" fillId="0" borderId="0" xfId="4" applyFont="1" applyAlignment="1">
      <alignment horizontal="left" vertical="center"/>
    </xf>
    <xf numFmtId="0" fontId="9" fillId="0" borderId="6" xfId="5" applyFont="1" applyBorder="1" applyAlignment="1">
      <alignment horizontal="center" vertical="center" wrapText="1"/>
    </xf>
    <xf numFmtId="0" fontId="9" fillId="0" borderId="1" xfId="5" applyFont="1" applyBorder="1" applyAlignment="1">
      <alignment horizontal="center" vertical="center" wrapText="1"/>
    </xf>
    <xf numFmtId="2" fontId="9" fillId="0" borderId="1" xfId="5" applyNumberFormat="1" applyFont="1" applyBorder="1" applyAlignment="1">
      <alignment horizontal="center" vertical="center" wrapText="1"/>
    </xf>
    <xf numFmtId="2" fontId="9" fillId="0" borderId="2" xfId="5" applyNumberFormat="1" applyFont="1" applyBorder="1" applyAlignment="1">
      <alignment horizontal="center" vertical="center" wrapText="1"/>
    </xf>
    <xf numFmtId="2" fontId="9" fillId="0" borderId="8" xfId="5" applyNumberFormat="1" applyFont="1" applyBorder="1" applyAlignment="1">
      <alignment horizontal="center" vertical="center" wrapText="1"/>
    </xf>
    <xf numFmtId="2" fontId="9" fillId="0" borderId="3" xfId="5" applyNumberFormat="1" applyFont="1" applyBorder="1" applyAlignment="1">
      <alignment horizontal="center" vertical="center" wrapText="1"/>
    </xf>
    <xf numFmtId="2" fontId="18" fillId="0" borderId="1" xfId="5" applyNumberFormat="1" applyFont="1" applyBorder="1" applyAlignment="1">
      <alignment horizontal="center" vertical="center" wrapText="1"/>
    </xf>
    <xf numFmtId="2" fontId="18" fillId="0" borderId="7" xfId="5" applyNumberFormat="1" applyFont="1" applyBorder="1" applyAlignment="1">
      <alignment horizontal="center" vertical="center" wrapText="1"/>
    </xf>
    <xf numFmtId="2" fontId="18" fillId="0" borderId="5" xfId="5" applyNumberFormat="1" applyFont="1" applyBorder="1" applyAlignment="1">
      <alignment horizontal="center" vertical="center" wrapText="1"/>
    </xf>
    <xf numFmtId="0" fontId="20" fillId="0" borderId="0" xfId="5" applyFont="1" applyAlignment="1">
      <alignment horizontal="left" vertical="center"/>
    </xf>
    <xf numFmtId="0" fontId="20" fillId="0" borderId="0" xfId="5" applyFont="1" applyAlignment="1">
      <alignment horizontal="center" vertical="center" wrapText="1"/>
    </xf>
    <xf numFmtId="0" fontId="24" fillId="0" borderId="6" xfId="5" applyFont="1" applyBorder="1" applyAlignment="1">
      <alignment horizontal="right" vertical="center" wrapText="1"/>
    </xf>
    <xf numFmtId="0" fontId="20" fillId="0" borderId="1" xfId="5" applyFont="1" applyBorder="1" applyAlignment="1">
      <alignment horizontal="center" vertical="center"/>
    </xf>
    <xf numFmtId="2" fontId="20" fillId="0" borderId="1" xfId="5" applyNumberFormat="1" applyFont="1" applyBorder="1" applyAlignment="1">
      <alignment horizontal="center" vertical="center" wrapText="1"/>
    </xf>
    <xf numFmtId="0" fontId="21" fillId="0" borderId="1" xfId="5" applyFont="1" applyBorder="1" applyAlignment="1">
      <alignment horizontal="center" vertical="center" wrapText="1"/>
    </xf>
    <xf numFmtId="0" fontId="20" fillId="0" borderId="1" xfId="3" applyFont="1" applyBorder="1" applyAlignment="1">
      <alignment horizontal="center" vertical="center" wrapText="1"/>
    </xf>
    <xf numFmtId="0" fontId="20" fillId="0" borderId="1" xfId="3" applyFont="1" applyBorder="1" applyAlignment="1">
      <alignment horizontal="center" vertical="center"/>
    </xf>
    <xf numFmtId="0" fontId="20" fillId="0" borderId="7" xfId="5" applyFont="1" applyBorder="1" applyAlignment="1">
      <alignment horizontal="center" vertical="center" wrapText="1"/>
    </xf>
    <xf numFmtId="0" fontId="20" fillId="0" borderId="9" xfId="5" applyFont="1" applyBorder="1" applyAlignment="1">
      <alignment horizontal="center" vertical="center" wrapText="1"/>
    </xf>
    <xf numFmtId="0" fontId="20" fillId="0" borderId="5" xfId="5" applyFont="1" applyBorder="1" applyAlignment="1">
      <alignment horizontal="center" vertical="center" wrapText="1"/>
    </xf>
    <xf numFmtId="0" fontId="24" fillId="0" borderId="0" xfId="5" applyFont="1" applyAlignment="1">
      <alignment horizontal="left"/>
    </xf>
    <xf numFmtId="0" fontId="24" fillId="0" borderId="6" xfId="5" applyFont="1" applyBorder="1" applyAlignment="1">
      <alignment horizontal="center" vertical="center"/>
    </xf>
    <xf numFmtId="2" fontId="20" fillId="0" borderId="2" xfId="5" applyNumberFormat="1" applyFont="1" applyBorder="1" applyAlignment="1">
      <alignment horizontal="center" vertical="center" wrapText="1"/>
    </xf>
    <xf numFmtId="2" fontId="20" fillId="0" borderId="3" xfId="5" applyNumberFormat="1" applyFont="1" applyBorder="1" applyAlignment="1">
      <alignment horizontal="center" vertical="center" wrapText="1"/>
    </xf>
    <xf numFmtId="0" fontId="20" fillId="4" borderId="7" xfId="4" applyFont="1" applyFill="1" applyBorder="1" applyAlignment="1">
      <alignment horizontal="center" vertical="center" wrapText="1"/>
    </xf>
    <xf numFmtId="0" fontId="20" fillId="4" borderId="9" xfId="4" applyFont="1" applyFill="1" applyBorder="1" applyAlignment="1">
      <alignment horizontal="center" vertical="center" wrapText="1"/>
    </xf>
    <xf numFmtId="0" fontId="20" fillId="4" borderId="5" xfId="4" applyFont="1" applyFill="1" applyBorder="1" applyAlignment="1">
      <alignment horizontal="center" vertical="center" wrapText="1"/>
    </xf>
    <xf numFmtId="0" fontId="9" fillId="0" borderId="0" xfId="5" applyFont="1" applyAlignment="1">
      <alignment horizontal="center" vertical="center" wrapText="1"/>
    </xf>
    <xf numFmtId="0" fontId="19" fillId="0" borderId="6" xfId="5" applyFont="1" applyBorder="1" applyAlignment="1">
      <alignment horizontal="right" vertical="center" wrapText="1"/>
    </xf>
    <xf numFmtId="0" fontId="18" fillId="0" borderId="1" xfId="5" applyFont="1" applyBorder="1" applyAlignment="1">
      <alignment horizontal="center" vertical="center" wrapText="1"/>
    </xf>
    <xf numFmtId="0" fontId="9" fillId="0" borderId="1" xfId="3" applyFont="1" applyBorder="1" applyAlignment="1">
      <alignment horizontal="center" vertical="center" wrapText="1"/>
    </xf>
    <xf numFmtId="0" fontId="9" fillId="0" borderId="1" xfId="3" applyFont="1" applyBorder="1" applyAlignment="1">
      <alignment horizontal="center" vertical="center"/>
    </xf>
    <xf numFmtId="0" fontId="9" fillId="0" borderId="0" xfId="5" applyFont="1" applyAlignment="1">
      <alignment horizontal="left" vertical="center"/>
    </xf>
    <xf numFmtId="0" fontId="9" fillId="0" borderId="0" xfId="3" applyFont="1" applyAlignment="1">
      <alignment horizontal="center" vertical="center"/>
    </xf>
    <xf numFmtId="0" fontId="9" fillId="0" borderId="4" xfId="3" applyFont="1" applyBorder="1" applyAlignment="1">
      <alignment horizontal="center" vertical="center"/>
    </xf>
    <xf numFmtId="0" fontId="19" fillId="0" borderId="6" xfId="3" applyFont="1" applyBorder="1" applyAlignment="1">
      <alignment horizontal="center" vertical="center" wrapText="1"/>
    </xf>
    <xf numFmtId="0" fontId="9" fillId="4" borderId="1" xfId="4" applyFont="1" applyFill="1" applyBorder="1" applyAlignment="1">
      <alignment horizontal="center" vertical="center" wrapText="1"/>
    </xf>
    <xf numFmtId="0" fontId="40" fillId="0" borderId="0" xfId="3" applyFont="1" applyAlignment="1">
      <alignment horizontal="justify" vertical="center"/>
    </xf>
    <xf numFmtId="0" fontId="40" fillId="0" borderId="0" xfId="5" applyFont="1" applyAlignment="1">
      <alignment horizontal="justify" vertical="center"/>
    </xf>
    <xf numFmtId="0" fontId="18" fillId="0" borderId="0" xfId="3" applyFont="1" applyAlignment="1">
      <alignment vertical="center"/>
    </xf>
    <xf numFmtId="0" fontId="18" fillId="0" borderId="0" xfId="3" applyFont="1" applyAlignment="1">
      <alignment horizontal="left" vertical="center"/>
    </xf>
    <xf numFmtId="0" fontId="18" fillId="0" borderId="0" xfId="3" applyFont="1" applyAlignment="1">
      <alignment horizontal="left" vertical="center" wrapText="1"/>
    </xf>
    <xf numFmtId="0" fontId="9" fillId="4" borderId="0" xfId="4" applyFont="1" applyFill="1" applyAlignment="1">
      <alignment horizontal="center" vertical="center" wrapText="1"/>
    </xf>
    <xf numFmtId="2" fontId="10" fillId="4" borderId="1" xfId="4" applyNumberFormat="1" applyFont="1" applyFill="1" applyBorder="1" applyAlignment="1">
      <alignment horizontal="center" vertical="center" wrapText="1"/>
    </xf>
    <xf numFmtId="4" fontId="21" fillId="0" borderId="7" xfId="7" applyNumberFormat="1" applyFont="1" applyBorder="1" applyAlignment="1">
      <alignment horizontal="center" vertical="center" wrapText="1"/>
    </xf>
    <xf numFmtId="4" fontId="21" fillId="0" borderId="5" xfId="7" applyNumberFormat="1" applyFont="1" applyBorder="1" applyAlignment="1">
      <alignment horizontal="center" vertical="center" wrapText="1"/>
    </xf>
    <xf numFmtId="0" fontId="9" fillId="0" borderId="2" xfId="3" applyFont="1" applyBorder="1" applyAlignment="1">
      <alignment horizontal="center" vertical="center" wrapText="1"/>
    </xf>
    <xf numFmtId="0" fontId="9" fillId="0" borderId="8" xfId="3" applyFont="1" applyBorder="1" applyAlignment="1">
      <alignment horizontal="center" vertical="center" wrapText="1"/>
    </xf>
    <xf numFmtId="0" fontId="9" fillId="0" borderId="0" xfId="5" applyFont="1" applyFill="1" applyAlignment="1">
      <alignment horizontal="center" vertical="center" wrapText="1"/>
    </xf>
    <xf numFmtId="0" fontId="19" fillId="0" borderId="6" xfId="5" applyFont="1" applyFill="1" applyBorder="1" applyAlignment="1">
      <alignment horizontal="center" vertical="center"/>
    </xf>
    <xf numFmtId="0" fontId="9" fillId="0" borderId="2" xfId="5" applyFont="1" applyFill="1" applyBorder="1" applyAlignment="1">
      <alignment horizontal="center" vertical="center" wrapText="1"/>
    </xf>
    <xf numFmtId="0" fontId="9" fillId="0" borderId="8" xfId="5" applyFont="1" applyFill="1" applyBorder="1" applyAlignment="1">
      <alignment horizontal="center" vertical="center" wrapText="1"/>
    </xf>
    <xf numFmtId="2" fontId="9" fillId="0" borderId="2" xfId="5" applyNumberFormat="1" applyFont="1" applyFill="1" applyBorder="1" applyAlignment="1">
      <alignment horizontal="center" vertical="center" wrapText="1"/>
    </xf>
    <xf numFmtId="2" fontId="9" fillId="0" borderId="8" xfId="5" applyNumberFormat="1" applyFont="1" applyFill="1" applyBorder="1" applyAlignment="1">
      <alignment horizontal="center" vertical="center" wrapText="1"/>
    </xf>
    <xf numFmtId="0" fontId="9" fillId="0" borderId="2" xfId="3" applyFont="1" applyFill="1" applyBorder="1" applyAlignment="1">
      <alignment horizontal="center" vertical="center" wrapText="1"/>
    </xf>
    <xf numFmtId="0" fontId="9" fillId="0" borderId="8" xfId="3" applyFont="1" applyFill="1" applyBorder="1" applyAlignment="1">
      <alignment horizontal="center" vertical="center" wrapText="1"/>
    </xf>
    <xf numFmtId="0" fontId="19" fillId="0" borderId="6" xfId="5" applyFont="1" applyBorder="1" applyAlignment="1">
      <alignment horizontal="right" vertical="center"/>
    </xf>
    <xf numFmtId="2" fontId="9" fillId="0" borderId="2" xfId="4" applyNumberFormat="1" applyFont="1" applyBorder="1" applyAlignment="1">
      <alignment horizontal="center" vertical="center" wrapText="1"/>
    </xf>
    <xf numFmtId="2" fontId="9" fillId="0" borderId="8" xfId="4" applyNumberFormat="1" applyFont="1" applyBorder="1" applyAlignment="1">
      <alignment horizontal="center" vertical="center" wrapText="1"/>
    </xf>
    <xf numFmtId="0" fontId="19" fillId="0" borderId="0" xfId="3" applyFont="1" applyAlignment="1">
      <alignment horizontal="justify" vertical="center"/>
    </xf>
    <xf numFmtId="0" fontId="19" fillId="0" borderId="0" xfId="5" applyFont="1" applyAlignment="1">
      <alignment horizontal="justify" vertical="center"/>
    </xf>
    <xf numFmtId="0" fontId="9" fillId="0" borderId="0" xfId="5" applyFont="1" applyAlignment="1">
      <alignment horizontal="left"/>
    </xf>
    <xf numFmtId="0" fontId="11" fillId="0" borderId="6" xfId="5" applyFont="1" applyBorder="1" applyAlignment="1">
      <alignment horizontal="center" vertical="center"/>
    </xf>
    <xf numFmtId="2" fontId="9" fillId="0" borderId="7" xfId="5" applyNumberFormat="1" applyFont="1" applyBorder="1" applyAlignment="1">
      <alignment horizontal="center" vertical="center" wrapText="1"/>
    </xf>
    <xf numFmtId="2" fontId="9" fillId="0" borderId="5" xfId="5" applyNumberFormat="1" applyFont="1" applyBorder="1" applyAlignment="1">
      <alignment horizontal="center" vertical="center" wrapText="1"/>
    </xf>
    <xf numFmtId="4" fontId="44" fillId="0" borderId="1" xfId="0" applyNumberFormat="1" applyFont="1" applyFill="1" applyBorder="1" applyAlignment="1">
      <alignment horizontal="center" vertical="center" wrapText="1"/>
    </xf>
    <xf numFmtId="0" fontId="44" fillId="0" borderId="0" xfId="0" applyFont="1" applyFill="1" applyAlignment="1">
      <alignment horizontal="left" vertical="center"/>
    </xf>
    <xf numFmtId="0" fontId="44" fillId="0" borderId="6" xfId="0" applyFont="1" applyFill="1" applyBorder="1" applyAlignment="1">
      <alignment horizontal="center" vertical="center"/>
    </xf>
    <xf numFmtId="4" fontId="44" fillId="0" borderId="1" xfId="0" applyNumberFormat="1" applyFont="1" applyFill="1" applyBorder="1" applyAlignment="1">
      <alignment horizontal="center" vertical="center"/>
    </xf>
    <xf numFmtId="4" fontId="44" fillId="0" borderId="7" xfId="0" applyNumberFormat="1" applyFont="1" applyFill="1" applyBorder="1" applyAlignment="1">
      <alignment horizontal="center" vertical="center" wrapText="1"/>
    </xf>
    <xf numFmtId="4" fontId="44" fillId="0" borderId="9" xfId="0" applyNumberFormat="1" applyFont="1" applyFill="1" applyBorder="1" applyAlignment="1">
      <alignment horizontal="center" vertical="center" wrapText="1"/>
    </xf>
    <xf numFmtId="4" fontId="44" fillId="0" borderId="5" xfId="0" applyNumberFormat="1"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37" xfId="0"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4" fontId="14" fillId="0" borderId="2" xfId="0" applyNumberFormat="1" applyFont="1" applyFill="1" applyBorder="1" applyAlignment="1">
      <alignment horizontal="center" vertical="center" wrapText="1"/>
    </xf>
    <xf numFmtId="4" fontId="14" fillId="0" borderId="3" xfId="0" applyNumberFormat="1" applyFont="1" applyFill="1" applyBorder="1" applyAlignment="1">
      <alignment horizontal="center" vertical="center" wrapText="1"/>
    </xf>
    <xf numFmtId="0" fontId="193" fillId="0" borderId="5" xfId="0" applyFont="1" applyFill="1" applyBorder="1" applyAlignment="1">
      <alignment horizontal="center" vertical="center"/>
    </xf>
    <xf numFmtId="0" fontId="20" fillId="0" borderId="1" xfId="0" applyFont="1" applyFill="1" applyBorder="1" applyAlignment="1">
      <alignment horizontal="center" vertical="center" wrapText="1"/>
    </xf>
    <xf numFmtId="4" fontId="20" fillId="0" borderId="7" xfId="0" applyNumberFormat="1" applyFont="1" applyFill="1" applyBorder="1" applyAlignment="1">
      <alignment horizontal="center" vertical="center" wrapText="1"/>
    </xf>
    <xf numFmtId="4" fontId="20" fillId="0" borderId="9" xfId="0" applyNumberFormat="1" applyFont="1" applyFill="1" applyBorder="1" applyAlignment="1">
      <alignment horizontal="center" vertical="center" wrapText="1"/>
    </xf>
    <xf numFmtId="4" fontId="20" fillId="0" borderId="5" xfId="0" applyNumberFormat="1"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2" xfId="3" applyFont="1" applyBorder="1" applyAlignment="1">
      <alignment horizontal="center" vertical="center" wrapText="1"/>
    </xf>
    <xf numFmtId="0" fontId="20" fillId="4" borderId="1" xfId="4" applyFont="1" applyFill="1" applyBorder="1" applyAlignment="1">
      <alignment horizontal="centerContinuous" vertical="center" wrapText="1"/>
    </xf>
    <xf numFmtId="2" fontId="20" fillId="0" borderId="8" xfId="5" applyNumberFormat="1" applyFont="1" applyBorder="1" applyAlignment="1">
      <alignment horizontal="center" vertical="center" wrapText="1"/>
    </xf>
    <xf numFmtId="0" fontId="20" fillId="0" borderId="8" xfId="3" applyFont="1" applyBorder="1" applyAlignment="1">
      <alignment horizontal="center" vertical="center" wrapText="1"/>
    </xf>
    <xf numFmtId="2" fontId="21" fillId="4" borderId="1" xfId="4" applyNumberFormat="1" applyFont="1" applyFill="1" applyBorder="1" applyAlignment="1">
      <alignment horizontal="centerContinuous" vertical="center" wrapText="1"/>
    </xf>
    <xf numFmtId="0" fontId="21" fillId="0" borderId="1" xfId="4" applyFont="1" applyBorder="1" applyAlignment="1">
      <alignment horizontal="centerContinuous" vertical="center" wrapText="1"/>
    </xf>
    <xf numFmtId="0" fontId="24" fillId="0" borderId="12" xfId="5" applyFont="1" applyBorder="1" applyAlignment="1"/>
    <xf numFmtId="4" fontId="24" fillId="0" borderId="12" xfId="5" applyNumberFormat="1" applyFont="1" applyBorder="1" applyAlignment="1"/>
  </cellXfs>
  <cellStyles count="2264">
    <cellStyle name="          _x000d__x000a_shell=progman.exe_x000d__x000a_m" xfId="8"/>
    <cellStyle name="_x000d__x000a_JournalTemplate=C:\COMFO\CTALK\JOURSTD.TPL_x000d__x000a_LbStateAddress=3 3 0 251 1 89 2 311_x000d__x000a_LbStateJou" xfId="9"/>
    <cellStyle name="%" xfId="10"/>
    <cellStyle name="??" xfId="11"/>
    <cellStyle name="?? [0.00]_      " xfId="12"/>
    <cellStyle name="?? [0]" xfId="13"/>
    <cellStyle name="?_x001d_??%U©÷u&amp;H©÷9_x0008_?_x0009_s_x000a__x0007__x0001__x0001_" xfId="14"/>
    <cellStyle name="???? [0.00]_      " xfId="15"/>
    <cellStyle name="????_      " xfId="16"/>
    <cellStyle name="???[0]_?? DI" xfId="17"/>
    <cellStyle name="???_?? DI" xfId="18"/>
    <cellStyle name="??[0]_BRE" xfId="19"/>
    <cellStyle name="??_      " xfId="20"/>
    <cellStyle name="??A? [0]_ÿÿÿÿÿÿ_1_¢¬???¢â? " xfId="21"/>
    <cellStyle name="??A?_ÿÿÿÿÿÿ_1_¢¬???¢â? " xfId="22"/>
    <cellStyle name="?¡±¢¥?_?¨ù??¢´¢¥_¢¬???¢â? " xfId="23"/>
    <cellStyle name="?ðÇ%U?&amp;H?_x0008_?s_x000a__x0007__x0001__x0001_" xfId="24"/>
    <cellStyle name="_Bang Chi tieu (2)" xfId="25"/>
    <cellStyle name="~1" xfId="26"/>
    <cellStyle name="’Ê‰Ý [0.00]_laroux" xfId="27"/>
    <cellStyle name="’Ê‰Ý_laroux" xfId="28"/>
    <cellStyle name="•W€_STDFOR" xfId="29"/>
    <cellStyle name="•W_¯–ì" xfId="30"/>
    <cellStyle name="W_STDFOR" xfId="31"/>
    <cellStyle name="0" xfId="32"/>
    <cellStyle name="1" xfId="33"/>
    <cellStyle name="1_Book1" xfId="34"/>
    <cellStyle name="1_Book1_Book1" xfId="35"/>
    <cellStyle name="1_Book1_K219+950" xfId="36"/>
    <cellStyle name="1_Book1_TH-" xfId="37"/>
    <cellStyle name="1_Book1_TH-sua" xfId="38"/>
    <cellStyle name="1_Cau thuy dien Ban La (Cu Anh)" xfId="39"/>
    <cellStyle name="1_Du toan 558 (Km17+508.12 - Km 22)" xfId="40"/>
    <cellStyle name="1_Dutoan(SGTL)" xfId="41"/>
    <cellStyle name="1_Gia_VLQL48_duyet " xfId="42"/>
    <cellStyle name="1_TRUNG PMU 5" xfId="43"/>
    <cellStyle name="1_ÿÿÿÿÿ" xfId="44"/>
    <cellStyle name="1_ÿÿÿÿÿ_GPMB" xfId="45"/>
    <cellStyle name="1_ÿÿÿÿÿ_KL den nay" xfId="46"/>
    <cellStyle name="1_ÿÿÿÿÿ_TH-" xfId="47"/>
    <cellStyle name="1_ÿÿÿÿÿ_Thon Dang Con" xfId="48"/>
    <cellStyle name="¹éºÐÀ²_±âÅ¸" xfId="49"/>
    <cellStyle name="2" xfId="50"/>
    <cellStyle name="2_Book1" xfId="51"/>
    <cellStyle name="2_Book1_Book1" xfId="52"/>
    <cellStyle name="2_Book1_K219+950" xfId="53"/>
    <cellStyle name="2_Book1_TH-" xfId="54"/>
    <cellStyle name="2_Book1_TH-sua" xfId="55"/>
    <cellStyle name="2_Cau thuy dien Ban La (Cu Anh)" xfId="56"/>
    <cellStyle name="2_Du toan 558 (Km17+508.12 - Km 22)" xfId="57"/>
    <cellStyle name="2_Dutoan(SGTL)" xfId="58"/>
    <cellStyle name="2_Gia_VLQL48_duyet " xfId="59"/>
    <cellStyle name="2_TRUNG PMU 5" xfId="60"/>
    <cellStyle name="2_ÿÿÿÿÿ" xfId="61"/>
    <cellStyle name="2_ÿÿÿÿÿ_GPMB" xfId="62"/>
    <cellStyle name="2_ÿÿÿÿÿ_KL den nay" xfId="63"/>
    <cellStyle name="2_ÿÿÿÿÿ_TH-" xfId="64"/>
    <cellStyle name="2_ÿÿÿÿÿ_Thon Dang Con" xfId="65"/>
    <cellStyle name="20" xfId="66"/>
    <cellStyle name="20% - Nhấn1" xfId="67"/>
    <cellStyle name="20% - Nhấn2" xfId="68"/>
    <cellStyle name="20% - Nhấn3" xfId="69"/>
    <cellStyle name="20% - Nhấn4" xfId="70"/>
    <cellStyle name="20% - Nhấn5" xfId="71"/>
    <cellStyle name="20% - Nhấn6" xfId="72"/>
    <cellStyle name="3" xfId="73"/>
    <cellStyle name="3_Book1" xfId="74"/>
    <cellStyle name="3_Book1_Book1" xfId="75"/>
    <cellStyle name="3_Book1_K219+950" xfId="76"/>
    <cellStyle name="3_Book1_TH-" xfId="77"/>
    <cellStyle name="3_Book1_TH-sua" xfId="78"/>
    <cellStyle name="3_Cau thuy dien Ban La (Cu Anh)" xfId="79"/>
    <cellStyle name="3_Du toan 558 (Km17+508.12 - Km 22)" xfId="80"/>
    <cellStyle name="3_Dutoan(SGTL)" xfId="81"/>
    <cellStyle name="3_Gia_VLQL48_duyet " xfId="82"/>
    <cellStyle name="3_ÿÿÿÿÿ" xfId="83"/>
    <cellStyle name="4" xfId="84"/>
    <cellStyle name="4_Book1" xfId="85"/>
    <cellStyle name="4_Book1_Book1" xfId="86"/>
    <cellStyle name="4_Book1_K219+950" xfId="87"/>
    <cellStyle name="4_Book1_TH-" xfId="88"/>
    <cellStyle name="4_Book1_TH-sua" xfId="89"/>
    <cellStyle name="4_Cau thuy dien Ban La (Cu Anh)" xfId="90"/>
    <cellStyle name="4_Du toan 558 (Km17+508.12 - Km 22)" xfId="91"/>
    <cellStyle name="4_Dutoan(SGTL)" xfId="92"/>
    <cellStyle name="4_Gia_VLQL48_duyet " xfId="93"/>
    <cellStyle name="4_ÿÿÿÿÿ" xfId="94"/>
    <cellStyle name="40% - Nhấn1" xfId="95"/>
    <cellStyle name="40% - Nhấn2" xfId="96"/>
    <cellStyle name="40% - Nhấn3" xfId="97"/>
    <cellStyle name="40% - Nhấn4" xfId="98"/>
    <cellStyle name="40% - Nhấn5" xfId="99"/>
    <cellStyle name="40% - Nhấn6" xfId="100"/>
    <cellStyle name="52" xfId="101"/>
    <cellStyle name="6" xfId="102"/>
    <cellStyle name="6_Bieu KH Nam Dan 18.5(6-7-8-9- 13)" xfId="103"/>
    <cellStyle name="6_Bieu KH Nam Dan 20-5 (1-2-10)" xfId="104"/>
    <cellStyle name="6_Book1" xfId="105"/>
    <cellStyle name="6_Book1_Bieu KH Nam Dan 18.5(6-7-8-9- 13)" xfId="106"/>
    <cellStyle name="6_Book1_Bieu KH Nam Dan 20-5 (1-2-10)" xfId="107"/>
    <cellStyle name="60% - Nhấn1" xfId="108"/>
    <cellStyle name="60% - Nhấn2" xfId="109"/>
    <cellStyle name="60% - Nhấn3" xfId="110"/>
    <cellStyle name="60% - Nhấn4" xfId="111"/>
    <cellStyle name="60% - Nhấn5" xfId="112"/>
    <cellStyle name="60% - Nhấn6" xfId="113"/>
    <cellStyle name="a" xfId="114"/>
    <cellStyle name="ÅëÈ­ [0]" xfId="115"/>
    <cellStyle name="AeE­ [0]_INQUIRY ¿?¾÷AßAø " xfId="116"/>
    <cellStyle name="ÅëÈ­ [0]_laroux" xfId="117"/>
    <cellStyle name="ÅëÈ­_¿ì¹°Åë" xfId="118"/>
    <cellStyle name="AeE­_INQUIRY ¿?¾÷AßAø " xfId="119"/>
    <cellStyle name="ÅëÈ­_laroux" xfId="120"/>
    <cellStyle name="args.style" xfId="121"/>
    <cellStyle name="ÄÞ¸¶ [0]" xfId="122"/>
    <cellStyle name="AÞ¸¶ [0]_INQUIRY ¿?¾÷AßAø " xfId="123"/>
    <cellStyle name="ÄÞ¸¶ [0]_L601CPT" xfId="124"/>
    <cellStyle name="ÄÞ¸¶_¿ì¹°Åë" xfId="125"/>
    <cellStyle name="AÞ¸¶_INQUIRY ¿?¾÷AßAø " xfId="126"/>
    <cellStyle name="ÄÞ¸¶_L601CPT" xfId="127"/>
    <cellStyle name="Bangchu" xfId="128"/>
    <cellStyle name="Bình thường 2" xfId="129"/>
    <cellStyle name="Bình Thường_Sheet1" xfId="130"/>
    <cellStyle name="Body" xfId="131"/>
    <cellStyle name="C?AØ_¿?¾÷CoE² " xfId="132"/>
    <cellStyle name="Ç¥ÁØ_#2(M17)_1" xfId="133"/>
    <cellStyle name="C￥AØ_¿μ¾÷CoE² " xfId="134"/>
    <cellStyle name="Ç¥ÁØ_±³°¢¼ö·®" xfId="135"/>
    <cellStyle name="C￥AØ_≫c¾÷ºIº° AN°e " xfId="136"/>
    <cellStyle name="Ç¥ÁØ_ÿÿÿÿÿÿ_4_ÃÑÇÕ°è " xfId="137"/>
    <cellStyle name="Calc Currency (0)" xfId="138"/>
    <cellStyle name="Calc Currency (2)" xfId="139"/>
    <cellStyle name="Calc Percent (0)" xfId="140"/>
    <cellStyle name="Calc Percent (1)" xfId="141"/>
    <cellStyle name="Calc Percent (2)" xfId="142"/>
    <cellStyle name="Calc Units (0)" xfId="143"/>
    <cellStyle name="Calc Units (1)" xfId="144"/>
    <cellStyle name="Calc Units (2)" xfId="145"/>
    <cellStyle name="category" xfId="146"/>
    <cellStyle name="CC1" xfId="147"/>
    <cellStyle name="CC2" xfId="148"/>
    <cellStyle name="chchuyen" xfId="149"/>
    <cellStyle name="Chi phÝ kh¸c_Book1" xfId="150"/>
    <cellStyle name="chu" xfId="151"/>
    <cellStyle name="Chuẩn 2" xfId="152"/>
    <cellStyle name="Chuẩn 3" xfId="153"/>
    <cellStyle name="Chuẩn 5" xfId="154"/>
    <cellStyle name="Chuẩn 6" xfId="155"/>
    <cellStyle name="CHUONG" xfId="156"/>
    <cellStyle name="Comma  - Style1" xfId="157"/>
    <cellStyle name="Comma  - Style2" xfId="158"/>
    <cellStyle name="Comma  - Style3" xfId="159"/>
    <cellStyle name="Comma  - Style4" xfId="160"/>
    <cellStyle name="Comma  - Style5" xfId="161"/>
    <cellStyle name="Comma  - Style6" xfId="162"/>
    <cellStyle name="Comma  - Style7" xfId="163"/>
    <cellStyle name="Comma  - Style8" xfId="164"/>
    <cellStyle name="Comma [0] 2" xfId="165"/>
    <cellStyle name="Comma [0] 3" xfId="166"/>
    <cellStyle name="Comma [0] 4" xfId="167"/>
    <cellStyle name="Comma [0] 5" xfId="168"/>
    <cellStyle name="Comma [00]" xfId="169"/>
    <cellStyle name="Comma 10" xfId="170"/>
    <cellStyle name="Comma 10 10" xfId="171"/>
    <cellStyle name="Comma 10 2" xfId="172"/>
    <cellStyle name="Comma 10 2 2" xfId="173"/>
    <cellStyle name="Comma 11" xfId="174"/>
    <cellStyle name="Comma 11 2 3" xfId="175"/>
    <cellStyle name="Comma 12" xfId="176"/>
    <cellStyle name="Comma 13" xfId="177"/>
    <cellStyle name="Comma 13 2" xfId="178"/>
    <cellStyle name="Comma 13 3" xfId="179"/>
    <cellStyle name="Comma 14" xfId="180"/>
    <cellStyle name="Comma 15" xfId="181"/>
    <cellStyle name="Comma 16" xfId="182"/>
    <cellStyle name="Comma 17" xfId="183"/>
    <cellStyle name="Comma 18" xfId="184"/>
    <cellStyle name="Comma 18 2" xfId="185"/>
    <cellStyle name="Comma 18 3" xfId="186"/>
    <cellStyle name="Comma 19" xfId="187"/>
    <cellStyle name="Comma 2" xfId="188"/>
    <cellStyle name="Comma 2 2" xfId="189"/>
    <cellStyle name="Comma 2 2 2" xfId="190"/>
    <cellStyle name="Comma 2 3" xfId="191"/>
    <cellStyle name="Comma 2 3 2" xfId="192"/>
    <cellStyle name="Comma 2 3 4" xfId="193"/>
    <cellStyle name="Comma 2 4" xfId="194"/>
    <cellStyle name="Comma 20" xfId="195"/>
    <cellStyle name="Comma 21" xfId="196"/>
    <cellStyle name="Comma 22" xfId="197"/>
    <cellStyle name="Comma 23" xfId="198"/>
    <cellStyle name="Comma 24" xfId="199"/>
    <cellStyle name="Comma 25" xfId="200"/>
    <cellStyle name="Comma 26" xfId="201"/>
    <cellStyle name="Comma 27" xfId="202"/>
    <cellStyle name="Comma 28" xfId="203"/>
    <cellStyle name="Comma 29" xfId="204"/>
    <cellStyle name="Comma 3" xfId="205"/>
    <cellStyle name="Comma 3 10" xfId="206"/>
    <cellStyle name="Comma 3 10 2" xfId="2260"/>
    <cellStyle name="Comma 3 2" xfId="207"/>
    <cellStyle name="Comma 3 3" xfId="208"/>
    <cellStyle name="Comma 3 4" xfId="209"/>
    <cellStyle name="Comma 30" xfId="210"/>
    <cellStyle name="Comma 31" xfId="211"/>
    <cellStyle name="Comma 32" xfId="212"/>
    <cellStyle name="Comma 33" xfId="213"/>
    <cellStyle name="Comma 34" xfId="214"/>
    <cellStyle name="Comma 4" xfId="215"/>
    <cellStyle name="Comma 4 2 10" xfId="216"/>
    <cellStyle name="Comma 5" xfId="217"/>
    <cellStyle name="Comma 5 2" xfId="218"/>
    <cellStyle name="Comma 6" xfId="219"/>
    <cellStyle name="Comma 7" xfId="220"/>
    <cellStyle name="Comma 7 2" xfId="221"/>
    <cellStyle name="Comma 7 3" xfId="222"/>
    <cellStyle name="Comma 7 3 2" xfId="223"/>
    <cellStyle name="Comma 7 4" xfId="224"/>
    <cellStyle name="Comma 7 5" xfId="225"/>
    <cellStyle name="Comma 7 6" xfId="226"/>
    <cellStyle name="Comma 8" xfId="227"/>
    <cellStyle name="Comma 8 2" xfId="228"/>
    <cellStyle name="Comma 9" xfId="229"/>
    <cellStyle name="comma zerodec" xfId="230"/>
    <cellStyle name="Comma0" xfId="231"/>
    <cellStyle name="cong" xfId="232"/>
    <cellStyle name="Copied" xfId="233"/>
    <cellStyle name="CT1" xfId="234"/>
    <cellStyle name="CT2" xfId="235"/>
    <cellStyle name="CT4" xfId="236"/>
    <cellStyle name="CT5" xfId="237"/>
    <cellStyle name="ct7" xfId="238"/>
    <cellStyle name="ct8" xfId="239"/>
    <cellStyle name="cth1" xfId="240"/>
    <cellStyle name="Cthuc" xfId="241"/>
    <cellStyle name="Cthuc1" xfId="242"/>
    <cellStyle name="cuong" xfId="243"/>
    <cellStyle name="Currency [00]" xfId="244"/>
    <cellStyle name="Currency0" xfId="245"/>
    <cellStyle name="Currency1" xfId="246"/>
    <cellStyle name="d" xfId="247"/>
    <cellStyle name="d%" xfId="248"/>
    <cellStyle name="D1" xfId="249"/>
    <cellStyle name="Date" xfId="250"/>
    <cellStyle name="Date Short" xfId="251"/>
    <cellStyle name="Đầu ra" xfId="252"/>
    <cellStyle name="Đầu ra 2" xfId="253"/>
    <cellStyle name="Đầu vào" xfId="254"/>
    <cellStyle name="Đầu vào 2" xfId="255"/>
    <cellStyle name="DAUDE" xfId="256"/>
    <cellStyle name="Đề mục 1" xfId="257"/>
    <cellStyle name="Đề mục 2" xfId="258"/>
    <cellStyle name="Đề mục 3" xfId="259"/>
    <cellStyle name="Đề mục 4" xfId="260"/>
    <cellStyle name="Dezimal [0]_NEGS" xfId="261"/>
    <cellStyle name="Dezimal_NEGS" xfId="262"/>
    <cellStyle name="Dollar (zero dec)" xfId="263"/>
    <cellStyle name="Dziesi?tny [0]_Invoices2001Slovakia" xfId="264"/>
    <cellStyle name="Dziesi?tny_Invoices2001Slovakia" xfId="265"/>
    <cellStyle name="Dziesietny [0]_Invoices2001Slovakia" xfId="266"/>
    <cellStyle name="Dziesiętny [0]_Invoices2001Slovakia" xfId="267"/>
    <cellStyle name="Dziesietny [0]_Invoices2001Slovakia_Book1" xfId="268"/>
    <cellStyle name="Dziesiętny [0]_Invoices2001Slovakia_Book1" xfId="269"/>
    <cellStyle name="Dziesietny [0]_Invoices2001Slovakia_Book1_Tong hop Cac tuyen(9-1-06)" xfId="270"/>
    <cellStyle name="Dziesiętny [0]_Invoices2001Slovakia_Book1_Tong hop Cac tuyen(9-1-06)" xfId="271"/>
    <cellStyle name="Dziesietny [0]_Invoices2001Slovakia_Book1_Tong hop Cac tuyen(9-1-06)_DU THAO Phu luc 2 _co so tinh toan gia goi thau lan 2" xfId="272"/>
    <cellStyle name="Dziesiętny [0]_Invoices2001Slovakia_Book1_Tong hop Cac tuyen(9-1-06)_DU THAO Phu luc 2 _co so tinh toan gia goi thau lan 2" xfId="273"/>
    <cellStyle name="Dziesietny [0]_Invoices2001Slovakia_KL K.C mat duong" xfId="274"/>
    <cellStyle name="Dziesiętny [0]_Invoices2001Slovakia_Nhalamviec VTC(25-1-05)" xfId="275"/>
    <cellStyle name="Dziesietny [0]_Invoices2001Slovakia_TDT KHANH HOA" xfId="276"/>
    <cellStyle name="Dziesiętny [0]_Invoices2001Slovakia_TDT KHANH HOA" xfId="277"/>
    <cellStyle name="Dziesietny [0]_Invoices2001Slovakia_TDT KHANH HOA_Tong hop Cac tuyen(9-1-06)" xfId="278"/>
    <cellStyle name="Dziesiętny [0]_Invoices2001Slovakia_TDT KHANH HOA_Tong hop Cac tuyen(9-1-06)" xfId="279"/>
    <cellStyle name="Dziesietny [0]_Invoices2001Slovakia_TDT KHANH HOA_Tong hop Cac tuyen(9-1-06)_DU THAO Phu luc 2 _co so tinh toan gia goi thau lan 2" xfId="280"/>
    <cellStyle name="Dziesiętny [0]_Invoices2001Slovakia_TDT KHANH HOA_Tong hop Cac tuyen(9-1-06)_DU THAO Phu luc 2 _co so tinh toan gia goi thau lan 2" xfId="281"/>
    <cellStyle name="Dziesietny [0]_Invoices2001Slovakia_TDT quangngai" xfId="282"/>
    <cellStyle name="Dziesiętny [0]_Invoices2001Slovakia_TDT quangngai" xfId="283"/>
    <cellStyle name="Dziesietny [0]_Invoices2001Slovakia_Tong hop Cac tuyen(9-1-06)" xfId="284"/>
    <cellStyle name="Dziesietny_Invoices2001Slovakia" xfId="285"/>
    <cellStyle name="Dziesiętny_Invoices2001Slovakia" xfId="286"/>
    <cellStyle name="Dziesietny_Invoices2001Slovakia_Book1" xfId="287"/>
    <cellStyle name="Dziesiętny_Invoices2001Slovakia_Book1" xfId="288"/>
    <cellStyle name="Dziesietny_Invoices2001Slovakia_Book1_Tong hop Cac tuyen(9-1-06)" xfId="289"/>
    <cellStyle name="Dziesiętny_Invoices2001Slovakia_Book1_Tong hop Cac tuyen(9-1-06)" xfId="290"/>
    <cellStyle name="Dziesietny_Invoices2001Slovakia_Book1_Tong hop Cac tuyen(9-1-06)_DU THAO Phu luc 2 _co so tinh toan gia goi thau lan 2" xfId="291"/>
    <cellStyle name="Dziesiętny_Invoices2001Slovakia_Book1_Tong hop Cac tuyen(9-1-06)_DU THAO Phu luc 2 _co so tinh toan gia goi thau lan 2" xfId="292"/>
    <cellStyle name="Dziesietny_Invoices2001Slovakia_KL K.C mat duong" xfId="293"/>
    <cellStyle name="Dziesiętny_Invoices2001Slovakia_Nhalamviec VTC(25-1-05)" xfId="294"/>
    <cellStyle name="Dziesietny_Invoices2001Slovakia_TDT KHANH HOA" xfId="295"/>
    <cellStyle name="Dziesiętny_Invoices2001Slovakia_TDT KHANH HOA" xfId="296"/>
    <cellStyle name="Dziesietny_Invoices2001Slovakia_TDT KHANH HOA_Tong hop Cac tuyen(9-1-06)" xfId="297"/>
    <cellStyle name="Dziesiętny_Invoices2001Slovakia_TDT KHANH HOA_Tong hop Cac tuyen(9-1-06)" xfId="298"/>
    <cellStyle name="Dziesietny_Invoices2001Slovakia_TDT KHANH HOA_Tong hop Cac tuyen(9-1-06)_DU THAO Phu luc 2 _co so tinh toan gia goi thau lan 2" xfId="299"/>
    <cellStyle name="Dziesiętny_Invoices2001Slovakia_TDT KHANH HOA_Tong hop Cac tuyen(9-1-06)_DU THAO Phu luc 2 _co so tinh toan gia goi thau lan 2" xfId="300"/>
    <cellStyle name="Dziesietny_Invoices2001Slovakia_TDT quangngai" xfId="301"/>
    <cellStyle name="Dziesiętny_Invoices2001Slovakia_TDT quangngai" xfId="302"/>
    <cellStyle name="Dziesietny_Invoices2001Slovakia_Tong hop Cac tuyen(9-1-06)" xfId="303"/>
    <cellStyle name="e" xfId="304"/>
    <cellStyle name="eeee" xfId="305"/>
    <cellStyle name="Enter Currency (0)" xfId="306"/>
    <cellStyle name="Enter Currency (2)" xfId="307"/>
    <cellStyle name="Enter Units (0)" xfId="308"/>
    <cellStyle name="Enter Units (1)" xfId="309"/>
    <cellStyle name="Enter Units (2)" xfId="310"/>
    <cellStyle name="Entered" xfId="311"/>
    <cellStyle name="Euro" xfId="312"/>
    <cellStyle name="Excel Built-in Normal" xfId="313"/>
    <cellStyle name="f" xfId="314"/>
    <cellStyle name="Fixed" xfId="315"/>
    <cellStyle name="Ghi chú" xfId="316"/>
    <cellStyle name="Ghi chú 2" xfId="317"/>
    <cellStyle name="gia" xfId="318"/>
    <cellStyle name="GIA-MOI" xfId="319"/>
    <cellStyle name="Grey" xfId="320"/>
    <cellStyle name="ha" xfId="321"/>
    <cellStyle name="hang" xfId="322"/>
    <cellStyle name="Head 1" xfId="323"/>
    <cellStyle name="HEADER" xfId="324"/>
    <cellStyle name="Header1" xfId="325"/>
    <cellStyle name="Header2" xfId="326"/>
    <cellStyle name="Header2 2" xfId="327"/>
    <cellStyle name="Heading1" xfId="328"/>
    <cellStyle name="Heading2" xfId="329"/>
    <cellStyle name="HEADINGS" xfId="330"/>
    <cellStyle name="HEADINGSTOP" xfId="331"/>
    <cellStyle name="headoption" xfId="332"/>
    <cellStyle name="Hoa-Scholl" xfId="333"/>
    <cellStyle name="Hyperlink 2" xfId="334"/>
    <cellStyle name="Hyperlink 2 2" xfId="335"/>
    <cellStyle name="Hyperlink 2 2 2" xfId="336"/>
    <cellStyle name="Input [yellow]" xfId="337"/>
    <cellStyle name="khanh" xfId="338"/>
    <cellStyle name="Kiểm tra Ô" xfId="339"/>
    <cellStyle name="KLBXUNG" xfId="340"/>
    <cellStyle name="Link Currency (0)" xfId="341"/>
    <cellStyle name="Link Currency (2)" xfId="342"/>
    <cellStyle name="Link Units (0)" xfId="343"/>
    <cellStyle name="Link Units (1)" xfId="344"/>
    <cellStyle name="Link Units (2)" xfId="345"/>
    <cellStyle name="luc" xfId="346"/>
    <cellStyle name="luc2" xfId="347"/>
    <cellStyle name="Migliaia (0)_CALPREZZ" xfId="348"/>
    <cellStyle name="Migliaia_ PESO ELETTR." xfId="349"/>
    <cellStyle name="Millares [0]_Well Timing" xfId="350"/>
    <cellStyle name="Millares_Well Timing" xfId="351"/>
    <cellStyle name="Milliers [0]_AR1194" xfId="352"/>
    <cellStyle name="Milliers_AR1194" xfId="353"/>
    <cellStyle name="Model" xfId="354"/>
    <cellStyle name="moi" xfId="355"/>
    <cellStyle name="Moneda [0]_Well Timing" xfId="356"/>
    <cellStyle name="Moneda_Well Timing" xfId="357"/>
    <cellStyle name="Monétaire [0]_AR1194" xfId="358"/>
    <cellStyle name="Monétaire_AR1194" xfId="359"/>
    <cellStyle name="n" xfId="360"/>
    <cellStyle name="n_Book1" xfId="361"/>
    <cellStyle name="n_DBGT 32" xfId="362"/>
    <cellStyle name="n_ta xi lang 02" xfId="363"/>
    <cellStyle name="n_Thau DL.M An gói 3 chính thức" xfId="364"/>
    <cellStyle name="n_van chan - tram tau sua @1" xfId="365"/>
    <cellStyle name="n1" xfId="366"/>
    <cellStyle name="New Times Roman" xfId="367"/>
    <cellStyle name="Nhấn1" xfId="368"/>
    <cellStyle name="Nhấn2" xfId="369"/>
    <cellStyle name="Nhấn3" xfId="370"/>
    <cellStyle name="Nhấn4" xfId="371"/>
    <cellStyle name="Nhấn5" xfId="372"/>
    <cellStyle name="Nhấn6" xfId="373"/>
    <cellStyle name="No" xfId="374"/>
    <cellStyle name="no dec" xfId="375"/>
    <cellStyle name="No_Bieu KH Nam Dan 18.5(6-7-8-9- 13)" xfId="376"/>
    <cellStyle name="ÑONVÒ" xfId="377"/>
    <cellStyle name="Normal" xfId="0" builtinId="0"/>
    <cellStyle name="Normal - Style1" xfId="378"/>
    <cellStyle name="Normal - 유형1" xfId="379"/>
    <cellStyle name="Normal 10" xfId="380"/>
    <cellStyle name="Normal 10 10" xfId="381"/>
    <cellStyle name="Normal 10 11" xfId="382"/>
    <cellStyle name="Normal 10 116" xfId="383"/>
    <cellStyle name="Normal 10 116 2" xfId="384"/>
    <cellStyle name="Normal 10 116 2 2" xfId="385"/>
    <cellStyle name="Normal 10 116 2 2 2" xfId="386"/>
    <cellStyle name="Normal 10 12" xfId="387"/>
    <cellStyle name="Normal 10 13" xfId="388"/>
    <cellStyle name="Normal 10 14" xfId="389"/>
    <cellStyle name="Normal 10 15" xfId="390"/>
    <cellStyle name="Normal 10 16" xfId="391"/>
    <cellStyle name="Normal 10 17" xfId="392"/>
    <cellStyle name="Normal 10 18" xfId="393"/>
    <cellStyle name="Normal 10 19" xfId="394"/>
    <cellStyle name="Normal 10 2" xfId="395"/>
    <cellStyle name="Normal 10 2 10" xfId="396"/>
    <cellStyle name="Normal 10 2 11" xfId="397"/>
    <cellStyle name="Normal 10 2 12" xfId="398"/>
    <cellStyle name="Normal 10 2 2" xfId="399"/>
    <cellStyle name="Normal 10 2 2 2" xfId="400"/>
    <cellStyle name="Normal 10 2 3" xfId="401"/>
    <cellStyle name="Normal 10 2 4" xfId="402"/>
    <cellStyle name="Normal 10 2 5" xfId="403"/>
    <cellStyle name="Normal 10 2 6" xfId="404"/>
    <cellStyle name="Normal 10 2 7" xfId="405"/>
    <cellStyle name="Normal 10 2 8" xfId="406"/>
    <cellStyle name="Normal 10 2 9" xfId="407"/>
    <cellStyle name="Normal 10 20" xfId="408"/>
    <cellStyle name="Normal 10 21" xfId="409"/>
    <cellStyle name="Normal 10 22" xfId="410"/>
    <cellStyle name="Normal 10 23" xfId="411"/>
    <cellStyle name="Normal 10 24" xfId="412"/>
    <cellStyle name="Normal 10 25" xfId="413"/>
    <cellStyle name="Normal 10 3" xfId="414"/>
    <cellStyle name="Normal 10 3 2 2 2" xfId="415"/>
    <cellStyle name="Normal 10 4" xfId="416"/>
    <cellStyle name="Normal 10 5" xfId="417"/>
    <cellStyle name="Normal 10 6" xfId="418"/>
    <cellStyle name="Normal 10 7" xfId="419"/>
    <cellStyle name="Normal 10 8" xfId="420"/>
    <cellStyle name="Normal 10 9" xfId="421"/>
    <cellStyle name="Normal 10_Bieu KH Nam Dan 20-5 (1-2-10)" xfId="422"/>
    <cellStyle name="Normal 11" xfId="423"/>
    <cellStyle name="Normal 11 10" xfId="424"/>
    <cellStyle name="Normal 11 11" xfId="425"/>
    <cellStyle name="Normal 11 12" xfId="426"/>
    <cellStyle name="Normal 11 13" xfId="427"/>
    <cellStyle name="Normal 11 14" xfId="428"/>
    <cellStyle name="Normal 11 15" xfId="429"/>
    <cellStyle name="Normal 11 16" xfId="430"/>
    <cellStyle name="Normal 11 17" xfId="431"/>
    <cellStyle name="Normal 11 18" xfId="432"/>
    <cellStyle name="Normal 11 19" xfId="433"/>
    <cellStyle name="Normal 11 2" xfId="434"/>
    <cellStyle name="Normal 11 2 10" xfId="435"/>
    <cellStyle name="Normal 11 2 11" xfId="436"/>
    <cellStyle name="Normal 11 2 12" xfId="437"/>
    <cellStyle name="Normal 11 2 2" xfId="438"/>
    <cellStyle name="Normal 11 2 3" xfId="439"/>
    <cellStyle name="Normal 11 2 4" xfId="440"/>
    <cellStyle name="Normal 11 2 5" xfId="441"/>
    <cellStyle name="Normal 11 2 6" xfId="442"/>
    <cellStyle name="Normal 11 2 7" xfId="443"/>
    <cellStyle name="Normal 11 2 8" xfId="444"/>
    <cellStyle name="Normal 11 2 9" xfId="445"/>
    <cellStyle name="Normal 11 20" xfId="446"/>
    <cellStyle name="Normal 11 21" xfId="447"/>
    <cellStyle name="Normal 11 22" xfId="448"/>
    <cellStyle name="Normal 11 23" xfId="449"/>
    <cellStyle name="Normal 11 24" xfId="450"/>
    <cellStyle name="Normal 11 25" xfId="451"/>
    <cellStyle name="Normal 11 26" xfId="452"/>
    <cellStyle name="Normal 11 27" xfId="453"/>
    <cellStyle name="Normal 11 3" xfId="454"/>
    <cellStyle name="Normal 11 3 10" xfId="455"/>
    <cellStyle name="Normal 11 3 11" xfId="456"/>
    <cellStyle name="Normal 11 3 12" xfId="457"/>
    <cellStyle name="Normal 11 3 13" xfId="458"/>
    <cellStyle name="Normal 11 3 14" xfId="459"/>
    <cellStyle name="Normal 11 3 15" xfId="460"/>
    <cellStyle name="Normal 11 3 2" xfId="461"/>
    <cellStyle name="Normal 11 3 3" xfId="462"/>
    <cellStyle name="Normal 11 3 4" xfId="463"/>
    <cellStyle name="Normal 11 3 5" xfId="464"/>
    <cellStyle name="Normal 11 3 6" xfId="465"/>
    <cellStyle name="Normal 11 3 7" xfId="466"/>
    <cellStyle name="Normal 11 3 8" xfId="467"/>
    <cellStyle name="Normal 11 3 9" xfId="468"/>
    <cellStyle name="Normal 11 4" xfId="469"/>
    <cellStyle name="Normal 11 5" xfId="470"/>
    <cellStyle name="Normal 11 6" xfId="471"/>
    <cellStyle name="Normal 11 7" xfId="472"/>
    <cellStyle name="Normal 11 8" xfId="473"/>
    <cellStyle name="Normal 11 9" xfId="474"/>
    <cellStyle name="Normal 117" xfId="475"/>
    <cellStyle name="Normal 117 2" xfId="476"/>
    <cellStyle name="Normal 117 2 2" xfId="477"/>
    <cellStyle name="Normal 12" xfId="478"/>
    <cellStyle name="Normal 12 10" xfId="479"/>
    <cellStyle name="Normal 12 11" xfId="480"/>
    <cellStyle name="Normal 12 12" xfId="481"/>
    <cellStyle name="Normal 12 13" xfId="482"/>
    <cellStyle name="Normal 12 14" xfId="483"/>
    <cellStyle name="Normal 12 15" xfId="484"/>
    <cellStyle name="Normal 12 16" xfId="485"/>
    <cellStyle name="Normal 12 2" xfId="486"/>
    <cellStyle name="Normal 12 3" xfId="487"/>
    <cellStyle name="Normal 12 3 2" xfId="488"/>
    <cellStyle name="Normal 12 4" xfId="489"/>
    <cellStyle name="Normal 12 5" xfId="490"/>
    <cellStyle name="Normal 12 6" xfId="491"/>
    <cellStyle name="Normal 12 7" xfId="492"/>
    <cellStyle name="Normal 12 8" xfId="493"/>
    <cellStyle name="Normal 12 9" xfId="494"/>
    <cellStyle name="Normal 129" xfId="495"/>
    <cellStyle name="Normal 13" xfId="496"/>
    <cellStyle name="Normal 13 10" xfId="497"/>
    <cellStyle name="Normal 13 11" xfId="498"/>
    <cellStyle name="Normal 13 12" xfId="499"/>
    <cellStyle name="Normal 13 13" xfId="500"/>
    <cellStyle name="Normal 13 14" xfId="501"/>
    <cellStyle name="Normal 13 2" xfId="502"/>
    <cellStyle name="Normal 13 3" xfId="503"/>
    <cellStyle name="Normal 13 4" xfId="504"/>
    <cellStyle name="Normal 13 5" xfId="505"/>
    <cellStyle name="Normal 13 6" xfId="506"/>
    <cellStyle name="Normal 13 7" xfId="507"/>
    <cellStyle name="Normal 13 8" xfId="508"/>
    <cellStyle name="Normal 13 9" xfId="509"/>
    <cellStyle name="Normal 130" xfId="510"/>
    <cellStyle name="Normal 135" xfId="511"/>
    <cellStyle name="Normal 136" xfId="512"/>
    <cellStyle name="Normal 14" xfId="513"/>
    <cellStyle name="Normal 14 10" xfId="514"/>
    <cellStyle name="Normal 14 11" xfId="515"/>
    <cellStyle name="Normal 14 12" xfId="516"/>
    <cellStyle name="Normal 14 13" xfId="517"/>
    <cellStyle name="Normal 14 14" xfId="518"/>
    <cellStyle name="Normal 14 15" xfId="519"/>
    <cellStyle name="Normal 14 16" xfId="520"/>
    <cellStyle name="Normal 14 2" xfId="521"/>
    <cellStyle name="Normal 14 2 2" xfId="522"/>
    <cellStyle name="Normal 14 2 3" xfId="523"/>
    <cellStyle name="Normal 14 28" xfId="524"/>
    <cellStyle name="Normal 14 3" xfId="525"/>
    <cellStyle name="Normal 14 4" xfId="526"/>
    <cellStyle name="Normal 14 5" xfId="527"/>
    <cellStyle name="Normal 14 6" xfId="528"/>
    <cellStyle name="Normal 14 7" xfId="529"/>
    <cellStyle name="Normal 14 8" xfId="530"/>
    <cellStyle name="Normal 14 9" xfId="531"/>
    <cellStyle name="Normal 141" xfId="532"/>
    <cellStyle name="Normal 141 2" xfId="533"/>
    <cellStyle name="Normal 141 2 2" xfId="534"/>
    <cellStyle name="Normal 141 2 2 2" xfId="535"/>
    <cellStyle name="Normal 141 3" xfId="2261"/>
    <cellStyle name="Normal 145" xfId="536"/>
    <cellStyle name="Normal 15" xfId="537"/>
    <cellStyle name="Normal 15 10" xfId="538"/>
    <cellStyle name="Normal 15 11" xfId="539"/>
    <cellStyle name="Normal 15 12" xfId="540"/>
    <cellStyle name="Normal 15 13" xfId="541"/>
    <cellStyle name="Normal 15 13 2" xfId="542"/>
    <cellStyle name="Normal 15 2" xfId="543"/>
    <cellStyle name="Normal 15 3" xfId="544"/>
    <cellStyle name="Normal 15 4" xfId="545"/>
    <cellStyle name="Normal 15 5" xfId="546"/>
    <cellStyle name="Normal 15 6" xfId="547"/>
    <cellStyle name="Normal 15 7" xfId="548"/>
    <cellStyle name="Normal 15 8" xfId="549"/>
    <cellStyle name="Normal 15 9" xfId="550"/>
    <cellStyle name="Normal 151" xfId="551"/>
    <cellStyle name="Normal 16" xfId="552"/>
    <cellStyle name="Normal 17" xfId="553"/>
    <cellStyle name="Normal 18" xfId="554"/>
    <cellStyle name="Normal 18 2" xfId="555"/>
    <cellStyle name="Normal 18 3" xfId="556"/>
    <cellStyle name="Normal 19" xfId="557"/>
    <cellStyle name="Normal 2" xfId="558"/>
    <cellStyle name="Normal 2 10" xfId="559"/>
    <cellStyle name="Normal 2 11" xfId="560"/>
    <cellStyle name="Normal 2 11 2" xfId="561"/>
    <cellStyle name="Normal 2 12" xfId="562"/>
    <cellStyle name="Normal 2 13" xfId="563"/>
    <cellStyle name="Normal 2 14" xfId="564"/>
    <cellStyle name="Normal 2 15" xfId="565"/>
    <cellStyle name="Normal 2 16" xfId="566"/>
    <cellStyle name="Normal 2 17" xfId="567"/>
    <cellStyle name="Normal 2 18" xfId="568"/>
    <cellStyle name="Normal 2 19" xfId="569"/>
    <cellStyle name="Normal 2 2" xfId="570"/>
    <cellStyle name="Normal 2 2 10" xfId="4"/>
    <cellStyle name="Normal 2 2 11" xfId="571"/>
    <cellStyle name="Normal 2 2 12" xfId="572"/>
    <cellStyle name="Normal 2 2 13" xfId="573"/>
    <cellStyle name="Normal 2 2 14" xfId="574"/>
    <cellStyle name="Normal 2 2 14 10" xfId="575"/>
    <cellStyle name="Normal 2 2 14 3" xfId="576"/>
    <cellStyle name="Normal 2 2 15" xfId="577"/>
    <cellStyle name="Normal 2 2 15 2" xfId="578"/>
    <cellStyle name="Normal 2 2 16" xfId="2263"/>
    <cellStyle name="Normal 2 2 2" xfId="579"/>
    <cellStyle name="Normal 2 2 2 10" xfId="580"/>
    <cellStyle name="Normal 2 2 2 11" xfId="581"/>
    <cellStyle name="Normal 2 2 2 12" xfId="582"/>
    <cellStyle name="Normal 2 2 2 2" xfId="583"/>
    <cellStyle name="Normal 2 2 2 3" xfId="584"/>
    <cellStyle name="Normal 2 2 2 4" xfId="585"/>
    <cellStyle name="Normal 2 2 2 4 2" xfId="586"/>
    <cellStyle name="Normal 2 2 2 5" xfId="587"/>
    <cellStyle name="Normal 2 2 2 6" xfId="588"/>
    <cellStyle name="Normal 2 2 2 7" xfId="589"/>
    <cellStyle name="Normal 2 2 2 8" xfId="590"/>
    <cellStyle name="Normal 2 2 2 9" xfId="591"/>
    <cellStyle name="Normal 2 2 3" xfId="592"/>
    <cellStyle name="Normal 2 2 30" xfId="593"/>
    <cellStyle name="Normal 2 2 4" xfId="594"/>
    <cellStyle name="Normal 2 2 46" xfId="595"/>
    <cellStyle name="Normal 2 2 47" xfId="596"/>
    <cellStyle name="Normal 2 2 48" xfId="597"/>
    <cellStyle name="Normal 2 2 5" xfId="598"/>
    <cellStyle name="Normal 2 2 6" xfId="599"/>
    <cellStyle name="Normal 2 2 7" xfId="600"/>
    <cellStyle name="Normal 2 2 8" xfId="601"/>
    <cellStyle name="Normal 2 2 9" xfId="602"/>
    <cellStyle name="Normal 2 20" xfId="603"/>
    <cellStyle name="Normal 2 21" xfId="604"/>
    <cellStyle name="Normal 2 22" xfId="605"/>
    <cellStyle name="Normal 2 23" xfId="606"/>
    <cellStyle name="Normal 2 24" xfId="607"/>
    <cellStyle name="Normal 2 3" xfId="608"/>
    <cellStyle name="Normal 2 3 10" xfId="609"/>
    <cellStyle name="Normal 2 3 11" xfId="610"/>
    <cellStyle name="Normal 2 3 12" xfId="611"/>
    <cellStyle name="Normal 2 3 13" xfId="612"/>
    <cellStyle name="Normal 2 3 2" xfId="613"/>
    <cellStyle name="Normal 2 3 2 2" xfId="614"/>
    <cellStyle name="Normal 2 3 2 3" xfId="2262"/>
    <cellStyle name="Normal 2 3 3" xfId="615"/>
    <cellStyle name="Normal 2 3 4" xfId="616"/>
    <cellStyle name="Normal 2 3 5" xfId="617"/>
    <cellStyle name="Normal 2 3 6" xfId="618"/>
    <cellStyle name="Normal 2 3 7" xfId="619"/>
    <cellStyle name="Normal 2 3 8" xfId="620"/>
    <cellStyle name="Normal 2 3 9" xfId="621"/>
    <cellStyle name="Normal 2 4" xfId="622"/>
    <cellStyle name="Normal 2 4 10" xfId="623"/>
    <cellStyle name="Normal 2 4 11" xfId="624"/>
    <cellStyle name="Normal 2 4 12" xfId="625"/>
    <cellStyle name="Normal 2 4 13" xfId="626"/>
    <cellStyle name="Normal 2 4 2" xfId="627"/>
    <cellStyle name="Normal 2 4 2 10" xfId="628"/>
    <cellStyle name="Normal 2 4 2 11" xfId="629"/>
    <cellStyle name="Normal 2 4 2 12" xfId="630"/>
    <cellStyle name="Normal 2 4 2 2" xfId="631"/>
    <cellStyle name="Normal 2 4 2 3" xfId="632"/>
    <cellStyle name="Normal 2 4 2 4" xfId="633"/>
    <cellStyle name="Normal 2 4 2 5" xfId="634"/>
    <cellStyle name="Normal 2 4 2 6" xfId="635"/>
    <cellStyle name="Normal 2 4 2 7" xfId="636"/>
    <cellStyle name="Normal 2 4 2 8" xfId="637"/>
    <cellStyle name="Normal 2 4 2 9" xfId="638"/>
    <cellStyle name="Normal 2 4 3" xfId="639"/>
    <cellStyle name="Normal 2 4 4" xfId="640"/>
    <cellStyle name="Normal 2 4 5" xfId="641"/>
    <cellStyle name="Normal 2 4 6" xfId="642"/>
    <cellStyle name="Normal 2 4 7" xfId="643"/>
    <cellStyle name="Normal 2 4 8" xfId="644"/>
    <cellStyle name="Normal 2 4 9" xfId="645"/>
    <cellStyle name="Normal 2 48" xfId="646"/>
    <cellStyle name="Normal 2 5" xfId="647"/>
    <cellStyle name="Normal 2 57" xfId="648"/>
    <cellStyle name="Normal 2 58" xfId="649"/>
    <cellStyle name="Normal 2 6" xfId="650"/>
    <cellStyle name="Normal 2 7" xfId="651"/>
    <cellStyle name="Normal 2 8" xfId="652"/>
    <cellStyle name="Normal 2 9" xfId="653"/>
    <cellStyle name="Normal 2_Bieu KH Nam Dan 18.5(6-7-8-9- 13)" xfId="654"/>
    <cellStyle name="Normal 20" xfId="655"/>
    <cellStyle name="Normal 20 2" xfId="656"/>
    <cellStyle name="Normal 20 3" xfId="657"/>
    <cellStyle name="Normal 21" xfId="658"/>
    <cellStyle name="Normal 21 2" xfId="659"/>
    <cellStyle name="Normal 21 3" xfId="660"/>
    <cellStyle name="Normal 22" xfId="661"/>
    <cellStyle name="Normal 23" xfId="662"/>
    <cellStyle name="Normal 24" xfId="663"/>
    <cellStyle name="Normal 245" xfId="664"/>
    <cellStyle name="Normal 25" xfId="665"/>
    <cellStyle name="Normal 251 2" xfId="666"/>
    <cellStyle name="Normal 252" xfId="667"/>
    <cellStyle name="Normal 26" xfId="668"/>
    <cellStyle name="Normal 27" xfId="5"/>
    <cellStyle name="Normal 3" xfId="669"/>
    <cellStyle name="Normal 3 10" xfId="670"/>
    <cellStyle name="Normal 3 11" xfId="671"/>
    <cellStyle name="Normal 3 12" xfId="672"/>
    <cellStyle name="Normal 3 13" xfId="673"/>
    <cellStyle name="Normal 3 14" xfId="674"/>
    <cellStyle name="Normal 3 15" xfId="675"/>
    <cellStyle name="Normal 3 16" xfId="676"/>
    <cellStyle name="Normal 3 17" xfId="677"/>
    <cellStyle name="Normal 3 18" xfId="678"/>
    <cellStyle name="Normal 3 19" xfId="679"/>
    <cellStyle name="Normal 3 2" xfId="680"/>
    <cellStyle name="Normal 3 2 10" xfId="681"/>
    <cellStyle name="Normal 3 2 11" xfId="682"/>
    <cellStyle name="Normal 3 2 12" xfId="683"/>
    <cellStyle name="Normal 3 2 13" xfId="684"/>
    <cellStyle name="Normal 3 2 13 2" xfId="685"/>
    <cellStyle name="Normal 3 2 13 3" xfId="686"/>
    <cellStyle name="Normal 3 2 13 3 2" xfId="687"/>
    <cellStyle name="Normal 3 2 2" xfId="688"/>
    <cellStyle name="Normal 3 2 3" xfId="689"/>
    <cellStyle name="Normal 3 2 4" xfId="690"/>
    <cellStyle name="Normal 3 2 5" xfId="691"/>
    <cellStyle name="Normal 3 2 6" xfId="692"/>
    <cellStyle name="Normal 3 2 7" xfId="693"/>
    <cellStyle name="Normal 3 2 8" xfId="694"/>
    <cellStyle name="Normal 3 2 9" xfId="695"/>
    <cellStyle name="Normal 3 20" xfId="696"/>
    <cellStyle name="Normal 3 21" xfId="697"/>
    <cellStyle name="Normal 3 22" xfId="698"/>
    <cellStyle name="Normal 3 23" xfId="699"/>
    <cellStyle name="Normal 3 24" xfId="700"/>
    <cellStyle name="Normal 3 25" xfId="701"/>
    <cellStyle name="Normal 3 26" xfId="702"/>
    <cellStyle name="Normal 3 27" xfId="703"/>
    <cellStyle name="Normal 3 27 2" xfId="704"/>
    <cellStyle name="Normal 3 28" xfId="705"/>
    <cellStyle name="Normal 3 28 2" xfId="706"/>
    <cellStyle name="Normal 3 28 2 2" xfId="707"/>
    <cellStyle name="Normal 3 3" xfId="708"/>
    <cellStyle name="Normal 3 3 2" xfId="709"/>
    <cellStyle name="Normal 3 3 3" xfId="710"/>
    <cellStyle name="Normal 3 4" xfId="711"/>
    <cellStyle name="Normal 3 4 2" xfId="712"/>
    <cellStyle name="Normal 3 5" xfId="713"/>
    <cellStyle name="Normal 3 6" xfId="714"/>
    <cellStyle name="Normal 3 7" xfId="715"/>
    <cellStyle name="Normal 3 8" xfId="716"/>
    <cellStyle name="Normal 3 9" xfId="717"/>
    <cellStyle name="Normal 3_1.4-bieu kem To trinh danh muc thu hoi-CMD bo sung lan 1 nam 2019 ngay 30.5.19" xfId="718"/>
    <cellStyle name="Normal 36" xfId="719"/>
    <cellStyle name="Normal 38" xfId="720"/>
    <cellStyle name="Normal 38 2" xfId="721"/>
    <cellStyle name="Normal 38 3" xfId="722"/>
    <cellStyle name="Normal 39" xfId="723"/>
    <cellStyle name="Normal 39 2" xfId="724"/>
    <cellStyle name="Normal 39 3" xfId="725"/>
    <cellStyle name="Normal 4" xfId="726"/>
    <cellStyle name="Normal 4 10" xfId="727"/>
    <cellStyle name="Normal 4 11" xfId="728"/>
    <cellStyle name="Normal 4 12" xfId="729"/>
    <cellStyle name="Normal 4 13" xfId="730"/>
    <cellStyle name="Normal 4 14" xfId="731"/>
    <cellStyle name="Normal 4 15" xfId="732"/>
    <cellStyle name="Normal 4 16" xfId="733"/>
    <cellStyle name="Normal 4 17" xfId="734"/>
    <cellStyle name="Normal 4 18" xfId="735"/>
    <cellStyle name="Normal 4 19" xfId="736"/>
    <cellStyle name="Normal 4 2" xfId="737"/>
    <cellStyle name="Normal 4 2 10" xfId="738"/>
    <cellStyle name="Normal 4 2 11" xfId="739"/>
    <cellStyle name="Normal 4 2 12" xfId="740"/>
    <cellStyle name="Normal 4 2 13" xfId="741"/>
    <cellStyle name="Normal 4 2 14" xfId="742"/>
    <cellStyle name="Normal 4 2 2" xfId="2"/>
    <cellStyle name="Normal 4 2 2 2" xfId="743"/>
    <cellStyle name="Normal 4 2 2 3" xfId="744"/>
    <cellStyle name="Normal 4 2 3" xfId="745"/>
    <cellStyle name="Normal 4 2 4" xfId="746"/>
    <cellStyle name="Normal 4 2 5" xfId="747"/>
    <cellStyle name="Normal 4 2 6" xfId="748"/>
    <cellStyle name="Normal 4 2 7" xfId="749"/>
    <cellStyle name="Normal 4 2 8" xfId="750"/>
    <cellStyle name="Normal 4 2 9" xfId="751"/>
    <cellStyle name="Normal 4 20" xfId="752"/>
    <cellStyle name="Normal 4 21" xfId="753"/>
    <cellStyle name="Normal 4 22" xfId="754"/>
    <cellStyle name="Normal 4 23" xfId="755"/>
    <cellStyle name="Normal 4 24" xfId="756"/>
    <cellStyle name="Normal 4 25" xfId="757"/>
    <cellStyle name="Normal 4 26" xfId="758"/>
    <cellStyle name="Normal 4 26 2" xfId="759"/>
    <cellStyle name="Normal 4 27" xfId="760"/>
    <cellStyle name="Normal 4 29" xfId="761"/>
    <cellStyle name="Normal 4 3" xfId="762"/>
    <cellStyle name="Normal 4 3 3" xfId="763"/>
    <cellStyle name="Normal 4 4" xfId="764"/>
    <cellStyle name="Normal 4 5" xfId="765"/>
    <cellStyle name="Normal 4 6" xfId="766"/>
    <cellStyle name="Normal 4 7" xfId="767"/>
    <cellStyle name="Normal 4 8" xfId="768"/>
    <cellStyle name="Normal 4 9" xfId="769"/>
    <cellStyle name="Normal 4_Bieu KH Nam Dan 20-5 (1-2-10)" xfId="770"/>
    <cellStyle name="Normal 40" xfId="771"/>
    <cellStyle name="Normal 40 2" xfId="772"/>
    <cellStyle name="Normal 40 3" xfId="773"/>
    <cellStyle name="Normal 41" xfId="774"/>
    <cellStyle name="Normal 42" xfId="775"/>
    <cellStyle name="Normal 43" xfId="776"/>
    <cellStyle name="Normal 44" xfId="777"/>
    <cellStyle name="Normal 45" xfId="778"/>
    <cellStyle name="Normal 46" xfId="779"/>
    <cellStyle name="Normal 47" xfId="780"/>
    <cellStyle name="Normal 48" xfId="781"/>
    <cellStyle name="Normal 49" xfId="782"/>
    <cellStyle name="Normal 5" xfId="783"/>
    <cellStyle name="Normal 5 10" xfId="784"/>
    <cellStyle name="Normal 5 11" xfId="785"/>
    <cellStyle name="Normal 5 115" xfId="786"/>
    <cellStyle name="Normal 5 12" xfId="787"/>
    <cellStyle name="Normal 5 13" xfId="788"/>
    <cellStyle name="Normal 5 14" xfId="789"/>
    <cellStyle name="Normal 5 15" xfId="790"/>
    <cellStyle name="Normal 5 16" xfId="791"/>
    <cellStyle name="Normal 5 17" xfId="792"/>
    <cellStyle name="Normal 5 18" xfId="793"/>
    <cellStyle name="Normal 5 19" xfId="794"/>
    <cellStyle name="Normal 5 2" xfId="795"/>
    <cellStyle name="Normal 5 2 10" xfId="796"/>
    <cellStyle name="Normal 5 2 11" xfId="797"/>
    <cellStyle name="Normal 5 2 12" xfId="798"/>
    <cellStyle name="Normal 5 2 13" xfId="799"/>
    <cellStyle name="Normal 5 2 2" xfId="800"/>
    <cellStyle name="Normal 5 2 3" xfId="801"/>
    <cellStyle name="Normal 5 2 4" xfId="802"/>
    <cellStyle name="Normal 5 2 5" xfId="803"/>
    <cellStyle name="Normal 5 2 6" xfId="804"/>
    <cellStyle name="Normal 5 2 7" xfId="805"/>
    <cellStyle name="Normal 5 2 8" xfId="806"/>
    <cellStyle name="Normal 5 2 9" xfId="807"/>
    <cellStyle name="Normal 5 20" xfId="808"/>
    <cellStyle name="Normal 5 21" xfId="809"/>
    <cellStyle name="Normal 5 22" xfId="810"/>
    <cellStyle name="Normal 5 23" xfId="811"/>
    <cellStyle name="Normal 5 24" xfId="812"/>
    <cellStyle name="Normal 5 25" xfId="813"/>
    <cellStyle name="Normal 5 26" xfId="814"/>
    <cellStyle name="Normal 5 27" xfId="815"/>
    <cellStyle name="Normal 5 3" xfId="816"/>
    <cellStyle name="Normal 5 4" xfId="817"/>
    <cellStyle name="Normal 5 5" xfId="818"/>
    <cellStyle name="Normal 5 6" xfId="819"/>
    <cellStyle name="Normal 5 7" xfId="820"/>
    <cellStyle name="Normal 5 8" xfId="821"/>
    <cellStyle name="Normal 5 9" xfId="822"/>
    <cellStyle name="Normal 5_Thanh Chuong18.11" xfId="823"/>
    <cellStyle name="Normal 50" xfId="824"/>
    <cellStyle name="Normal 51" xfId="825"/>
    <cellStyle name="Normal 52" xfId="826"/>
    <cellStyle name="Normal 53" xfId="827"/>
    <cellStyle name="Normal 53 3 2" xfId="828"/>
    <cellStyle name="Normal 54" xfId="829"/>
    <cellStyle name="Normal 55" xfId="830"/>
    <cellStyle name="Normal 56" xfId="831"/>
    <cellStyle name="Normal 57" xfId="832"/>
    <cellStyle name="Normal 58" xfId="833"/>
    <cellStyle name="Normal 59" xfId="834"/>
    <cellStyle name="Normal 6" xfId="6"/>
    <cellStyle name="Normal 6 10" xfId="835"/>
    <cellStyle name="Normal 6 11" xfId="836"/>
    <cellStyle name="Normal 6 115" xfId="837"/>
    <cellStyle name="Normal 6 12" xfId="838"/>
    <cellStyle name="Normal 6 13" xfId="839"/>
    <cellStyle name="Normal 6 14" xfId="840"/>
    <cellStyle name="Normal 6 15" xfId="841"/>
    <cellStyle name="Normal 6 16" xfId="842"/>
    <cellStyle name="Normal 6 17" xfId="843"/>
    <cellStyle name="Normal 6 18" xfId="844"/>
    <cellStyle name="Normal 6 19" xfId="845"/>
    <cellStyle name="Normal 6 2" xfId="846"/>
    <cellStyle name="Normal 6 2 10" xfId="847"/>
    <cellStyle name="Normal 6 2 11" xfId="848"/>
    <cellStyle name="Normal 6 2 12" xfId="849"/>
    <cellStyle name="Normal 6 2 13" xfId="850"/>
    <cellStyle name="Normal 6 2 14" xfId="851"/>
    <cellStyle name="Normal 6 2 2" xfId="852"/>
    <cellStyle name="Normal 6 2 2 2" xfId="853"/>
    <cellStyle name="Normal 6 2 3" xfId="854"/>
    <cellStyle name="Normal 6 2 4" xfId="855"/>
    <cellStyle name="Normal 6 2 5" xfId="856"/>
    <cellStyle name="Normal 6 2 6" xfId="857"/>
    <cellStyle name="Normal 6 2 7" xfId="858"/>
    <cellStyle name="Normal 6 2 8" xfId="859"/>
    <cellStyle name="Normal 6 2 9" xfId="860"/>
    <cellStyle name="Normal 6 20" xfId="861"/>
    <cellStyle name="Normal 6 21" xfId="862"/>
    <cellStyle name="Normal 6 22" xfId="863"/>
    <cellStyle name="Normal 6 23" xfId="864"/>
    <cellStyle name="Normal 6 24" xfId="865"/>
    <cellStyle name="Normal 6 25" xfId="866"/>
    <cellStyle name="Normal 6 3" xfId="867"/>
    <cellStyle name="Normal 6 4" xfId="868"/>
    <cellStyle name="Normal 6 5" xfId="869"/>
    <cellStyle name="Normal 6 6" xfId="870"/>
    <cellStyle name="Normal 6 7" xfId="871"/>
    <cellStyle name="Normal 6 8" xfId="872"/>
    <cellStyle name="Normal 6 9" xfId="873"/>
    <cellStyle name="Normal 60" xfId="874"/>
    <cellStyle name="Normal 60 2" xfId="875"/>
    <cellStyle name="Normal 7" xfId="876"/>
    <cellStyle name="Normal 7 10" xfId="877"/>
    <cellStyle name="Normal 7 114" xfId="878"/>
    <cellStyle name="Normal 7 114 2" xfId="879"/>
    <cellStyle name="Normal 7 114 2 2" xfId="880"/>
    <cellStyle name="Normal 7 114 3" xfId="2259"/>
    <cellStyle name="Normal 7 2" xfId="881"/>
    <cellStyle name="Normal 7 2 114" xfId="882"/>
    <cellStyle name="Normal 7 2 114 2" xfId="883"/>
    <cellStyle name="Normal 7 2 114 2 2" xfId="884"/>
    <cellStyle name="Normal 7 2 2" xfId="885"/>
    <cellStyle name="Normal 7 3" xfId="886"/>
    <cellStyle name="Normal 7 3 2" xfId="887"/>
    <cellStyle name="Normal 7 3 2 2" xfId="888"/>
    <cellStyle name="Normal 7 3_Bieu KH Nam Dan 20-5 (1-2-10)" xfId="889"/>
    <cellStyle name="Normal 7 4" xfId="890"/>
    <cellStyle name="Normal 7 4 2" xfId="891"/>
    <cellStyle name="Normal 7 5" xfId="892"/>
    <cellStyle name="Normal 7 6" xfId="893"/>
    <cellStyle name="Normal 7 7" xfId="894"/>
    <cellStyle name="Normal 7 8" xfId="895"/>
    <cellStyle name="Normal 7 9" xfId="896"/>
    <cellStyle name="Normal 7_Bieu KH Nam Dan 18.5(6-7-8-9- 13)" xfId="897"/>
    <cellStyle name="Normal 78" xfId="898"/>
    <cellStyle name="Normal 8" xfId="899"/>
    <cellStyle name="Normal 8 10" xfId="900"/>
    <cellStyle name="Normal 8 11" xfId="901"/>
    <cellStyle name="Normal 8 12" xfId="902"/>
    <cellStyle name="Normal 8 13" xfId="903"/>
    <cellStyle name="Normal 8 14" xfId="904"/>
    <cellStyle name="Normal 8 15" xfId="905"/>
    <cellStyle name="Normal 8 16" xfId="906"/>
    <cellStyle name="Normal 8 17" xfId="907"/>
    <cellStyle name="Normal 8 18" xfId="908"/>
    <cellStyle name="Normal 8 19" xfId="909"/>
    <cellStyle name="Normal 8 2" xfId="910"/>
    <cellStyle name="Normal 8 2 10" xfId="911"/>
    <cellStyle name="Normal 8 2 11" xfId="912"/>
    <cellStyle name="Normal 8 2 12" xfId="913"/>
    <cellStyle name="Normal 8 2 13" xfId="914"/>
    <cellStyle name="Normal 8 2 2" xfId="915"/>
    <cellStyle name="Normal 8 2 3" xfId="916"/>
    <cellStyle name="Normal 8 2 4" xfId="917"/>
    <cellStyle name="Normal 8 2 5" xfId="918"/>
    <cellStyle name="Normal 8 2 6" xfId="919"/>
    <cellStyle name="Normal 8 2 7" xfId="920"/>
    <cellStyle name="Normal 8 2 8" xfId="921"/>
    <cellStyle name="Normal 8 2 9" xfId="922"/>
    <cellStyle name="Normal 8 20" xfId="923"/>
    <cellStyle name="Normal 8 21" xfId="924"/>
    <cellStyle name="Normal 8 22" xfId="925"/>
    <cellStyle name="Normal 8 23" xfId="926"/>
    <cellStyle name="Normal 8 24" xfId="927"/>
    <cellStyle name="Normal 8 25" xfId="928"/>
    <cellStyle name="Normal 8 3" xfId="929"/>
    <cellStyle name="Normal 8 4" xfId="930"/>
    <cellStyle name="Normal 8 5" xfId="931"/>
    <cellStyle name="Normal 8 6" xfId="932"/>
    <cellStyle name="Normal 8 7" xfId="933"/>
    <cellStyle name="Normal 8 8" xfId="934"/>
    <cellStyle name="Normal 8 9" xfId="935"/>
    <cellStyle name="Normal 80" xfId="936"/>
    <cellStyle name="Normal 9" xfId="937"/>
    <cellStyle name="Normal 9 10" xfId="938"/>
    <cellStyle name="Normal 9 11" xfId="939"/>
    <cellStyle name="Normal 9 12" xfId="940"/>
    <cellStyle name="Normal 9 13" xfId="941"/>
    <cellStyle name="Normal 9 14" xfId="942"/>
    <cellStyle name="Normal 9 15" xfId="943"/>
    <cellStyle name="Normal 9 16" xfId="944"/>
    <cellStyle name="Normal 9 17" xfId="945"/>
    <cellStyle name="Normal 9 18" xfId="946"/>
    <cellStyle name="Normal 9 19" xfId="947"/>
    <cellStyle name="Normal 9 2" xfId="948"/>
    <cellStyle name="Normal 9 2 10" xfId="949"/>
    <cellStyle name="Normal 9 2 11" xfId="950"/>
    <cellStyle name="Normal 9 2 12" xfId="951"/>
    <cellStyle name="Normal 9 2 13" xfId="952"/>
    <cellStyle name="Normal 9 2 2" xfId="953"/>
    <cellStyle name="Normal 9 2 3" xfId="954"/>
    <cellStyle name="Normal 9 2 4" xfId="955"/>
    <cellStyle name="Normal 9 2 5" xfId="956"/>
    <cellStyle name="Normal 9 2 6" xfId="957"/>
    <cellStyle name="Normal 9 2 7" xfId="958"/>
    <cellStyle name="Normal 9 2 8" xfId="959"/>
    <cellStyle name="Normal 9 2 9" xfId="960"/>
    <cellStyle name="Normal 9 20" xfId="961"/>
    <cellStyle name="Normal 9 21" xfId="962"/>
    <cellStyle name="Normal 9 22" xfId="963"/>
    <cellStyle name="Normal 9 23" xfId="964"/>
    <cellStyle name="Normal 9 24" xfId="965"/>
    <cellStyle name="Normal 9 25" xfId="966"/>
    <cellStyle name="Normal 9 26" xfId="967"/>
    <cellStyle name="Normal 9 27" xfId="968"/>
    <cellStyle name="Normal 9 28" xfId="969"/>
    <cellStyle name="Normal 9 29" xfId="970"/>
    <cellStyle name="Normal 9 3" xfId="971"/>
    <cellStyle name="Normal 9 4" xfId="972"/>
    <cellStyle name="Normal 9 5" xfId="973"/>
    <cellStyle name="Normal 9 6" xfId="974"/>
    <cellStyle name="Normal 9 7" xfId="975"/>
    <cellStyle name="Normal 9 8" xfId="976"/>
    <cellStyle name="Normal 9 9" xfId="977"/>
    <cellStyle name="Normal_(35-61) 25-10-2004 BieuQH cac cap 2" xfId="1"/>
    <cellStyle name="Normal_Bieen dong04HT-QH 2" xfId="978"/>
    <cellStyle name="Normal_Bieu mau (CV )" xfId="979"/>
    <cellStyle name="Normal_Bieu_xa" xfId="980"/>
    <cellStyle name="Normal_bieuDH" xfId="3"/>
    <cellStyle name="Normal_Sheet1 (2)" xfId="981"/>
    <cellStyle name="Normal_TT.GR HT-QH  2" xfId="7"/>
    <cellStyle name="Normal1" xfId="982"/>
    <cellStyle name="Normale_ PESO ELETTR." xfId="983"/>
    <cellStyle name="Normalny_Cennik obowiazuje od 06-08-2001 r (1)" xfId="984"/>
    <cellStyle name="Ô Được nối kết" xfId="985"/>
    <cellStyle name="Œ…‹æØ‚è [0.00]_laroux" xfId="986"/>
    <cellStyle name="Œ…‹æØ‚è_laroux" xfId="987"/>
    <cellStyle name="oft Excel]_x000d__x000a_Comment=open=/f ‚ðw’è‚·‚é‚ÆAƒ†[ƒU[’è‹`ŠÖ”‚ðŠÖ”“\‚è•t‚¯‚Ìˆê——‚É“o˜^‚·‚é‚±‚Æ‚ª‚Å‚«‚Ü‚·B_x000d__x000a_Maximized" xfId="988"/>
    <cellStyle name="oft Excel]_x000d__x000a_Comment=The open=/f lines load custom functions into the Paste Function list._x000d__x000a_Maximized=2_x000d__x000a_Basics=1_x000d__x000a_A" xfId="989"/>
    <cellStyle name="oft Excel]_x000d__x000a_Comment=The open=/f lines load custom functions into the Paste Function list._x000d__x000a_Maximized=3_x000d__x000a_Basics=1_x000d__x000a_A" xfId="990"/>
    <cellStyle name="omma [0]_Mktg Prog" xfId="991"/>
    <cellStyle name="ormal_Sheet1_1" xfId="992"/>
    <cellStyle name="per.style" xfId="993"/>
    <cellStyle name="Percent [0]" xfId="994"/>
    <cellStyle name="Percent [00]" xfId="995"/>
    <cellStyle name="Percent [2]" xfId="996"/>
    <cellStyle name="Percent [2] 2" xfId="997"/>
    <cellStyle name="Percent [2] 3" xfId="998"/>
    <cellStyle name="Percent [2] 4" xfId="999"/>
    <cellStyle name="Percent [2] 5" xfId="1000"/>
    <cellStyle name="Percent [2] 6" xfId="1001"/>
    <cellStyle name="Percent [2] 7" xfId="1002"/>
    <cellStyle name="Percent 2" xfId="1003"/>
    <cellStyle name="PERCENTAGE" xfId="1004"/>
    <cellStyle name="Phong" xfId="1005"/>
    <cellStyle name="PrePop Currency (0)" xfId="1006"/>
    <cellStyle name="PrePop Currency (2)" xfId="1007"/>
    <cellStyle name="PrePop Units (0)" xfId="1008"/>
    <cellStyle name="PrePop Units (1)" xfId="1009"/>
    <cellStyle name="PrePop Units (2)" xfId="1010"/>
    <cellStyle name="pricing" xfId="1011"/>
    <cellStyle name="PSChar" xfId="1012"/>
    <cellStyle name="PSHeading" xfId="1013"/>
    <cellStyle name="regstoresfromspecstores" xfId="1014"/>
    <cellStyle name="RevList" xfId="1015"/>
    <cellStyle name="s]_x000d__x000a_spooler=yes_x000d__x000a_load=_x000d__x000a_Beep=yes_x000d__x000a_NullPort=None_x000d__x000a_BorderWidth=3_x000d__x000a_CursorBlinkRate=1200_x000d__x000a_DoubleClickSpeed=452_x000d__x000a_Programs=co" xfId="1016"/>
    <cellStyle name="SAPBEXaggData" xfId="1017"/>
    <cellStyle name="SAPBEXaggData 2" xfId="1018"/>
    <cellStyle name="SAPBEXaggDataEmph" xfId="1019"/>
    <cellStyle name="SAPBEXaggDataEmph 2" xfId="1020"/>
    <cellStyle name="SAPBEXaggItem" xfId="1021"/>
    <cellStyle name="SAPBEXaggItem 2" xfId="1022"/>
    <cellStyle name="SAPBEXchaText" xfId="1023"/>
    <cellStyle name="SAPBEXexcBad7" xfId="1024"/>
    <cellStyle name="SAPBEXexcBad7 2" xfId="1025"/>
    <cellStyle name="SAPBEXexcBad8" xfId="1026"/>
    <cellStyle name="SAPBEXexcBad8 2" xfId="1027"/>
    <cellStyle name="SAPBEXexcBad9" xfId="1028"/>
    <cellStyle name="SAPBEXexcBad9 2" xfId="1029"/>
    <cellStyle name="SAPBEXexcCritical4" xfId="1030"/>
    <cellStyle name="SAPBEXexcCritical4 2" xfId="1031"/>
    <cellStyle name="SAPBEXexcCritical5" xfId="1032"/>
    <cellStyle name="SAPBEXexcCritical5 2" xfId="1033"/>
    <cellStyle name="SAPBEXexcCritical6" xfId="1034"/>
    <cellStyle name="SAPBEXexcCritical6 2" xfId="1035"/>
    <cellStyle name="SAPBEXexcGood1" xfId="1036"/>
    <cellStyle name="SAPBEXexcGood1 2" xfId="1037"/>
    <cellStyle name="SAPBEXexcGood2" xfId="1038"/>
    <cellStyle name="SAPBEXexcGood2 2" xfId="1039"/>
    <cellStyle name="SAPBEXexcGood3" xfId="1040"/>
    <cellStyle name="SAPBEXexcGood3 2" xfId="1041"/>
    <cellStyle name="SAPBEXfilterDrill" xfId="1042"/>
    <cellStyle name="SAPBEXfilterItem" xfId="1043"/>
    <cellStyle name="SAPBEXfilterText" xfId="1044"/>
    <cellStyle name="SAPBEXformats" xfId="1045"/>
    <cellStyle name="SAPBEXformats 2" xfId="1046"/>
    <cellStyle name="SAPBEXheaderItem" xfId="1047"/>
    <cellStyle name="SAPBEXheaderText" xfId="1048"/>
    <cellStyle name="SAPBEXresData" xfId="1049"/>
    <cellStyle name="SAPBEXresData 2" xfId="1050"/>
    <cellStyle name="SAPBEXresDataEmph" xfId="1051"/>
    <cellStyle name="SAPBEXresDataEmph 2" xfId="1052"/>
    <cellStyle name="SAPBEXresItem" xfId="1053"/>
    <cellStyle name="SAPBEXresItem 2" xfId="1054"/>
    <cellStyle name="SAPBEXstdData" xfId="1055"/>
    <cellStyle name="SAPBEXstdData 2" xfId="1056"/>
    <cellStyle name="SAPBEXstdDataEmph" xfId="1057"/>
    <cellStyle name="SAPBEXstdDataEmph 2" xfId="1058"/>
    <cellStyle name="SAPBEXstdItem" xfId="1059"/>
    <cellStyle name="SAPBEXstdItem 2" xfId="1060"/>
    <cellStyle name="SAPBEXtitle" xfId="1061"/>
    <cellStyle name="SAPBEXtitle 2" xfId="1062"/>
    <cellStyle name="SAPBEXundefined" xfId="1063"/>
    <cellStyle name="SAPBEXundefined 2" xfId="1064"/>
    <cellStyle name="SHADEDSTORES" xfId="1065"/>
    <cellStyle name="SHADEDSTORES 2" xfId="1066"/>
    <cellStyle name="Siêu nối kết_ÿÿÿÿÿ" xfId="1067"/>
    <cellStyle name="specstores" xfId="1068"/>
    <cellStyle name="Standard_NEGS" xfId="1069"/>
    <cellStyle name="Style 1" xfId="1070"/>
    <cellStyle name="Style 1 2" xfId="1071"/>
    <cellStyle name="Style 2" xfId="1072"/>
    <cellStyle name="style_1" xfId="1073"/>
    <cellStyle name="subhead" xfId="1074"/>
    <cellStyle name="Subtotal" xfId="1075"/>
    <cellStyle name="T" xfId="1076"/>
    <cellStyle name="T 2" xfId="1077"/>
    <cellStyle name="T_10BDpnn" xfId="1078"/>
    <cellStyle name="T_10BDpnn 2" xfId="1079"/>
    <cellStyle name="T_7- DT-CauO AtVY16in" xfId="1080"/>
    <cellStyle name="T_7- DT-CauO AtVY16in 2" xfId="1081"/>
    <cellStyle name="T_AL-MV16%" xfId="1082"/>
    <cellStyle name="T_AL-MV16% 2" xfId="1083"/>
    <cellStyle name="T_BieuQH Tay Nguyen (co DakNong)" xfId="1084"/>
    <cellStyle name="T_BieuQH Tay Nguyen (co DakNong) 2" xfId="1085"/>
    <cellStyle name="T_Book1" xfId="1086"/>
    <cellStyle name="T_Book1 2" xfId="1087"/>
    <cellStyle name="T_Book1_1" xfId="1088"/>
    <cellStyle name="T_Book1_1 2" xfId="1089"/>
    <cellStyle name="T_Book1_1_Book1" xfId="1090"/>
    <cellStyle name="T_Book1_1_Book1 2" xfId="1091"/>
    <cellStyle name="T_Book1_1_Book1_1" xfId="1092"/>
    <cellStyle name="T_Book1_1_Book1_1 2" xfId="1093"/>
    <cellStyle name="T_Book1_1_Book1_1_K219+950" xfId="1094"/>
    <cellStyle name="T_Book1_1_Book1_1_K219+950 2" xfId="1095"/>
    <cellStyle name="T_Book1_1_Book1_1_KL den nay" xfId="1096"/>
    <cellStyle name="T_Book1_1_Book1_1_KL den nay 2" xfId="1097"/>
    <cellStyle name="T_Book1_1_Book1_2" xfId="1098"/>
    <cellStyle name="T_Book1_1_Book1_2 2" xfId="1099"/>
    <cellStyle name="T_Book1_1_Book1_Book1" xfId="1100"/>
    <cellStyle name="T_Book1_1_Book1_Book1 2" xfId="1101"/>
    <cellStyle name="T_Book1_1_Book1_cau" xfId="1102"/>
    <cellStyle name="T_Book1_1_Book1_cau 2" xfId="1103"/>
    <cellStyle name="T_Book1_1_Book1_Cau21m+TH" xfId="1104"/>
    <cellStyle name="T_Book1_1_Book1_Cau21m+TH 2" xfId="1105"/>
    <cellStyle name="T_Book1_1_Book1_Cautreo" xfId="1106"/>
    <cellStyle name="T_Book1_1_Book1_Cautreo 2" xfId="1107"/>
    <cellStyle name="T_Book1_1_Book1_DT Khau Chu" xfId="1108"/>
    <cellStyle name="T_Book1_1_Book1_DT Khau Chu 2" xfId="1109"/>
    <cellStyle name="T_Book1_1_Book1_duyet" xfId="1110"/>
    <cellStyle name="T_Book1_1_Book1_duyet 2" xfId="1111"/>
    <cellStyle name="T_Book1_1_Book1_K.Toan" xfId="1112"/>
    <cellStyle name="T_Book1_1_Book1_K.Toan 2" xfId="1113"/>
    <cellStyle name="T_Book1_1_Book1_K219+950" xfId="1114"/>
    <cellStyle name="T_Book1_1_Book1_K219+950 2" xfId="1115"/>
    <cellStyle name="T_Book1_1_Book1_KhaiToan-k0-1" xfId="1116"/>
    <cellStyle name="T_Book1_1_Book1_KhaiToan-k0-1 2" xfId="1117"/>
    <cellStyle name="T_Book1_1_Book1_KL den nay" xfId="1118"/>
    <cellStyle name="T_Book1_1_Book1_KL den nay 2" xfId="1119"/>
    <cellStyle name="T_Book1_1_Book1_km322+800" xfId="1120"/>
    <cellStyle name="T_Book1_1_Book1_km322+800 2" xfId="1121"/>
    <cellStyle name="T_Book1_1_Book1_KToan" xfId="1122"/>
    <cellStyle name="T_Book1_1_Book1_KToan 2" xfId="1123"/>
    <cellStyle name="T_Book1_1_Book1_Mat duong" xfId="1124"/>
    <cellStyle name="T_Book1_1_Book1_Mat duong 2" xfId="1125"/>
    <cellStyle name="T_Book1_1_Book1_mat+TH" xfId="1126"/>
    <cellStyle name="T_Book1_1_Book1_mat+TH 2" xfId="1127"/>
    <cellStyle name="T_Book1_1_Book1_NEN + MAT" xfId="1128"/>
    <cellStyle name="T_Book1_1_Book1_NEN + MAT 2" xfId="1129"/>
    <cellStyle name="T_Book1_1_Book1_Nen duong+TH" xfId="1130"/>
    <cellStyle name="T_Book1_1_Book1_Nen duong+TH 2" xfId="1131"/>
    <cellStyle name="T_Book1_1_Book1_Nen+TH" xfId="1132"/>
    <cellStyle name="T_Book1_1_Book1_Nen+TH 2" xfId="1133"/>
    <cellStyle name="T_Book1_1_Book1_Nen2" xfId="1134"/>
    <cellStyle name="T_Book1_1_Book1_Nen2 2" xfId="1135"/>
    <cellStyle name="T_Book1_1_Book1_Sheet1" xfId="1136"/>
    <cellStyle name="T_Book1_1_Book1_Sheet1 2" xfId="1137"/>
    <cellStyle name="T_Book1_1_Book1_Sheet1_K219+950" xfId="1138"/>
    <cellStyle name="T_Book1_1_Book1_Sheet1_K219+950 2" xfId="1139"/>
    <cellStyle name="T_Book1_1_Book1_TH" xfId="1140"/>
    <cellStyle name="T_Book1_1_Book1_TH 2" xfId="1141"/>
    <cellStyle name="T_Book1_1_Book1_TH_1" xfId="1142"/>
    <cellStyle name="T_Book1_1_Book1_TH_1 2" xfId="1143"/>
    <cellStyle name="T_Book1_1_Book1_Tham Tra L3" xfId="1144"/>
    <cellStyle name="T_Book1_1_Book1_Tham Tra L3 2" xfId="1145"/>
    <cellStyle name="T_Book1_1_Book1_Thon Dang Con" xfId="1146"/>
    <cellStyle name="T_Book1_1_Book1_Thon Dang Con 2" xfId="1147"/>
    <cellStyle name="T_Book1_1_Book1_Thon n­uoc mat" xfId="1148"/>
    <cellStyle name="T_Book1_1_Book1_Thon n­uoc mat 2" xfId="1149"/>
    <cellStyle name="T_Book1_1_Book1_Thon n­uoc mat-GPMB" xfId="1150"/>
    <cellStyle name="T_Book1_1_Book1_Thon n­uoc mat-GPMB 2" xfId="1151"/>
    <cellStyle name="T_Book1_1_Book1_Thon7-NghiaTam" xfId="1152"/>
    <cellStyle name="T_Book1_1_Book1_Thon7-NghiaTam 2" xfId="1153"/>
    <cellStyle name="T_Book1_1_Book1_TH-sua" xfId="1154"/>
    <cellStyle name="T_Book1_1_Book1_TH-sua 2" xfId="1155"/>
    <cellStyle name="T_Book1_1_Book1_Vua Xi Mang" xfId="1156"/>
    <cellStyle name="T_Book1_1_Book1_Vua Xi Mang 2" xfId="1157"/>
    <cellStyle name="T_Book1_1_cau nghia tam" xfId="1158"/>
    <cellStyle name="T_Book1_1_cau nghia tam 2" xfId="1159"/>
    <cellStyle name="T_Book1_1_Cau21m+TH" xfId="1160"/>
    <cellStyle name="T_Book1_1_Cau21m+TH 2" xfId="1161"/>
    <cellStyle name="T_Book1_1_D.L - M.an" xfId="1162"/>
    <cellStyle name="T_Book1_1_D.L - M.an 2" xfId="1163"/>
    <cellStyle name="T_Book1_1_Danh muc du kien cac cong trinh" xfId="1164"/>
    <cellStyle name="T_Book1_1_Danh muc du kien cac cong trinh 2" xfId="1165"/>
    <cellStyle name="T_Book1_1_DTCam nhan-Phuc ninh TD lai" xfId="1166"/>
    <cellStyle name="T_Book1_1_DTCam nhan-Phuc ninh TD lai 2" xfId="1167"/>
    <cellStyle name="T_Book1_1_DT-DieuChinh-duyet" xfId="1168"/>
    <cellStyle name="T_Book1_1_DT-DieuChinh-duyet 2" xfId="1169"/>
    <cellStyle name="T_Book1_1_duyet" xfId="1170"/>
    <cellStyle name="T_Book1_1_duyet 2" xfId="1171"/>
    <cellStyle name="T_Book1_1_giamoi-buc" xfId="1172"/>
    <cellStyle name="T_Book1_1_giamoi-buc 2" xfId="1173"/>
    <cellStyle name="T_Book1_1_Goi 1" xfId="1174"/>
    <cellStyle name="T_Book1_1_Goi 1 2" xfId="1175"/>
    <cellStyle name="T_Book1_1_K.Toan" xfId="1176"/>
    <cellStyle name="T_Book1_1_K.Toan 2" xfId="1177"/>
    <cellStyle name="T_Book1_1_K219+950" xfId="1178"/>
    <cellStyle name="T_Book1_1_K219+950 2" xfId="1179"/>
    <cellStyle name="T_Book1_1_KL den nay" xfId="1180"/>
    <cellStyle name="T_Book1_1_KL den nay 2" xfId="1181"/>
    <cellStyle name="T_Book1_1_KLMuiKim" xfId="1182"/>
    <cellStyle name="T_Book1_1_KLMuiKim 2" xfId="1183"/>
    <cellStyle name="T_Book1_1_km11+700-km13+150" xfId="1184"/>
    <cellStyle name="T_Book1_1_km11+700-km13+150 2" xfId="1185"/>
    <cellStyle name="T_Book1_1_km24+600-24+800" xfId="1186"/>
    <cellStyle name="T_Book1_1_km24+600-24+800 2" xfId="1187"/>
    <cellStyle name="T_Book1_1_KSTK" xfId="1188"/>
    <cellStyle name="T_Book1_1_KSTK 2" xfId="1189"/>
    <cellStyle name="T_Book1_1_KToan-Giamoi" xfId="1190"/>
    <cellStyle name="T_Book1_1_KToan-Giamoi 2" xfId="1191"/>
    <cellStyle name="T_Book1_1_Mat duong" xfId="1192"/>
    <cellStyle name="T_Book1_1_Mat duong 2" xfId="1193"/>
    <cellStyle name="T_Book1_1_mat+TH" xfId="1194"/>
    <cellStyle name="T_Book1_1_mat+TH 2" xfId="1195"/>
    <cellStyle name="T_Book1_1_NEN + MAT" xfId="1196"/>
    <cellStyle name="T_Book1_1_NEN + MAT 2" xfId="1197"/>
    <cellStyle name="T_Book1_1_Nen duong+TH" xfId="1198"/>
    <cellStyle name="T_Book1_1_Nen duong+TH 2" xfId="1199"/>
    <cellStyle name="T_Book1_1_Nen+TH" xfId="1200"/>
    <cellStyle name="T_Book1_1_Nen+TH 2" xfId="1201"/>
    <cellStyle name="T_Book1_1_Nen2" xfId="1202"/>
    <cellStyle name="T_Book1_1_Nen2 2" xfId="1203"/>
    <cellStyle name="T_Book1_1_PA1" xfId="1204"/>
    <cellStyle name="T_Book1_1_PA1 2" xfId="1205"/>
    <cellStyle name="T_Book1_1_QL32-Duyet" xfId="1206"/>
    <cellStyle name="T_Book1_1_QL32-Duyet 2" xfId="1207"/>
    <cellStyle name="T_Book1_1_Scmd km191-km191+350" xfId="1208"/>
    <cellStyle name="T_Book1_1_Scmd km191-km191+350 2" xfId="1209"/>
    <cellStyle name="T_Book1_1_Sheet1" xfId="1210"/>
    <cellStyle name="T_Book1_1_Sheet1 2" xfId="1211"/>
    <cellStyle name="T_Book1_1_TDT Khe Dom(450)" xfId="1212"/>
    <cellStyle name="T_Book1_1_TDT Khe Dom(450) 2" xfId="1213"/>
    <cellStyle name="T_Book1_1_TH" xfId="1214"/>
    <cellStyle name="T_Book1_1_TH 2" xfId="1215"/>
    <cellStyle name="T_Book1_1_TH_1" xfId="1216"/>
    <cellStyle name="T_Book1_1_TH_1 2" xfId="1217"/>
    <cellStyle name="T_Book1_1_Tham dinh-cau Buc" xfId="1218"/>
    <cellStyle name="T_Book1_1_Tham dinh-cau Buc 2" xfId="1219"/>
    <cellStyle name="T_Book1_1_Tham Tra L3" xfId="1220"/>
    <cellStyle name="T_Book1_1_Tham Tra L3 2" xfId="1221"/>
    <cellStyle name="T_Book1_1_Thon Dang Con" xfId="1222"/>
    <cellStyle name="T_Book1_1_Thon Dang Con 2" xfId="1223"/>
    <cellStyle name="T_Book1_1_Thon n­uoc mat" xfId="1224"/>
    <cellStyle name="T_Book1_1_Thon n­uoc mat 2" xfId="1225"/>
    <cellStyle name="T_Book1_1_Thon n­uoc mat-GPMB" xfId="1226"/>
    <cellStyle name="T_Book1_1_Thon n­uoc mat-GPMB 2" xfId="1227"/>
    <cellStyle name="T_Book1_1_Thon7-NghiaTam" xfId="1228"/>
    <cellStyle name="T_Book1_1_Thon7-NghiaTam 2" xfId="1229"/>
    <cellStyle name="T_Book1_1_TH-sua" xfId="1230"/>
    <cellStyle name="T_Book1_1_TH-sua 2" xfId="1231"/>
    <cellStyle name="T_Book1_1_van chan - tram tau sua @1" xfId="1232"/>
    <cellStyle name="T_Book1_1_van chan - tram tau sua @1 2" xfId="1233"/>
    <cellStyle name="T_Book1_1_Vi du tinh du toan" xfId="1234"/>
    <cellStyle name="T_Book1_1_Vi du tinh du toan 2" xfId="1235"/>
    <cellStyle name="T_Book1_1_Vua Xi Mang" xfId="1236"/>
    <cellStyle name="T_Book1_1_Vua Xi Mang 2" xfId="1237"/>
    <cellStyle name="T_Book1_1_xu ly - YB_KS - TD" xfId="1238"/>
    <cellStyle name="T_Book1_1_xu ly - YB_KS - TD 2" xfId="1239"/>
    <cellStyle name="T_Book1_2" xfId="1240"/>
    <cellStyle name="T_Book1_2 2" xfId="1241"/>
    <cellStyle name="T_Book1_2_Book1" xfId="1242"/>
    <cellStyle name="T_Book1_2_Book1 2" xfId="1243"/>
    <cellStyle name="T_Book1_2_Book1_1" xfId="1244"/>
    <cellStyle name="T_Book1_2_Book1_1 2" xfId="1245"/>
    <cellStyle name="T_Book1_2_Book1_1_K219+950" xfId="1246"/>
    <cellStyle name="T_Book1_2_Book1_1_K219+950 2" xfId="1247"/>
    <cellStyle name="T_Book1_2_Book1_1_KL den nay" xfId="1248"/>
    <cellStyle name="T_Book1_2_Book1_1_KL den nay 2" xfId="1249"/>
    <cellStyle name="T_Book1_2_Book1_2" xfId="1250"/>
    <cellStyle name="T_Book1_2_Book1_2 2" xfId="1251"/>
    <cellStyle name="T_Book1_2_Book1_Cau21m+TH" xfId="1252"/>
    <cellStyle name="T_Book1_2_Book1_Cau21m+TH 2" xfId="1253"/>
    <cellStyle name="T_Book1_2_Book1_K219+950" xfId="1254"/>
    <cellStyle name="T_Book1_2_Book1_K219+950 2" xfId="1255"/>
    <cellStyle name="T_Book1_2_Book1_KhaiToan-k0-1" xfId="1256"/>
    <cellStyle name="T_Book1_2_Book1_KhaiToan-k0-1 2" xfId="1257"/>
    <cellStyle name="T_Book1_2_Book1_KL den nay" xfId="1258"/>
    <cellStyle name="T_Book1_2_Book1_KL den nay 2" xfId="1259"/>
    <cellStyle name="T_Book1_2_Book1_Mat duong" xfId="1260"/>
    <cellStyle name="T_Book1_2_Book1_Mat duong 2" xfId="1261"/>
    <cellStyle name="T_Book1_2_Book1_mat+TH" xfId="1262"/>
    <cellStyle name="T_Book1_2_Book1_mat+TH 2" xfId="1263"/>
    <cellStyle name="T_Book1_2_Book1_NEN + MAT" xfId="1264"/>
    <cellStyle name="T_Book1_2_Book1_NEN + MAT 2" xfId="1265"/>
    <cellStyle name="T_Book1_2_Book1_Nen duong+TH" xfId="1266"/>
    <cellStyle name="T_Book1_2_Book1_Nen duong+TH 2" xfId="1267"/>
    <cellStyle name="T_Book1_2_Book1_Nen+TH" xfId="1268"/>
    <cellStyle name="T_Book1_2_Book1_Nen+TH 2" xfId="1269"/>
    <cellStyle name="T_Book1_2_Book1_Nen2" xfId="1270"/>
    <cellStyle name="T_Book1_2_Book1_Nen2 2" xfId="1271"/>
    <cellStyle name="T_Book1_2_Book1_Sheet1" xfId="1272"/>
    <cellStyle name="T_Book1_2_Book1_Sheet1 2" xfId="1273"/>
    <cellStyle name="T_Book1_2_Book1_TH" xfId="1274"/>
    <cellStyle name="T_Book1_2_Book1_TH 2" xfId="1275"/>
    <cellStyle name="T_Book1_2_Book1_TH_1" xfId="1276"/>
    <cellStyle name="T_Book1_2_Book1_TH_1 2" xfId="1277"/>
    <cellStyle name="T_Book1_2_Book1_Tham Tra L3" xfId="1278"/>
    <cellStyle name="T_Book1_2_Book1_Tham Tra L3 2" xfId="1279"/>
    <cellStyle name="T_Book1_2_Book1_Thon Dang Con" xfId="1280"/>
    <cellStyle name="T_Book1_2_Book1_Thon Dang Con 2" xfId="1281"/>
    <cellStyle name="T_Book1_2_Book1_Thon n­uoc mat" xfId="1282"/>
    <cellStyle name="T_Book1_2_Book1_Thon n­uoc mat 2" xfId="1283"/>
    <cellStyle name="T_Book1_2_Book1_Thon n­uoc mat-GPMB" xfId="1284"/>
    <cellStyle name="T_Book1_2_Book1_Thon n­uoc mat-GPMB 2" xfId="1285"/>
    <cellStyle name="T_Book1_2_Book1_TH-sua" xfId="1286"/>
    <cellStyle name="T_Book1_2_Book1_TH-sua 2" xfId="1287"/>
    <cellStyle name="T_Book1_2_Book1_Tong hop" xfId="1288"/>
    <cellStyle name="T_Book1_2_Book1_Tong hop 2" xfId="1289"/>
    <cellStyle name="T_Book1_2_Book1_Vua Xi Mang" xfId="1290"/>
    <cellStyle name="T_Book1_2_Book1_Vua Xi Mang 2" xfId="1291"/>
    <cellStyle name="T_Book1_2_cau nghia tam" xfId="1292"/>
    <cellStyle name="T_Book1_2_cau nghia tam 2" xfId="1293"/>
    <cellStyle name="T_Book1_2_CT1" xfId="1294"/>
    <cellStyle name="T_Book1_2_CT1 2" xfId="1295"/>
    <cellStyle name="T_Book1_2_Goi 1" xfId="1296"/>
    <cellStyle name="T_Book1_2_Goi 1 2" xfId="1297"/>
    <cellStyle name="T_Book1_2_KLMuiKim" xfId="1298"/>
    <cellStyle name="T_Book1_2_KLMuiKim 2" xfId="1299"/>
    <cellStyle name="T_Book1_2_NEN + MAT" xfId="1300"/>
    <cellStyle name="T_Book1_2_NEN + MAT 2" xfId="1301"/>
    <cellStyle name="T_Book1_2_Nen duong+TH" xfId="1302"/>
    <cellStyle name="T_Book1_2_Nen duong+TH 2" xfId="1303"/>
    <cellStyle name="T_Book1_2_Vua Xi Mang" xfId="1304"/>
    <cellStyle name="T_Book1_2_Vua Xi Mang 2" xfId="1305"/>
    <cellStyle name="T_Book1_2_xu ly - YB_KS - TD" xfId="1306"/>
    <cellStyle name="T_Book1_2_xu ly - YB_KS - TD 2" xfId="1307"/>
    <cellStyle name="T_Book1_3" xfId="1308"/>
    <cellStyle name="T_Book1_3 2" xfId="1309"/>
    <cellStyle name="T_Book1_3_Book1" xfId="1310"/>
    <cellStyle name="T_Book1_3_Book1 2" xfId="1311"/>
    <cellStyle name="T_Book1_3_Book1_K219+950" xfId="1312"/>
    <cellStyle name="T_Book1_3_Book1_K219+950 2" xfId="1313"/>
    <cellStyle name="T_Book1_3_Book1_KL den nay" xfId="1314"/>
    <cellStyle name="T_Book1_3_Book1_KL den nay 2" xfId="1315"/>
    <cellStyle name="T_Book1_3_cau" xfId="1316"/>
    <cellStyle name="T_Book1_3_cau 2" xfId="1317"/>
    <cellStyle name="T_Book1_3_Cau21m+TH" xfId="1318"/>
    <cellStyle name="T_Book1_3_Cau21m+TH 2" xfId="1319"/>
    <cellStyle name="T_Book1_3_Cautreo" xfId="1320"/>
    <cellStyle name="T_Book1_3_Cautreo 2" xfId="1321"/>
    <cellStyle name="T_Book1_3_duyet" xfId="1322"/>
    <cellStyle name="T_Book1_3_duyet 2" xfId="1323"/>
    <cellStyle name="T_Book1_3_K.Toan" xfId="1324"/>
    <cellStyle name="T_Book1_3_K.Toan 2" xfId="1325"/>
    <cellStyle name="T_Book1_3_K219+950" xfId="1326"/>
    <cellStyle name="T_Book1_3_K219+950 2" xfId="1327"/>
    <cellStyle name="T_Book1_3_KhaiToan-k0-1" xfId="1328"/>
    <cellStyle name="T_Book1_3_KhaiToan-k0-1 2" xfId="1329"/>
    <cellStyle name="T_Book1_3_KL den nay" xfId="1330"/>
    <cellStyle name="T_Book1_3_KL den nay 2" xfId="1331"/>
    <cellStyle name="T_Book1_3_KLMuiKimKCS" xfId="1332"/>
    <cellStyle name="T_Book1_3_KLMuiKimKCS 2" xfId="1333"/>
    <cellStyle name="T_Book1_3_KSTK" xfId="1334"/>
    <cellStyle name="T_Book1_3_KSTK 2" xfId="1335"/>
    <cellStyle name="T_Book1_3_Mat duong" xfId="1336"/>
    <cellStyle name="T_Book1_3_Mat duong 2" xfId="1337"/>
    <cellStyle name="T_Book1_3_mat+TH" xfId="1338"/>
    <cellStyle name="T_Book1_3_mat+TH 2" xfId="1339"/>
    <cellStyle name="T_Book1_3_NEN + MAT" xfId="1340"/>
    <cellStyle name="T_Book1_3_NEN + MAT 2" xfId="1341"/>
    <cellStyle name="T_Book1_3_Nen duong+TH" xfId="1342"/>
    <cellStyle name="T_Book1_3_Nen duong+TH 2" xfId="1343"/>
    <cellStyle name="T_Book1_3_Nen+TH" xfId="1344"/>
    <cellStyle name="T_Book1_3_Nen+TH 2" xfId="1345"/>
    <cellStyle name="T_Book1_3_Nen2" xfId="1346"/>
    <cellStyle name="T_Book1_3_Nen2 2" xfId="1347"/>
    <cellStyle name="T_Book1_3_Sheet1" xfId="1348"/>
    <cellStyle name="T_Book1_3_Sheet1 2" xfId="1349"/>
    <cellStyle name="T_Book1_3_TH" xfId="1350"/>
    <cellStyle name="T_Book1_3_TH 2" xfId="1351"/>
    <cellStyle name="T_Book1_3_TH_1" xfId="1352"/>
    <cellStyle name="T_Book1_3_TH_1 2" xfId="1353"/>
    <cellStyle name="T_Book1_3_Tham Tra L3" xfId="1354"/>
    <cellStyle name="T_Book1_3_Tham Tra L3 2" xfId="1355"/>
    <cellStyle name="T_Book1_3_Thon Dang Con" xfId="1356"/>
    <cellStyle name="T_Book1_3_Thon Dang Con 2" xfId="1357"/>
    <cellStyle name="T_Book1_3_Thon n­uoc mat" xfId="1358"/>
    <cellStyle name="T_Book1_3_Thon n­uoc mat 2" xfId="1359"/>
    <cellStyle name="T_Book1_3_Thon n­uoc mat-GPMB" xfId="1360"/>
    <cellStyle name="T_Book1_3_Thon n­uoc mat-GPMB 2" xfId="1361"/>
    <cellStyle name="T_Book1_3_TH-sua" xfId="1362"/>
    <cellStyle name="T_Book1_3_TH-sua 2" xfId="1363"/>
    <cellStyle name="T_Book1_3_Vua Xi Mang" xfId="1364"/>
    <cellStyle name="T_Book1_3_Vua Xi Mang 2" xfId="1365"/>
    <cellStyle name="T_Book1_4" xfId="1366"/>
    <cellStyle name="T_Book1_4 2" xfId="1367"/>
    <cellStyle name="T_Book1_4_Book1" xfId="1368"/>
    <cellStyle name="T_Book1_4_Book1 2" xfId="1369"/>
    <cellStyle name="T_Book1_4_K219+950" xfId="1370"/>
    <cellStyle name="T_Book1_4_K219+950 2" xfId="1371"/>
    <cellStyle name="T_Book1_4_KL den nay" xfId="1372"/>
    <cellStyle name="T_Book1_4_KL den nay 2" xfId="1373"/>
    <cellStyle name="T_Book1_4_Tong hop" xfId="1374"/>
    <cellStyle name="T_Book1_4_Tong hop 2" xfId="1375"/>
    <cellStyle name="T_Book1_5" xfId="1376"/>
    <cellStyle name="T_Book1_5 2" xfId="1377"/>
    <cellStyle name="T_Book1_5_K219+950" xfId="1378"/>
    <cellStyle name="T_Book1_5_K219+950 2" xfId="1379"/>
    <cellStyle name="T_Book1_5_KL den nay" xfId="1380"/>
    <cellStyle name="T_Book1_5_KL den nay 2" xfId="1381"/>
    <cellStyle name="T_Book1_6" xfId="1382"/>
    <cellStyle name="T_Book1_6 2" xfId="1383"/>
    <cellStyle name="T_Book1_6_K219+950" xfId="1384"/>
    <cellStyle name="T_Book1_6_K219+950 2" xfId="1385"/>
    <cellStyle name="T_Book1_6_KL den nay" xfId="1386"/>
    <cellStyle name="T_Book1_6_KL den nay 2" xfId="1387"/>
    <cellStyle name="T_Book1_7" xfId="1388"/>
    <cellStyle name="T_Book1_7 2" xfId="1389"/>
    <cellStyle name="T_Book1_7- DT-CauO AtVY16in" xfId="1390"/>
    <cellStyle name="T_Book1_7- DT-CauO AtVY16in 2" xfId="1391"/>
    <cellStyle name="T_Book1_ANLUON~1" xfId="1392"/>
    <cellStyle name="T_Book1_ANLUON~1 2" xfId="1393"/>
    <cellStyle name="T_Book1_Book1" xfId="1394"/>
    <cellStyle name="T_Book1_Book1 2" xfId="1395"/>
    <cellStyle name="T_Book1_Book1_1" xfId="1396"/>
    <cellStyle name="T_Book1_Book1_1 2" xfId="1397"/>
    <cellStyle name="T_Book1_Book1_1_Cautreo" xfId="1398"/>
    <cellStyle name="T_Book1_Book1_1_Cautreo 2" xfId="1399"/>
    <cellStyle name="T_Book1_Book1_1_K219+950" xfId="1400"/>
    <cellStyle name="T_Book1_Book1_1_K219+950 2" xfId="1401"/>
    <cellStyle name="T_Book1_Book1_1_KhaiToan-k0-1" xfId="1402"/>
    <cellStyle name="T_Book1_Book1_1_KhaiToan-k0-1 2" xfId="1403"/>
    <cellStyle name="T_Book1_Book1_1_KL den nay" xfId="1404"/>
    <cellStyle name="T_Book1_Book1_1_KL den nay 2" xfId="1405"/>
    <cellStyle name="T_Book1_Book1_1_km322+800" xfId="1406"/>
    <cellStyle name="T_Book1_Book1_1_km322+800 2" xfId="1407"/>
    <cellStyle name="T_Book1_Book1_1_KToan" xfId="1408"/>
    <cellStyle name="T_Book1_Book1_1_KToan 2" xfId="1409"/>
    <cellStyle name="T_Book1_Book1_1_Mat duong" xfId="1410"/>
    <cellStyle name="T_Book1_Book1_1_Mat duong 2" xfId="1411"/>
    <cellStyle name="T_Book1_Book1_1_Nen duong+TH" xfId="1412"/>
    <cellStyle name="T_Book1_Book1_1_Nen duong+TH 2" xfId="1413"/>
    <cellStyle name="T_Book1_Book1_1_Sheet1" xfId="1414"/>
    <cellStyle name="T_Book1_Book1_1_Sheet1 2" xfId="1415"/>
    <cellStyle name="T_Book1_Book1_1_Tham Tra L3" xfId="1416"/>
    <cellStyle name="T_Book1_Book1_1_Tham Tra L3 2" xfId="1417"/>
    <cellStyle name="T_Book1_Book1_1_Thon7-NghiaTam" xfId="1418"/>
    <cellStyle name="T_Book1_Book1_1_Thon7-NghiaTam 2" xfId="1419"/>
    <cellStyle name="T_Book1_Book1_2" xfId="1420"/>
    <cellStyle name="T_Book1_Book1_2 2" xfId="1421"/>
    <cellStyle name="T_Book1_Book1_3" xfId="1422"/>
    <cellStyle name="T_Book1_Book1_3 2" xfId="1423"/>
    <cellStyle name="T_Book1_Book1_4" xfId="1424"/>
    <cellStyle name="T_Book1_Book1_4 2" xfId="1425"/>
    <cellStyle name="T_Book1_Book1_7- DT-CauO AtVY16in" xfId="1426"/>
    <cellStyle name="T_Book1_Book1_7- DT-CauO AtVY16in 2" xfId="1427"/>
    <cellStyle name="T_Book1_Book1_Book1" xfId="1428"/>
    <cellStyle name="T_Book1_Book1_Book1 2" xfId="1429"/>
    <cellStyle name="T_Book1_Book1_Book1_TH" xfId="1430"/>
    <cellStyle name="T_Book1_Book1_Book1_TH 2" xfId="1431"/>
    <cellStyle name="T_Book1_Book1_cau" xfId="1432"/>
    <cellStyle name="T_Book1_Book1_cau 2" xfId="1433"/>
    <cellStyle name="T_Book1_Book1_Cau21m+TH" xfId="1434"/>
    <cellStyle name="T_Book1_Book1_Cau21m+TH 2" xfId="1435"/>
    <cellStyle name="T_Book1_Book1_Cautreo" xfId="1436"/>
    <cellStyle name="T_Book1_Book1_Cautreo 2" xfId="1437"/>
    <cellStyle name="T_Book1_Book1_CautreoBanco" xfId="1438"/>
    <cellStyle name="T_Book1_Book1_CautreoBanco 2" xfId="1439"/>
    <cellStyle name="T_Book1_Book1_Cong-Duyet" xfId="1440"/>
    <cellStyle name="T_Book1_Book1_Cong-Duyet 2" xfId="1441"/>
    <cellStyle name="T_Book1_Book1_D.L - M.an" xfId="1442"/>
    <cellStyle name="T_Book1_Book1_D.L - M.an 2" xfId="1443"/>
    <cellStyle name="T_Book1_Book1_DT Khau Chu" xfId="1444"/>
    <cellStyle name="T_Book1_Book1_DT Khau Chu 2" xfId="1445"/>
    <cellStyle name="T_Book1_Book1_DT phai tung - dong ranh" xfId="1446"/>
    <cellStyle name="T_Book1_Book1_DT phai tung - dong ranh 2" xfId="1447"/>
    <cellStyle name="T_Book1_Book1_DTCam nhan-Phuc ninh TD lai" xfId="1448"/>
    <cellStyle name="T_Book1_Book1_DTCam nhan-Phuc ninh TD lai 2" xfId="1449"/>
    <cellStyle name="T_Book1_Book1_DT-ranh-280" xfId="1450"/>
    <cellStyle name="T_Book1_Book1_DT-ranh-280 2" xfId="1451"/>
    <cellStyle name="T_Book1_Book1_duyet" xfId="1452"/>
    <cellStyle name="T_Book1_Book1_duyet 2" xfId="1453"/>
    <cellStyle name="T_Book1_Book1_K.Toan" xfId="1454"/>
    <cellStyle name="T_Book1_Book1_K.Toan 2" xfId="1455"/>
    <cellStyle name="T_Book1_Book1_K219+950" xfId="1456"/>
    <cellStyle name="T_Book1_Book1_K219+950 2" xfId="1457"/>
    <cellStyle name="T_Book1_Book1_KL den nay" xfId="1458"/>
    <cellStyle name="T_Book1_Book1_KL den nay 2" xfId="1459"/>
    <cellStyle name="T_Book1_Book1_KLMuiKimKCS" xfId="1460"/>
    <cellStyle name="T_Book1_Book1_KLMuiKimKCS 2" xfId="1461"/>
    <cellStyle name="T_Book1_Book1_km11+700-km13+150" xfId="1462"/>
    <cellStyle name="T_Book1_Book1_km11+700-km13+150 2" xfId="1463"/>
    <cellStyle name="T_Book1_Book1_km24+600-24+800" xfId="1464"/>
    <cellStyle name="T_Book1_Book1_km24+600-24+800 2" xfId="1465"/>
    <cellStyle name="T_Book1_Book1_km322+800" xfId="1466"/>
    <cellStyle name="T_Book1_Book1_km322+800 2" xfId="1467"/>
    <cellStyle name="T_Book1_Book1_KSTK" xfId="1468"/>
    <cellStyle name="T_Book1_Book1_KSTK 2" xfId="1469"/>
    <cellStyle name="T_Book1_Book1_KToan-Giamoi" xfId="1470"/>
    <cellStyle name="T_Book1_Book1_KToan-Giamoi 2" xfId="1471"/>
    <cellStyle name="T_Book1_Book1_Mat duong" xfId="1472"/>
    <cellStyle name="T_Book1_Book1_Mat duong 2" xfId="1473"/>
    <cellStyle name="T_Book1_Book1_mat+TH" xfId="1474"/>
    <cellStyle name="T_Book1_Book1_mat+TH 2" xfId="1475"/>
    <cellStyle name="T_Book1_Book1_NEN + MAT" xfId="1476"/>
    <cellStyle name="T_Book1_Book1_NEN + MAT 2" xfId="1477"/>
    <cellStyle name="T_Book1_Book1_Nen duong+TH" xfId="1478"/>
    <cellStyle name="T_Book1_Book1_Nen duong+TH 2" xfId="1479"/>
    <cellStyle name="T_Book1_Book1_Nen+TH" xfId="1480"/>
    <cellStyle name="T_Book1_Book1_Nen+TH 2" xfId="1481"/>
    <cellStyle name="T_Book1_Book1_Nen2" xfId="1482"/>
    <cellStyle name="T_Book1_Book1_Nen2 2" xfId="1483"/>
    <cellStyle name="T_Book1_Book1_PA1" xfId="1484"/>
    <cellStyle name="T_Book1_Book1_PA1 2" xfId="1485"/>
    <cellStyle name="T_Book1_Book1_QL32-Duyet" xfId="1486"/>
    <cellStyle name="T_Book1_Book1_QL32-Duyet 2" xfId="1487"/>
    <cellStyle name="T_Book1_Book1_Scmd km191-km191+350" xfId="1488"/>
    <cellStyle name="T_Book1_Book1_Scmd km191-km191+350 2" xfId="1489"/>
    <cellStyle name="T_Book1_Book1_Sheet1" xfId="1490"/>
    <cellStyle name="T_Book1_Book1_Sheet1 2" xfId="1491"/>
    <cellStyle name="T_Book1_Book1_Sheet1_K219+950" xfId="1492"/>
    <cellStyle name="T_Book1_Book1_Sheet1_K219+950 2" xfId="1493"/>
    <cellStyle name="T_Book1_Book1_TH" xfId="1494"/>
    <cellStyle name="T_Book1_Book1_TH 2" xfId="1495"/>
    <cellStyle name="T_Book1_Book1_TH_1" xfId="1496"/>
    <cellStyle name="T_Book1_Book1_TH_1 2" xfId="1497"/>
    <cellStyle name="T_Book1_Book1_Tham dinh-cau Buc" xfId="1498"/>
    <cellStyle name="T_Book1_Book1_Tham dinh-cau Buc 2" xfId="1499"/>
    <cellStyle name="T_Book1_Book1_Tham Tra L3" xfId="1500"/>
    <cellStyle name="T_Book1_Book1_Tham Tra L3 2" xfId="1501"/>
    <cellStyle name="T_Book1_Book1_Thon Dang Con" xfId="1502"/>
    <cellStyle name="T_Book1_Book1_Thon Dang Con 2" xfId="1503"/>
    <cellStyle name="T_Book1_Book1_Thon n­uoc mat" xfId="1504"/>
    <cellStyle name="T_Book1_Book1_Thon n­uoc mat 2" xfId="1505"/>
    <cellStyle name="T_Book1_Book1_Thon n­uoc mat-GPMB" xfId="1506"/>
    <cellStyle name="T_Book1_Book1_Thon n­uoc mat-GPMB 2" xfId="1507"/>
    <cellStyle name="T_Book1_Book1_Thon7-NghiaTam" xfId="1508"/>
    <cellStyle name="T_Book1_Book1_Thon7-NghiaTam 2" xfId="1509"/>
    <cellStyle name="T_Book1_Book1_TH-sua" xfId="1510"/>
    <cellStyle name="T_Book1_Book1_TH-sua 2" xfId="1511"/>
    <cellStyle name="T_Book1_Book1_van chan - tram tau sua @1" xfId="1512"/>
    <cellStyle name="T_Book1_Book1_van chan - tram tau sua @1 2" xfId="1513"/>
    <cellStyle name="T_Book1_Book1_Vi du tinh du toan" xfId="1514"/>
    <cellStyle name="T_Book1_Book1_Vi du tinh du toan 2" xfId="1515"/>
    <cellStyle name="T_Book1_Book1_Vua Xi Mang" xfId="1516"/>
    <cellStyle name="T_Book1_Book1_Vua Xi Mang 2" xfId="1517"/>
    <cellStyle name="T_Book1_Book2" xfId="1518"/>
    <cellStyle name="T_Book1_Book2 2" xfId="1519"/>
    <cellStyle name="T_Book1_cau" xfId="1520"/>
    <cellStyle name="T_Book1_cau 2" xfId="1521"/>
    <cellStyle name="T_Book1_Cau Dong Quan" xfId="1522"/>
    <cellStyle name="T_Book1_Cau Dong Quan 2" xfId="1523"/>
    <cellStyle name="T_Book1_cau nghia tam" xfId="1524"/>
    <cellStyle name="T_Book1_cau nghia tam 2" xfId="1525"/>
    <cellStyle name="T_Book1_Cau21m+TH" xfId="1526"/>
    <cellStyle name="T_Book1_Cau21m+TH 2" xfId="1527"/>
    <cellStyle name="T_Book1_Cong-Duyet" xfId="1528"/>
    <cellStyle name="T_Book1_Cong-Duyet 2" xfId="1529"/>
    <cellStyle name="T_Book1_CongK14+150" xfId="1530"/>
    <cellStyle name="T_Book1_CongK14+150 2" xfId="1531"/>
    <cellStyle name="T_Book1_Ctreo Quan Re" xfId="1532"/>
    <cellStyle name="T_Book1_Ctreo Quan Re 2" xfId="1533"/>
    <cellStyle name="T_Book1_Danh muc du kien cac cong trinh" xfId="1534"/>
    <cellStyle name="T_Book1_Danh muc du kien cac cong trinh 2" xfId="1535"/>
    <cellStyle name="T_Book1_DIEUPHOI" xfId="1536"/>
    <cellStyle name="T_Book1_DIEUPHOI 2" xfId="1537"/>
    <cellStyle name="T_Book1_dt" xfId="1538"/>
    <cellStyle name="T_Book1_dt 2" xfId="1539"/>
    <cellStyle name="T_Book1_dt_Cau21m+TH" xfId="1540"/>
    <cellStyle name="T_Book1_dt_Cau21m+TH 2" xfId="1541"/>
    <cellStyle name="T_Book1_dt_Cautreo" xfId="1542"/>
    <cellStyle name="T_Book1_dt_Cautreo 2" xfId="1543"/>
    <cellStyle name="T_Book1_dt_CongK14+150" xfId="1544"/>
    <cellStyle name="T_Book1_dt_CongK14+150 2" xfId="1545"/>
    <cellStyle name="T_Book1_dt_GiaVL" xfId="1546"/>
    <cellStyle name="T_Book1_dt_GiaVL 2" xfId="1547"/>
    <cellStyle name="T_Book1_dt_HK-DKhe-sua81" xfId="1548"/>
    <cellStyle name="T_Book1_dt_HK-DKhe-sua81 2" xfId="1549"/>
    <cellStyle name="T_Book1_dt_K219+950" xfId="1550"/>
    <cellStyle name="T_Book1_dt_K219+950 2" xfId="1551"/>
    <cellStyle name="T_Book1_dt_KToan" xfId="1552"/>
    <cellStyle name="T_Book1_dt_KToan 2" xfId="1553"/>
    <cellStyle name="T_Book1_dt_Mat duong" xfId="1554"/>
    <cellStyle name="T_Book1_dt_Mat duong 2" xfId="1555"/>
    <cellStyle name="T_Book1_dt_Mat duong_Cautreo" xfId="1556"/>
    <cellStyle name="T_Book1_dt_Mat duong_Cautreo 2" xfId="1557"/>
    <cellStyle name="T_Book1_dt_mat+TH" xfId="1558"/>
    <cellStyle name="T_Book1_dt_mat+TH 2" xfId="1559"/>
    <cellStyle name="T_Book1_dt_PA1" xfId="1560"/>
    <cellStyle name="T_Book1_dt_PA1 2" xfId="1561"/>
    <cellStyle name="T_Book1_dt_SutK355-DM24" xfId="1562"/>
    <cellStyle name="T_Book1_dt_SutK355-DM24 2" xfId="1563"/>
    <cellStyle name="T_Book1_dt_TH-" xfId="1564"/>
    <cellStyle name="T_Book1_dt_TH- 2" xfId="1565"/>
    <cellStyle name="T_Book1_dt_Tham Tra L3" xfId="1566"/>
    <cellStyle name="T_Book1_dt_Tham Tra L3 2" xfId="1567"/>
    <cellStyle name="T_Book1_dt_Thon7-NghiaTam" xfId="1568"/>
    <cellStyle name="T_Book1_dt_Thon7-NghiaTam 2" xfId="1569"/>
    <cellStyle name="T_Book1_dt_Thon7-NghiaTam-tam" xfId="1570"/>
    <cellStyle name="T_Book1_dt_Thon7-NghiaTam-tam 2" xfId="1571"/>
    <cellStyle name="T_Book1_DTCam nhan-Phuc ninh TD lai" xfId="1572"/>
    <cellStyle name="T_Book1_DTCam nhan-Phuc ninh TD lai 2" xfId="1573"/>
    <cellStyle name="T_Book1_DTCam nhan-Phuc ninh2" xfId="1574"/>
    <cellStyle name="T_Book1_DTCam nhan-Phuc ninh2 2" xfId="1575"/>
    <cellStyle name="T_Book1_DT-DieuChinh-duyet" xfId="1576"/>
    <cellStyle name="T_Book1_DT-DieuChinh-duyet 2" xfId="1577"/>
    <cellStyle name="T_Book1_DT-NamTia" xfId="1578"/>
    <cellStyle name="T_Book1_DT-NamTia 2" xfId="1579"/>
    <cellStyle name="T_Book1_DTNghiaSon1-TD" xfId="1580"/>
    <cellStyle name="T_Book1_DTNghiaSon1-TD 2" xfId="1581"/>
    <cellStyle name="T_Book1_DToan-NLcongtam" xfId="1582"/>
    <cellStyle name="T_Book1_DToan-NLcongtam 2" xfId="1583"/>
    <cellStyle name="T_Book1_DTPaLau-moi-Dancong" xfId="1584"/>
    <cellStyle name="T_Book1_DTPaLau-moi-Dancong 2" xfId="1585"/>
    <cellStyle name="T_Book1_DT-ranh-280" xfId="1586"/>
    <cellStyle name="T_Book1_DT-ranh-280 2" xfId="1587"/>
    <cellStyle name="T_Book1_DT-TL-TLap8-2006" xfId="1588"/>
    <cellStyle name="T_Book1_DT-TL-TLap8-2006 2" xfId="1589"/>
    <cellStyle name="T_Book1_Du toan DBGT QL3, QL3B Cty244" xfId="1590"/>
    <cellStyle name="T_Book1_Du toan DBGT QL3, QL3B Cty244 2" xfId="1591"/>
    <cellStyle name="T_Book1_duong ta xi lang" xfId="1592"/>
    <cellStyle name="T_Book1_duong ta xi lang 2" xfId="1593"/>
    <cellStyle name="T_Book1_Dutoan-ThamDinh" xfId="1594"/>
    <cellStyle name="T_Book1_Dutoan-ThamDinh 2" xfId="1595"/>
    <cellStyle name="T_Book1_duyet" xfId="1596"/>
    <cellStyle name="T_Book1_duyet 2" xfId="1597"/>
    <cellStyle name="T_Book1_giamoi-buc" xfId="1598"/>
    <cellStyle name="T_Book1_giamoi-buc 2" xfId="1599"/>
    <cellStyle name="T_Book1_Goi 1" xfId="1600"/>
    <cellStyle name="T_Book1_Goi 1 2" xfId="1601"/>
    <cellStyle name="T_Book1_HotSut-QL32-S" xfId="1602"/>
    <cellStyle name="T_Book1_HotSut-QL32-S 2" xfId="1603"/>
    <cellStyle name="T_Book1_K.Toan" xfId="1604"/>
    <cellStyle name="T_Book1_K.Toan 2" xfId="1605"/>
    <cellStyle name="T_Book1_Ke Moc Tom" xfId="1606"/>
    <cellStyle name="T_Book1_Ke Moc Tom 2" xfId="1607"/>
    <cellStyle name="T_Book1_khaitoan" xfId="1608"/>
    <cellStyle name="T_Book1_khaitoan 2" xfId="1609"/>
    <cellStyle name="T_Book1_KhaiToan-k0-1" xfId="1610"/>
    <cellStyle name="T_Book1_KhaiToan-k0-1 2" xfId="1611"/>
    <cellStyle name="T_Book1_KhaoNha(3-2005)" xfId="1612"/>
    <cellStyle name="T_Book1_KhaoNha(3-2005) 2" xfId="1613"/>
    <cellStyle name="T_Book1_KhaoNha(3-2005)_K219+950" xfId="1614"/>
    <cellStyle name="T_Book1_KhaoNha(3-2005)_K219+950 2" xfId="1615"/>
    <cellStyle name="T_Book1_KhaoNha(3-2005)_KL den nay" xfId="1616"/>
    <cellStyle name="T_Book1_KhaoNha(3-2005)_KL den nay 2" xfId="1617"/>
    <cellStyle name="T_Book1_Kl0-1" xfId="1618"/>
    <cellStyle name="T_Book1_Kl0-1 2" xfId="1619"/>
    <cellStyle name="T_Book1_KLMuiKim" xfId="1620"/>
    <cellStyle name="T_Book1_KLMuiKim 2" xfId="1621"/>
    <cellStyle name="T_Book1_KLMuiKimKCS" xfId="1622"/>
    <cellStyle name="T_Book1_KLMuiKimKCS 2" xfId="1623"/>
    <cellStyle name="T_Book1_KM26-35-ThamDinh (QD duyet) (version 1)" xfId="1624"/>
    <cellStyle name="T_Book1_KM26-35-ThamDinh (QD duyet) (version 1) 2" xfId="1625"/>
    <cellStyle name="T_Book1_KSTK" xfId="1626"/>
    <cellStyle name="T_Book1_KSTK 2" xfId="1627"/>
    <cellStyle name="T_Book1_KSTK Thon 7 - Nghia Tam" xfId="1628"/>
    <cellStyle name="T_Book1_KSTK Thon 7 - Nghia Tam 2" xfId="1629"/>
    <cellStyle name="T_Book1_KSTK(DA-PDT-PDH-GH)" xfId="1630"/>
    <cellStyle name="T_Book1_KSTK(DA-PDT-PDH-GH) 2" xfId="1631"/>
    <cellStyle name="T_Book1_KSTK(DA-PDT-PDH-GH)_Nen duong+TH" xfId="1632"/>
    <cellStyle name="T_Book1_KSTK(DA-PDT-PDH-GH)_Nen duong+TH 2" xfId="1633"/>
    <cellStyle name="T_Book1_KSTK(DA-PDT-PDH-GH)_Tong hop" xfId="1634"/>
    <cellStyle name="T_Book1_KSTK(DA-PDT-PDH-GH)_Tong hop 2" xfId="1635"/>
    <cellStyle name="T_Book1_KSTK(DA-PDT-PDH-GH)_Vua Xi Mang" xfId="1636"/>
    <cellStyle name="T_Book1_KSTK(DA-PDT-PDH-GH)_Vua Xi Mang 2" xfId="1637"/>
    <cellStyle name="T_Book1_KSTK_Cautreo" xfId="1638"/>
    <cellStyle name="T_Book1_KSTK_Cautreo 2" xfId="1639"/>
    <cellStyle name="T_Book1_KSTK_K219+950" xfId="1640"/>
    <cellStyle name="T_Book1_KSTK_K219+950 2" xfId="1641"/>
    <cellStyle name="T_Book1_KSTK_KhaiToan-k0-1" xfId="1642"/>
    <cellStyle name="T_Book1_KSTK_KhaiToan-k0-1 2" xfId="1643"/>
    <cellStyle name="T_Book1_KSTK_KL den nay" xfId="1644"/>
    <cellStyle name="T_Book1_KSTK_KL den nay 2" xfId="1645"/>
    <cellStyle name="T_Book1_KSTK_Mat duong" xfId="1646"/>
    <cellStyle name="T_Book1_KSTK_Mat duong 2" xfId="1647"/>
    <cellStyle name="T_Book1_KSTK_NEN + MAT" xfId="1648"/>
    <cellStyle name="T_Book1_KSTK_NEN + MAT 2" xfId="1649"/>
    <cellStyle name="T_Book1_KSTK_Nen duong+TH" xfId="1650"/>
    <cellStyle name="T_Book1_KSTK_Nen duong+TH 2" xfId="1651"/>
    <cellStyle name="T_Book1_KSTK_Tham Tra L3" xfId="1652"/>
    <cellStyle name="T_Book1_KSTK_Tham Tra L3 2" xfId="1653"/>
    <cellStyle name="T_Book1_KToan" xfId="1654"/>
    <cellStyle name="T_Book1_KToan 2" xfId="1655"/>
    <cellStyle name="T_Book1_KToan-Giamoi" xfId="1656"/>
    <cellStyle name="T_Book1_KToan-Giamoi 2" xfId="1657"/>
    <cellStyle name="T_Book1_mat" xfId="1658"/>
    <cellStyle name="T_Book1_mat 2" xfId="1659"/>
    <cellStyle name="T_Book1_Mat duong" xfId="1660"/>
    <cellStyle name="T_Book1_Mat duong 2" xfId="1661"/>
    <cellStyle name="T_Book1_Mat duong_Cautreo" xfId="1662"/>
    <cellStyle name="T_Book1_Mat duong_Cautreo 2" xfId="1663"/>
    <cellStyle name="T_Book1_mat+TH" xfId="1664"/>
    <cellStyle name="T_Book1_mat+TH 2" xfId="1665"/>
    <cellStyle name="T_Book1_NEN + MAT" xfId="1666"/>
    <cellStyle name="T_Book1_NEN + MAT 2" xfId="1667"/>
    <cellStyle name="T_Book1_Nen duong+TH" xfId="1668"/>
    <cellStyle name="T_Book1_Nen duong+TH 2" xfId="1669"/>
    <cellStyle name="T_Book1_Nen+TH" xfId="1670"/>
    <cellStyle name="T_Book1_Nen+TH 2" xfId="1671"/>
    <cellStyle name="T_Book1_Nen2" xfId="1672"/>
    <cellStyle name="T_Book1_Nen2 2" xfId="1673"/>
    <cellStyle name="T_Book1_PA1" xfId="1674"/>
    <cellStyle name="T_Book1_PA1 2" xfId="1675"/>
    <cellStyle name="T_Book1_Phu luc" xfId="1676"/>
    <cellStyle name="T_Book1_Phu luc 2" xfId="1677"/>
    <cellStyle name="T_Book1_PTVL" xfId="1678"/>
    <cellStyle name="T_Book1_PTVL 2" xfId="1679"/>
    <cellStyle name="T_Book1_Sheet1" xfId="1680"/>
    <cellStyle name="T_Book1_Sheet1 2" xfId="1681"/>
    <cellStyle name="T_Book1_SutK355-DM24" xfId="1682"/>
    <cellStyle name="T_Book1_SutK355-DM24 2" xfId="1683"/>
    <cellStyle name="T_Book1_TDT Khe Dom(450)" xfId="1684"/>
    <cellStyle name="T_Book1_TDT Khe Dom(450) 2" xfId="1685"/>
    <cellStyle name="T_Book1_TH" xfId="1686"/>
    <cellStyle name="T_Book1_TH-" xfId="1687"/>
    <cellStyle name="T_Book1_TH 2" xfId="1688"/>
    <cellStyle name="T_Book1_TH- 2" xfId="1689"/>
    <cellStyle name="T_Book1_TH 3" xfId="1690"/>
    <cellStyle name="T_Book1_TH- 3" xfId="1691"/>
    <cellStyle name="T_Book1_TH 4" xfId="1692"/>
    <cellStyle name="T_Book1_TH- 4" xfId="1693"/>
    <cellStyle name="T_Book1_TH 5" xfId="1694"/>
    <cellStyle name="T_Book1_TH- 5" xfId="1695"/>
    <cellStyle name="T_Book1_TH 6" xfId="1696"/>
    <cellStyle name="T_Book1_TH- 6" xfId="1697"/>
    <cellStyle name="T_Book1_TH_1" xfId="1698"/>
    <cellStyle name="T_Book1_TH_1 2" xfId="1699"/>
    <cellStyle name="T_Book1_TH_mat+TH" xfId="1700"/>
    <cellStyle name="T_Book1_TH_mat+TH 2" xfId="1701"/>
    <cellStyle name="T_Book1_Tham dinh-cau Buc" xfId="1702"/>
    <cellStyle name="T_Book1_Tham dinh-cau Buc 2" xfId="1703"/>
    <cellStyle name="T_Book1_Tham Tra L3" xfId="1704"/>
    <cellStyle name="T_Book1_Tham Tra L3 2" xfId="1705"/>
    <cellStyle name="T_Book1_thon boa- chan thinh" xfId="1706"/>
    <cellStyle name="T_Book1_thon boa- chan thinh 2" xfId="1707"/>
    <cellStyle name="T_Book1_Thon Dang Con" xfId="1708"/>
    <cellStyle name="T_Book1_Thon Dang Con 2" xfId="1709"/>
    <cellStyle name="T_Book1_Thon n­uoc mat" xfId="1710"/>
    <cellStyle name="T_Book1_Thon n­uoc mat 2" xfId="1711"/>
    <cellStyle name="T_Book1_Thon n­uoc mat-GPMB" xfId="1712"/>
    <cellStyle name="T_Book1_Thon n­uoc mat-GPMB 2" xfId="1713"/>
    <cellStyle name="T_Book1_Thon7-NghiaTam" xfId="1714"/>
    <cellStyle name="T_Book1_Thon7-NghiaTam 2" xfId="1715"/>
    <cellStyle name="T_Book1_Thon7-NghiaTam-tam" xfId="1716"/>
    <cellStyle name="T_Book1_Thon7-NghiaTam-tam 2" xfId="1717"/>
    <cellStyle name="T_Book1_ThonNgoa -chan thinh" xfId="1718"/>
    <cellStyle name="T_Book1_ThonNgoa -chan thinh 2" xfId="1719"/>
    <cellStyle name="T_Book1_TH-sua" xfId="1720"/>
    <cellStyle name="T_Book1_TH-sua 2" xfId="1721"/>
    <cellStyle name="T_Book1_Vi du tinh du toan" xfId="1722"/>
    <cellStyle name="T_Book1_Vi du tinh du toan 2" xfId="1723"/>
    <cellStyle name="T_Book1_Vua Xi Mang" xfId="1724"/>
    <cellStyle name="T_Book1_Vua Xi Mang 2" xfId="1725"/>
    <cellStyle name="T_Book1_xu ly - YB_KS - TD" xfId="1726"/>
    <cellStyle name="T_Book1_xu ly - YB_KS - TD 2" xfId="1727"/>
    <cellStyle name="T_Book1_YB-VL-K3-K5+629" xfId="1728"/>
    <cellStyle name="T_Book1_YB-VL-K3-K5+629 2" xfId="1729"/>
    <cellStyle name="T_Book1_YB-VLK8-K12-duyet" xfId="1730"/>
    <cellStyle name="T_Book1_YB-VLK8-K12-duyet 2" xfId="1731"/>
    <cellStyle name="T_Book1_ÿÿÿÿÿ" xfId="1732"/>
    <cellStyle name="T_Book1_ÿÿÿÿÿ 2" xfId="1733"/>
    <cellStyle name="T_Book2" xfId="1734"/>
    <cellStyle name="T_Book2 2" xfId="1735"/>
    <cellStyle name="T_Bosuncongtrinh31-10-2011(Liem)" xfId="1736"/>
    <cellStyle name="T_Bosuncongtrinh31-10-2011(Liem) 2" xfId="1737"/>
    <cellStyle name="T_cau nghia tam" xfId="1738"/>
    <cellStyle name="T_cau nghia tam 2" xfId="1739"/>
    <cellStyle name="T_cau vo tranh - DM24" xfId="1740"/>
    <cellStyle name="T_cau vo tranh - DM24 2" xfId="1741"/>
    <cellStyle name="T_Cau Yen binh" xfId="1742"/>
    <cellStyle name="T_Cau Yen binh 2" xfId="1743"/>
    <cellStyle name="T_Cau-K4+887" xfId="1744"/>
    <cellStyle name="T_Cau-K4+887 2" xfId="1745"/>
    <cellStyle name="T_Cautreo" xfId="1746"/>
    <cellStyle name="T_Cautreo 2" xfId="1747"/>
    <cellStyle name="T_Cautreo_1" xfId="1748"/>
    <cellStyle name="T_Cautreo_1 2" xfId="1749"/>
    <cellStyle name="T_CautreoBanco" xfId="1750"/>
    <cellStyle name="T_CautreoBanco 2" xfId="1751"/>
    <cellStyle name="T_CautreoCaoPha(7-12-05)" xfId="1752"/>
    <cellStyle name="T_CautreoCaoPha(7-12-05) 2" xfId="1753"/>
    <cellStyle name="T_CautreoCaoPha(7-12-05)_Book1" xfId="1754"/>
    <cellStyle name="T_CautreoCaoPha(7-12-05)_Book1 2" xfId="1755"/>
    <cellStyle name="T_CautreoCaoPha(7-12-05)_Goi 1" xfId="1756"/>
    <cellStyle name="T_CautreoCaoPha(7-12-05)_Goi 1 2" xfId="1757"/>
    <cellStyle name="T_CautreoCaoPha(7-12-05)_NEN + MAT" xfId="1758"/>
    <cellStyle name="T_CautreoCaoPha(7-12-05)_NEN + MAT 2" xfId="1759"/>
    <cellStyle name="T_CautreoCaoPha(7-12-05)_Nen duong+TH" xfId="1760"/>
    <cellStyle name="T_CautreoCaoPha(7-12-05)_Nen duong+TH 2" xfId="1761"/>
    <cellStyle name="T_CautreoCaoPha(7-12-05)_Vua Xi Mang" xfId="1762"/>
    <cellStyle name="T_CautreoCaoPha(7-12-05)_Vua Xi Mang 2" xfId="1763"/>
    <cellStyle name="T_Che Cu Nha - Thao Chua Chai" xfId="1764"/>
    <cellStyle name="T_Che Cu Nha - Thao Chua Chai 2" xfId="1765"/>
    <cellStyle name="T_Che Cu Nha - Thao Chua Chai_NEN + MAT" xfId="1766"/>
    <cellStyle name="T_Che Cu Nha - Thao Chua Chai_NEN + MAT 2" xfId="1767"/>
    <cellStyle name="T_Che Cu Nha - Thao Chua Chai_Nen duong+TH" xfId="1768"/>
    <cellStyle name="T_Che Cu Nha - Thao Chua Chai_Nen duong+TH 2" xfId="1769"/>
    <cellStyle name="T_Che Cu Nha - Thao Chua Chai_Vua Xi Mang" xfId="1770"/>
    <cellStyle name="T_Che Cu Nha - Thao Chua Chai_Vua Xi Mang 2" xfId="1771"/>
    <cellStyle name="T_C-HongPoi" xfId="1772"/>
    <cellStyle name="T_C-HongPoi 2" xfId="1773"/>
    <cellStyle name="T_C-HongPoi_NEN + MAT" xfId="1774"/>
    <cellStyle name="T_C-HongPoi_NEN + MAT 2" xfId="1775"/>
    <cellStyle name="T_C-HongPoi_Nen duong+TH" xfId="1776"/>
    <cellStyle name="T_C-HongPoi_Nen duong+TH 2" xfId="1777"/>
    <cellStyle name="T_C-HongPoi_Vi du tinh du toan" xfId="1778"/>
    <cellStyle name="T_C-HongPoi_Vi du tinh du toan 2" xfId="1779"/>
    <cellStyle name="T_C-HongPoi_Vua Xi Mang" xfId="1780"/>
    <cellStyle name="T_C-HongPoi_Vua Xi Mang 2" xfId="1781"/>
    <cellStyle name="T_CN TT DT LUONG T5" xfId="1782"/>
    <cellStyle name="T_CN TT DT LUONG T5 2" xfId="1783"/>
    <cellStyle name="T_CN TT DT LUONG T5_Bieu KH Nam Dan 18.5(6-7-8-9- 13)" xfId="1784"/>
    <cellStyle name="T_CN TT DT LUONG T5_Bieu KH Nam Dan 18.5(6-7-8-9- 13) 2" xfId="1785"/>
    <cellStyle name="T_CN TT DT LUONG T5_Bieu KH Nam Dan 20-5 (1-2-10)" xfId="1786"/>
    <cellStyle name="T_CN TT DT LUONG T5_Bieu KH Nam Dan 20-5 (1-2-10) 2" xfId="1787"/>
    <cellStyle name="T_cong tac du toan" xfId="1788"/>
    <cellStyle name="T_cong tac du toan 2" xfId="1789"/>
    <cellStyle name="T_CP-MauA(DAKT)" xfId="1790"/>
    <cellStyle name="T_CP-MauA(DAKT) 2" xfId="1791"/>
    <cellStyle name="T_CP-MauA(DAKT)_Book1" xfId="1792"/>
    <cellStyle name="T_CP-MauA(DAKT)_Book1 2" xfId="1793"/>
    <cellStyle name="T_CP-MauA(DAKT)_Goi 1" xfId="1794"/>
    <cellStyle name="T_CP-MauA(DAKT)_Goi 1 2" xfId="1795"/>
    <cellStyle name="T_CP-MauA(DAKT)_KhaiToan-k0-1" xfId="1796"/>
    <cellStyle name="T_CP-MauA(DAKT)_KhaiToan-k0-1 2" xfId="1797"/>
    <cellStyle name="T_CP-MauA(DAKT)_KSTK" xfId="1798"/>
    <cellStyle name="T_CP-MauA(DAKT)_KSTK 2" xfId="1799"/>
    <cellStyle name="T_CP-MauA(DAKT)_KToan" xfId="1800"/>
    <cellStyle name="T_CP-MauA(DAKT)_KToan 2" xfId="1801"/>
    <cellStyle name="T_CP-MauA(DAKT)_NEN + MAT" xfId="1802"/>
    <cellStyle name="T_CP-MauA(DAKT)_NEN + MAT 2" xfId="1803"/>
    <cellStyle name="T_CP-MauA(DAKT)_Nen duong+TH" xfId="1804"/>
    <cellStyle name="T_CP-MauA(DAKT)_Nen duong+TH 2" xfId="1805"/>
    <cellStyle name="T_CP-MauA(DAKT)_Thon7-NghiaTam" xfId="1806"/>
    <cellStyle name="T_CP-MauA(DAKT)_Thon7-NghiaTam 2" xfId="1807"/>
    <cellStyle name="T_CP-MauA(DAKT)_Vua Xi Mang" xfId="1808"/>
    <cellStyle name="T_CP-MauA(DAKT)_Vua Xi Mang 2" xfId="1809"/>
    <cellStyle name="T_CP-MauA(DAKT)_xu ly - YB_KS - TD" xfId="1810"/>
    <cellStyle name="T_CP-MauA(DAKT)_xu ly - YB_KS - TD 2" xfId="1811"/>
    <cellStyle name="T_Danh muc du kien cac cong trinh" xfId="1812"/>
    <cellStyle name="T_Danh muc du kien cac cong trinh 2" xfId="1813"/>
    <cellStyle name="T_DBGT 32" xfId="1814"/>
    <cellStyle name="T_DBGT 32 2" xfId="1815"/>
    <cellStyle name="T_DC-ThamDinh" xfId="1816"/>
    <cellStyle name="T_DC-ThamDinh 2" xfId="1817"/>
    <cellStyle name="T_dieu chinh duong Thac Ba 5-2005" xfId="1818"/>
    <cellStyle name="T_dieu chinh duong Thac Ba 5-2005 2" xfId="1819"/>
    <cellStyle name="T_DT" xfId="1820"/>
    <cellStyle name="T_DT 2" xfId="1821"/>
    <cellStyle name="T_DTCam nhan-Phuc ninh TD lai" xfId="1822"/>
    <cellStyle name="T_DTCam nhan-Phuc ninh TD lai 2" xfId="1823"/>
    <cellStyle name="T_DTCam nhan-Phuc ninh2" xfId="1824"/>
    <cellStyle name="T_DTCam nhan-Phuc ninh2 2" xfId="1825"/>
    <cellStyle name="T_DTCT" xfId="1826"/>
    <cellStyle name="T_DTCT 2" xfId="1827"/>
    <cellStyle name="T_DT-DieuChinh-duyet" xfId="1828"/>
    <cellStyle name="T_DT-DieuChinh-duyet 2" xfId="1829"/>
    <cellStyle name="T_DT-NamTia" xfId="1830"/>
    <cellStyle name="T_DT-NamTia 2" xfId="1831"/>
    <cellStyle name="T_DToan-NLcongtam" xfId="1832"/>
    <cellStyle name="T_DToan-NLcongtam 2" xfId="1833"/>
    <cellStyle name="T_DT-XaNhu" xfId="1834"/>
    <cellStyle name="T_DT-XaNhu 2" xfId="1835"/>
    <cellStyle name="T_Du toan DBGT QL3, QL3B Cty244" xfId="1836"/>
    <cellStyle name="T_Du toan DBGT QL3, QL3B Cty244 2" xfId="1837"/>
    <cellStyle name="T_Duong xa Thuong Bang La" xfId="1838"/>
    <cellStyle name="T_Duong xa Thuong Bang La 2" xfId="1839"/>
    <cellStyle name="T_Duong xa Thuong Bang La_NEN + MAT" xfId="1840"/>
    <cellStyle name="T_Duong xa Thuong Bang La_NEN + MAT 2" xfId="1841"/>
    <cellStyle name="T_Duong xa Thuong Bang La_Nen duong+TH" xfId="1842"/>
    <cellStyle name="T_Duong xa Thuong Bang La_Nen duong+TH 2" xfId="1843"/>
    <cellStyle name="T_Duong xa Thuong Bang La_Vua Xi Mang" xfId="1844"/>
    <cellStyle name="T_Duong xa Thuong Bang La_Vua Xi Mang 2" xfId="1845"/>
    <cellStyle name="T_DuToanHL-ThamDinh" xfId="1846"/>
    <cellStyle name="T_DuToanHL-ThamDinh 2" xfId="1847"/>
    <cellStyle name="T_gủi địa phương in 2.3.06" xfId="1848"/>
    <cellStyle name="T_gủi địa phương in 2.3.06 2" xfId="1849"/>
    <cellStyle name="T_gủi địa phương in 2.3.06_Bieu KH Nam Dan 18.5(6-7-8-9- 13)" xfId="1850"/>
    <cellStyle name="T_gủi địa phương in 2.3.06_Bieu KH Nam Dan 18.5(6-7-8-9- 13) 2" xfId="1851"/>
    <cellStyle name="T_gủi địa phương in 2.3.06_Bieu KH Nam Dan 20-5 (1-2-10)" xfId="1852"/>
    <cellStyle name="T_gủi địa phương in 2.3.06_Bieu KH Nam Dan 20-5 (1-2-10) 2" xfId="1853"/>
    <cellStyle name="T_K l.Duong" xfId="1854"/>
    <cellStyle name="T_K l.Duong 2" xfId="1855"/>
    <cellStyle name="T_K l.Duong_Book1" xfId="1856"/>
    <cellStyle name="T_K l.Duong_Book1 2" xfId="1857"/>
    <cellStyle name="T_K l.Duong_Cau21m+TH" xfId="1858"/>
    <cellStyle name="T_K l.Duong_Cau21m+TH 2" xfId="1859"/>
    <cellStyle name="T_K l.Duong_K219+950" xfId="1860"/>
    <cellStyle name="T_K l.Duong_K219+950 2" xfId="1861"/>
    <cellStyle name="T_K l.Duong_KhaiToan-k0-1" xfId="1862"/>
    <cellStyle name="T_K l.Duong_KhaiToan-k0-1 2" xfId="1863"/>
    <cellStyle name="T_K l.Duong_KL den nay" xfId="1864"/>
    <cellStyle name="T_K l.Duong_KL den nay 2" xfId="1865"/>
    <cellStyle name="T_K l.Duong_Mat duong" xfId="1866"/>
    <cellStyle name="T_K l.Duong_Mat duong 2" xfId="1867"/>
    <cellStyle name="T_K l.Duong_mat+TH" xfId="1868"/>
    <cellStyle name="T_K l.Duong_mat+TH 2" xfId="1869"/>
    <cellStyle name="T_K l.Duong_NEN + MAT" xfId="1870"/>
    <cellStyle name="T_K l.Duong_NEN + MAT 2" xfId="1871"/>
    <cellStyle name="T_K l.Duong_Nen duong+TH" xfId="1872"/>
    <cellStyle name="T_K l.Duong_Nen duong+TH 2" xfId="1873"/>
    <cellStyle name="T_K l.Duong_Nen+TH" xfId="1874"/>
    <cellStyle name="T_K l.Duong_Nen+TH 2" xfId="1875"/>
    <cellStyle name="T_K l.Duong_Nen2" xfId="1876"/>
    <cellStyle name="T_K l.Duong_Nen2 2" xfId="1877"/>
    <cellStyle name="T_K l.Duong_Sheet1" xfId="1878"/>
    <cellStyle name="T_K l.Duong_Sheet1 2" xfId="1879"/>
    <cellStyle name="T_K l.Duong_TH" xfId="1880"/>
    <cellStyle name="T_K l.Duong_TH 2" xfId="1881"/>
    <cellStyle name="T_K l.Duong_TH_1" xfId="1882"/>
    <cellStyle name="T_K l.Duong_TH_1 2" xfId="1883"/>
    <cellStyle name="T_K l.Duong_Tham Tra L3" xfId="1884"/>
    <cellStyle name="T_K l.Duong_Tham Tra L3 2" xfId="1885"/>
    <cellStyle name="T_K l.Duong_Thon Dang Con" xfId="1886"/>
    <cellStyle name="T_K l.Duong_Thon Dang Con 2" xfId="1887"/>
    <cellStyle name="T_K l.Duong_Thon n­uoc mat" xfId="1888"/>
    <cellStyle name="T_K l.Duong_Thon n­uoc mat 2" xfId="1889"/>
    <cellStyle name="T_K l.Duong_Thon n­uoc mat-GPMB" xfId="1890"/>
    <cellStyle name="T_K l.Duong_Thon n­uoc mat-GPMB 2" xfId="1891"/>
    <cellStyle name="T_K l.Duong_TH-sua" xfId="1892"/>
    <cellStyle name="T_K l.Duong_TH-sua 2" xfId="1893"/>
    <cellStyle name="T_K l.Duong_Tong hop" xfId="1894"/>
    <cellStyle name="T_K l.Duong_Tong hop 2" xfId="1895"/>
    <cellStyle name="T_K l.Duong_Vua Xi Mang" xfId="1896"/>
    <cellStyle name="T_K l.Duong_Vua Xi Mang 2" xfId="1897"/>
    <cellStyle name="T_KhaoNha(3-2005)" xfId="1898"/>
    <cellStyle name="T_KhaoNha(3-2005) 2" xfId="1899"/>
    <cellStyle name="T_KhaoNha(3-2005)_K219+950" xfId="1900"/>
    <cellStyle name="T_KhaoNha(3-2005)_K219+950 2" xfId="1901"/>
    <cellStyle name="T_KhaoNha(3-2005)_KhaiToan-k0-1" xfId="1902"/>
    <cellStyle name="T_KhaoNha(3-2005)_KhaiToan-k0-1 2" xfId="1903"/>
    <cellStyle name="T_KhaoNha(3-2005)_KL den nay" xfId="1904"/>
    <cellStyle name="T_KhaoNha(3-2005)_KL den nay 2" xfId="1905"/>
    <cellStyle name="T_KhaoNha(3-2005)_KSTK" xfId="1906"/>
    <cellStyle name="T_KhaoNha(3-2005)_KSTK 2" xfId="1907"/>
    <cellStyle name="T_KL cau12" xfId="1908"/>
    <cellStyle name="T_KL cau12 2" xfId="1909"/>
    <cellStyle name="T_KL39-40s" xfId="1910"/>
    <cellStyle name="T_KL39-40s 2" xfId="1911"/>
    <cellStyle name="T_KLcauNamTia" xfId="1912"/>
    <cellStyle name="T_KLcauNamTia 2" xfId="1913"/>
    <cellStyle name="T_KLcauXaNhu" xfId="1914"/>
    <cellStyle name="T_KLcauXaNhu 2" xfId="1915"/>
    <cellStyle name="T_KM15-30" xfId="1916"/>
    <cellStyle name="T_KM15-30 2" xfId="1917"/>
    <cellStyle name="T_Km17-24-Thamtra-3goi" xfId="1918"/>
    <cellStyle name="T_Km17-24-Thamtra-3goi 2" xfId="1919"/>
    <cellStyle name="T_KSTK-N.Tam" xfId="1920"/>
    <cellStyle name="T_KSTK-N.Tam 2" xfId="1921"/>
    <cellStyle name="T_KT" xfId="1922"/>
    <cellStyle name="T_KT 2" xfId="1923"/>
    <cellStyle name="T_KT_AL-MV16%" xfId="1924"/>
    <cellStyle name="T_KT_AL-MV16% 2" xfId="1925"/>
    <cellStyle name="T_KT_ANLUON~1" xfId="1926"/>
    <cellStyle name="T_KT_ANLUON~1 2" xfId="1927"/>
    <cellStyle name="T_KT_Book1" xfId="1928"/>
    <cellStyle name="T_KT_Book1 2" xfId="1929"/>
    <cellStyle name="T_KT_Book1_K219+950" xfId="1930"/>
    <cellStyle name="T_KT_Book1_K219+950 2" xfId="1931"/>
    <cellStyle name="T_KT_Book1_KL den nay" xfId="1932"/>
    <cellStyle name="T_KT_Book1_KL den nay 2" xfId="1933"/>
    <cellStyle name="T_KT_Book1_van chan - tram tau sua @1" xfId="1934"/>
    <cellStyle name="T_KT_Book1_van chan - tram tau sua @1 2" xfId="1935"/>
    <cellStyle name="T_KT_cau" xfId="1936"/>
    <cellStyle name="T_KT_cau 2" xfId="1937"/>
    <cellStyle name="T_KT_Cau Dong Quan" xfId="1938"/>
    <cellStyle name="T_KT_Cau Dong Quan 2" xfId="1939"/>
    <cellStyle name="T_KT_Cau21m+TH" xfId="1940"/>
    <cellStyle name="T_KT_Cau21m+TH 2" xfId="1941"/>
    <cellStyle name="T_KT_Cautreo" xfId="1942"/>
    <cellStyle name="T_KT_Cautreo 2" xfId="1943"/>
    <cellStyle name="T_KT_Cong-Duyet" xfId="1944"/>
    <cellStyle name="T_KT_Cong-Duyet 2" xfId="1945"/>
    <cellStyle name="T_KT_DC-ThamDinh" xfId="1946"/>
    <cellStyle name="T_KT_DC-ThamDinh 2" xfId="1947"/>
    <cellStyle name="T_KT_Dt1-s" xfId="1948"/>
    <cellStyle name="T_KT_Dt1-s 2" xfId="1949"/>
    <cellStyle name="T_KT_DT-DieuChinh-duyet" xfId="1950"/>
    <cellStyle name="T_KT_DT-DieuChinh-duyet 2" xfId="1951"/>
    <cellStyle name="T_KT_duyet" xfId="1952"/>
    <cellStyle name="T_KT_duyet 2" xfId="1953"/>
    <cellStyle name="T_KT_giamoi-buc" xfId="1954"/>
    <cellStyle name="T_KT_giamoi-buc 2" xfId="1955"/>
    <cellStyle name="T_KT_K.Toan" xfId="1956"/>
    <cellStyle name="T_KT_K.Toan 2" xfId="1957"/>
    <cellStyle name="T_KT_K219+950" xfId="1958"/>
    <cellStyle name="T_KT_K219+950 2" xfId="1959"/>
    <cellStyle name="T_KT_khaitoan" xfId="1960"/>
    <cellStyle name="T_KT_khaitoan 2" xfId="1961"/>
    <cellStyle name="T_KT_KhaiToan-k0-1" xfId="1962"/>
    <cellStyle name="T_KT_KhaiToan-k0-1 2" xfId="1963"/>
    <cellStyle name="T_KT_KL den nay" xfId="1964"/>
    <cellStyle name="T_KT_KL den nay 2" xfId="1965"/>
    <cellStyle name="T_KT_km322+800" xfId="1966"/>
    <cellStyle name="T_KT_km322+800 2" xfId="1967"/>
    <cellStyle name="T_KT_KSTK Thon 7 - Nghia Tam" xfId="1968"/>
    <cellStyle name="T_KT_KSTK Thon 7 - Nghia Tam 2" xfId="1969"/>
    <cellStyle name="T_KT_KToan" xfId="1970"/>
    <cellStyle name="T_KT_KToan 2" xfId="1971"/>
    <cellStyle name="T_KT_KToan-Giamoi" xfId="1972"/>
    <cellStyle name="T_KT_KToan-Giamoi 2" xfId="1973"/>
    <cellStyle name="T_KT_mat" xfId="1974"/>
    <cellStyle name="T_KT_mat 2" xfId="1975"/>
    <cellStyle name="T_KT_Mat duong" xfId="1976"/>
    <cellStyle name="T_KT_Mat duong 2" xfId="1977"/>
    <cellStyle name="T_KT_Mat duong_Cautreo" xfId="1978"/>
    <cellStyle name="T_KT_Mat duong_Cautreo 2" xfId="1979"/>
    <cellStyle name="T_KT_NEN + MAT" xfId="1980"/>
    <cellStyle name="T_KT_NEN + MAT 2" xfId="1981"/>
    <cellStyle name="T_KT_Nen duong+TH" xfId="1982"/>
    <cellStyle name="T_KT_Nen duong+TH 2" xfId="1983"/>
    <cellStyle name="T_KT_PA1" xfId="1984"/>
    <cellStyle name="T_KT_PA1 2" xfId="1985"/>
    <cellStyle name="T_KT_Sheet1" xfId="1986"/>
    <cellStyle name="T_KT_Sheet1 2" xfId="1987"/>
    <cellStyle name="T_KT_TDT Khe Dom(450)" xfId="1988"/>
    <cellStyle name="T_KT_TDT Khe Dom(450) 2" xfId="1989"/>
    <cellStyle name="T_KT_TH" xfId="1990"/>
    <cellStyle name="T_KT_TH-" xfId="1991"/>
    <cellStyle name="T_KT_TH 2" xfId="1992"/>
    <cellStyle name="T_KT_TH- 2" xfId="1993"/>
    <cellStyle name="T_KT_TH 3" xfId="1994"/>
    <cellStyle name="T_KT_TH- 3" xfId="1995"/>
    <cellStyle name="T_KT_TH 4" xfId="1996"/>
    <cellStyle name="T_KT_TH- 4" xfId="1997"/>
    <cellStyle name="T_KT_TH 5" xfId="1998"/>
    <cellStyle name="T_KT_TH- 5" xfId="1999"/>
    <cellStyle name="T_KT_TH 6" xfId="2000"/>
    <cellStyle name="T_KT_TH- 6" xfId="2001"/>
    <cellStyle name="T_KT_Tham dinh-cau Buc" xfId="2002"/>
    <cellStyle name="T_KT_Tham dinh-cau Buc 2" xfId="2003"/>
    <cellStyle name="T_KT_Tham Tra L3" xfId="2004"/>
    <cellStyle name="T_KT_Tham Tra L3 2" xfId="2005"/>
    <cellStyle name="T_KT_thon boa- chan thinh" xfId="2006"/>
    <cellStyle name="T_KT_thon boa- chan thinh 2" xfId="2007"/>
    <cellStyle name="T_KT_Thon7-NghiaTam" xfId="2008"/>
    <cellStyle name="T_KT_Thon7-NghiaTam 2" xfId="2009"/>
    <cellStyle name="T_KT_Thon7-NghiaTam-tam" xfId="2010"/>
    <cellStyle name="T_KT_Thon7-NghiaTam-tam 2" xfId="2011"/>
    <cellStyle name="T_KT_ThonNgoa -chan thinh" xfId="2012"/>
    <cellStyle name="T_KT_ThonNgoa -chan thinh 2" xfId="2013"/>
    <cellStyle name="T_KT_van chan - tram tau sua @1" xfId="2014"/>
    <cellStyle name="T_KT_van chan - tram tau sua @1 2" xfId="2015"/>
    <cellStyle name="T_KT_Vi du tinh du toan" xfId="2016"/>
    <cellStyle name="T_KT_Vi du tinh du toan 2" xfId="2017"/>
    <cellStyle name="T_KT_Vua Xi Mang" xfId="2018"/>
    <cellStyle name="T_KT_Vua Xi Mang 2" xfId="2019"/>
    <cellStyle name="T_KT_YB-VLK8-K12-duyet" xfId="2020"/>
    <cellStyle name="T_KT_YB-VLK8-K12-duyet 2" xfId="2021"/>
    <cellStyle name="T_KT_ÿÿÿÿÿ" xfId="2022"/>
    <cellStyle name="T_KT_ÿÿÿÿÿ 2" xfId="2023"/>
    <cellStyle name="T_Liemngay28-10-2011" xfId="2024"/>
    <cellStyle name="T_Liemngay28-10-2011 2" xfId="2025"/>
    <cellStyle name="T_Luong MNTD" xfId="2026"/>
    <cellStyle name="T_Luong MNTD 2" xfId="2027"/>
    <cellStyle name="T_Lương t4,5" xfId="2028"/>
    <cellStyle name="T_Lương t4,5 2" xfId="2029"/>
    <cellStyle name="T_LuongA1" xfId="2030"/>
    <cellStyle name="T_LuongA1 2" xfId="2031"/>
    <cellStyle name="T_mat-TH" xfId="2032"/>
    <cellStyle name="T_mat-TH 2" xfId="2033"/>
    <cellStyle name="T_mau TH" xfId="2034"/>
    <cellStyle name="T_mau TH 2" xfId="2035"/>
    <cellStyle name="T_mau TH_Book1" xfId="2036"/>
    <cellStyle name="T_mau TH_Book1 2" xfId="2037"/>
    <cellStyle name="T_mau TH_Cau21m+TH" xfId="2038"/>
    <cellStyle name="T_mau TH_Cau21m+TH 2" xfId="2039"/>
    <cellStyle name="T_mau TH_CongK14+150" xfId="2040"/>
    <cellStyle name="T_mau TH_CongK14+150 2" xfId="2041"/>
    <cellStyle name="T_mau TH_K219+950" xfId="2042"/>
    <cellStyle name="T_mau TH_K219+950 2" xfId="2043"/>
    <cellStyle name="T_mau TH_khaitoan" xfId="2044"/>
    <cellStyle name="T_mau TH_khaitoan 2" xfId="2045"/>
    <cellStyle name="T_mau TH_KL den nay" xfId="2046"/>
    <cellStyle name="T_mau TH_KL den nay 2" xfId="2047"/>
    <cellStyle name="T_mau TH_mat" xfId="2048"/>
    <cellStyle name="T_mau TH_mat 2" xfId="2049"/>
    <cellStyle name="T_mau TH_Mat duong" xfId="2050"/>
    <cellStyle name="T_mau TH_Mat duong 2" xfId="2051"/>
    <cellStyle name="T_mau TH_NEN + MAT" xfId="2052"/>
    <cellStyle name="T_mau TH_NEN + MAT 2" xfId="2053"/>
    <cellStyle name="T_mau TH_Nen duong+TH" xfId="2054"/>
    <cellStyle name="T_mau TH_Nen duong+TH 2" xfId="2055"/>
    <cellStyle name="T_mau TH_PA1" xfId="2056"/>
    <cellStyle name="T_mau TH_PA1 2" xfId="2057"/>
    <cellStyle name="T_mau TH_TH" xfId="2058"/>
    <cellStyle name="T_mau TH_TH-" xfId="2059"/>
    <cellStyle name="T_mau TH_TH 2" xfId="2060"/>
    <cellStyle name="T_mau TH_TH- 2" xfId="2061"/>
    <cellStyle name="T_mau TH_TH 3" xfId="2062"/>
    <cellStyle name="T_mau TH_TH- 3" xfId="2063"/>
    <cellStyle name="T_mau TH_TH 4" xfId="2064"/>
    <cellStyle name="T_mau TH_TH- 4" xfId="2065"/>
    <cellStyle name="T_mau TH_TH 5" xfId="2066"/>
    <cellStyle name="T_mau TH_TH- 5" xfId="2067"/>
    <cellStyle name="T_mau TH_TH 6" xfId="2068"/>
    <cellStyle name="T_mau TH_TH- 6" xfId="2069"/>
    <cellStyle name="T_mau TH_van chan - tram tau sua @1" xfId="2070"/>
    <cellStyle name="T_mau TH_van chan - tram tau sua @1 2" xfId="2071"/>
    <cellStyle name="T_mau TH_Vi du tinh du toan" xfId="2072"/>
    <cellStyle name="T_mau TH_Vi du tinh du toan 2" xfId="2073"/>
    <cellStyle name="T_mau TH_Vua Xi Mang" xfId="2074"/>
    <cellStyle name="T_mau TH_Vua Xi Mang 2" xfId="2075"/>
    <cellStyle name="T_N.Khat-SuaLong" xfId="2076"/>
    <cellStyle name="T_N.Khat-SuaLong 2" xfId="2077"/>
    <cellStyle name="T_N.Khat-SuaLong_NEN + MAT" xfId="2078"/>
    <cellStyle name="T_N.Khat-SuaLong_NEN + MAT 2" xfId="2079"/>
    <cellStyle name="T_N.Khat-SuaLong_Nen duong+TH" xfId="2080"/>
    <cellStyle name="T_N.Khat-SuaLong_Nen duong+TH 2" xfId="2081"/>
    <cellStyle name="T_N.Khat-SuaLong_Vua Xi Mang" xfId="2082"/>
    <cellStyle name="T_N.Khat-SuaLong_Vua Xi Mang 2" xfId="2083"/>
    <cellStyle name="T_NC" xfId="2084"/>
    <cellStyle name="T_NC 2" xfId="2085"/>
    <cellStyle name="T_NEN + MAT" xfId="2086"/>
    <cellStyle name="T_NEN + MAT 2" xfId="2087"/>
    <cellStyle name="T_Nen duong+TH" xfId="2088"/>
    <cellStyle name="T_Nen duong+TH 2" xfId="2089"/>
    <cellStyle name="T_Phu luc" xfId="2090"/>
    <cellStyle name="T_Phu luc 2" xfId="2091"/>
    <cellStyle name="T_QH cac cong trinh Phi NN" xfId="2092"/>
    <cellStyle name="T_QH cac cong trinh Phi NN 2" xfId="2093"/>
    <cellStyle name="T_SO KE TOAN 2005 + Chi tiet" xfId="2094"/>
    <cellStyle name="T_SO KE TOAN 2005 + Chi tiet 2" xfId="2095"/>
    <cellStyle name="T_sosanh gui tinh 21-2cuc" xfId="2096"/>
    <cellStyle name="T_sosanh gui tinh 21-2cuc 2" xfId="2097"/>
    <cellStyle name="T_ta xi lang 02" xfId="2098"/>
    <cellStyle name="T_ta xi lang 02 2" xfId="2099"/>
    <cellStyle name="T_Thau DL.M An gói 3 chính thức" xfId="2100"/>
    <cellStyle name="T_Thau DL.M An gói 3 chính thức 2" xfId="2101"/>
    <cellStyle name="T_Theo doi NT" xfId="2102"/>
    <cellStyle name="T_Theo doi NT 2" xfId="2103"/>
    <cellStyle name="T_THKL" xfId="2104"/>
    <cellStyle name="T_THKL 2" xfId="2105"/>
    <cellStyle name="T_THKL_Book1" xfId="2106"/>
    <cellStyle name="T_THKL_Book1 2" xfId="2107"/>
    <cellStyle name="T_THKL_Cau21m+TH" xfId="2108"/>
    <cellStyle name="T_THKL_Cau21m+TH 2" xfId="2109"/>
    <cellStyle name="T_THKL_K219+950" xfId="2110"/>
    <cellStyle name="T_THKL_K219+950 2" xfId="2111"/>
    <cellStyle name="T_THKL_KhaiToan-k0-1" xfId="2112"/>
    <cellStyle name="T_THKL_KhaiToan-k0-1 2" xfId="2113"/>
    <cellStyle name="T_THKL_KL den nay" xfId="2114"/>
    <cellStyle name="T_THKL_KL den nay 2" xfId="2115"/>
    <cellStyle name="T_THKL_Mat duong" xfId="2116"/>
    <cellStyle name="T_THKL_Mat duong 2" xfId="2117"/>
    <cellStyle name="T_THKL_mat+TH" xfId="2118"/>
    <cellStyle name="T_THKL_mat+TH 2" xfId="2119"/>
    <cellStyle name="T_THKL_NEN + MAT" xfId="2120"/>
    <cellStyle name="T_THKL_NEN + MAT 2" xfId="2121"/>
    <cellStyle name="T_THKL_Nen duong+TH" xfId="2122"/>
    <cellStyle name="T_THKL_Nen duong+TH 2" xfId="2123"/>
    <cellStyle name="T_THKL_Nen+TH" xfId="2124"/>
    <cellStyle name="T_THKL_Nen+TH 2" xfId="2125"/>
    <cellStyle name="T_THKL_Nen2" xfId="2126"/>
    <cellStyle name="T_THKL_Nen2 2" xfId="2127"/>
    <cellStyle name="T_THKL_Sheet1" xfId="2128"/>
    <cellStyle name="T_THKL_Sheet1 2" xfId="2129"/>
    <cellStyle name="T_THKL_TH" xfId="2130"/>
    <cellStyle name="T_THKL_TH 2" xfId="2131"/>
    <cellStyle name="T_THKL_TH_1" xfId="2132"/>
    <cellStyle name="T_THKL_TH_1 2" xfId="2133"/>
    <cellStyle name="T_THKL_Tham Tra L3" xfId="2134"/>
    <cellStyle name="T_THKL_Tham Tra L3 2" xfId="2135"/>
    <cellStyle name="T_THKL_Thon Dang Con" xfId="2136"/>
    <cellStyle name="T_THKL_Thon Dang Con 2" xfId="2137"/>
    <cellStyle name="T_THKL_Thon n­uoc mat" xfId="2138"/>
    <cellStyle name="T_THKL_Thon n­uoc mat 2" xfId="2139"/>
    <cellStyle name="T_THKL_Thon n­uoc mat-GPMB" xfId="2140"/>
    <cellStyle name="T_THKL_Thon n­uoc mat-GPMB 2" xfId="2141"/>
    <cellStyle name="T_THKL_TH-sua" xfId="2142"/>
    <cellStyle name="T_THKL_TH-sua 2" xfId="2143"/>
    <cellStyle name="T_THKL_Tong hop" xfId="2144"/>
    <cellStyle name="T_THKL_Tong hop 2" xfId="2145"/>
    <cellStyle name="T_THKL_Vua Xi Mang" xfId="2146"/>
    <cellStyle name="T_THKL_Vua Xi Mang 2" xfId="2147"/>
    <cellStyle name="T_th-tgiam" xfId="2148"/>
    <cellStyle name="T_th-tgiam 2" xfId="2149"/>
    <cellStyle name="T_Trung 1" xfId="2150"/>
    <cellStyle name="T_Trung 1 2" xfId="2151"/>
    <cellStyle name="T_Trung 1_NEN + MAT" xfId="2152"/>
    <cellStyle name="T_Trung 1_NEN + MAT 2" xfId="2153"/>
    <cellStyle name="T_Trung 1_Nen duong+TH" xfId="2154"/>
    <cellStyle name="T_Trung 1_Nen duong+TH 2" xfId="2155"/>
    <cellStyle name="T_Trung 1_Vi du tinh du toan" xfId="2156"/>
    <cellStyle name="T_Trung 1_Vi du tinh du toan 2" xfId="2157"/>
    <cellStyle name="T_Trung 1_Vua Xi Mang" xfId="2158"/>
    <cellStyle name="T_Trung 1_Vua Xi Mang 2" xfId="2159"/>
    <cellStyle name="T_van chan - tram tau sua @1" xfId="2160"/>
    <cellStyle name="T_van chan - tram tau sua @1 2" xfId="2161"/>
    <cellStyle name="T_Van Yen1" xfId="2162"/>
    <cellStyle name="T_Van Yen1 2" xfId="2163"/>
    <cellStyle name="T_VANCHAN" xfId="2164"/>
    <cellStyle name="T_VANCHAN 2" xfId="2165"/>
    <cellStyle name="T_Vi du tinh du toan" xfId="2166"/>
    <cellStyle name="T_Vi du tinh du toan 2" xfId="2167"/>
    <cellStyle name="T_Vua Xi Mang" xfId="2168"/>
    <cellStyle name="T_Vua Xi Mang 2" xfId="2169"/>
    <cellStyle name="T_YB-VL-K3-K5+629" xfId="2170"/>
    <cellStyle name="T_YB-VL-K3-K5+629 2" xfId="2171"/>
    <cellStyle name="tde" xfId="2172"/>
    <cellStyle name="Text Indent A" xfId="2173"/>
    <cellStyle name="Text Indent B" xfId="2174"/>
    <cellStyle name="Text Indent C" xfId="2175"/>
    <cellStyle name="th" xfId="2176"/>
    <cellStyle name="th 2" xfId="2177"/>
    <cellStyle name="þ_x001d_ð¤_x000c_¯þ_x0014__x000d_¨þU_x0001_À_x0004_ _x0015__x000f__x0001__x0001_" xfId="2178"/>
    <cellStyle name="þ_x001d_ð·_x000c_æþ'_x000d_ßþU_x0001_Ø_x0005_ü_x0014__x0007__x0001__x0001_" xfId="2179"/>
    <cellStyle name="þ_x001d_ðÇ%Uý—&amp;Hý9_x0008_Ÿ s_x000a__x0007__x0001__x0001_" xfId="2180"/>
    <cellStyle name="þ_x001d_ðÇ%Uý—&amp;Hý9_x0008_Ÿ_x0009_s_x000a__x0007__x0001__x0001_" xfId="2181"/>
    <cellStyle name="þ_x001d_ðÇ%Uý—&amp;Hý9_x0008_Ÿ_x0009_s_x000a__x0007__x0001__x0001_ 2" xfId="2182"/>
    <cellStyle name="þ_x001d_ðÇ%Uý—&amp;Hý9_x0008_Ÿ_x0009_s_x000a__x0007__x0001__x0001_ 3" xfId="2183"/>
    <cellStyle name="þ_x001d_ðÇ%Uý—&amp;Hý9_x0008_Ÿ_x0009_s_x000a__x0007__x0001__x0001_ 4" xfId="2184"/>
    <cellStyle name="þ_x001d_ðÇ%Uý—&amp;Hý9_x0008_Ÿ_x0009_s_x000a__x0007__x0001__x0001_ 5" xfId="2185"/>
    <cellStyle name="þ_x001d_ðÇ%Uý—&amp;Hý9_x0008_Ÿ_x0009_s_x000a__x0007__x0001__x0001_ 6" xfId="2186"/>
    <cellStyle name="þ_x001d_ðÇ%Uý—&amp;Hý9_x0008_Ÿ_x0009_s_x000a__x0007__x0001__x0001_ 7" xfId="2187"/>
    <cellStyle name="þ_x001d_ðK_x000c_Fý_x001b__x000d_9ýU_x0001_Ð_x0008_¦)_x0007__x0001__x0001_" xfId="2188"/>
    <cellStyle name="Tiền tệ_mypersonnel" xfId="2189"/>
    <cellStyle name="Tien1" xfId="2190"/>
    <cellStyle name="Tiêu đề" xfId="2191"/>
    <cellStyle name="Tieu_de_2" xfId="2192"/>
    <cellStyle name="Tính toán" xfId="2193"/>
    <cellStyle name="Tính toán 2" xfId="2194"/>
    <cellStyle name="Tổng" xfId="2195"/>
    <cellStyle name="Tổng 2" xfId="2196"/>
    <cellStyle name="Tốt" xfId="2197"/>
    <cellStyle name="Trung tính" xfId="2198"/>
    <cellStyle name="Valuta (0)_CALPREZZ" xfId="2199"/>
    <cellStyle name="Valuta_ PESO ELETTR." xfId="2200"/>
    <cellStyle name="Văn bản Cảnh báo" xfId="2201"/>
    <cellStyle name="Văn bản Giải thích" xfId="2202"/>
    <cellStyle name="VANG1" xfId="2203"/>
    <cellStyle name="viet" xfId="2204"/>
    <cellStyle name="viet2" xfId="2205"/>
    <cellStyle name="VLB-GTKÕ" xfId="2206"/>
    <cellStyle name="vn time 10" xfId="2207"/>
    <cellStyle name="Vn Time 13" xfId="2208"/>
    <cellStyle name="Vn Time 14" xfId="2209"/>
    <cellStyle name="vnbo" xfId="2210"/>
    <cellStyle name="vnbo 2" xfId="2211"/>
    <cellStyle name="vnhead1" xfId="2212"/>
    <cellStyle name="vnhead2" xfId="2213"/>
    <cellStyle name="vnhead2 2" xfId="2214"/>
    <cellStyle name="vnhead3" xfId="2215"/>
    <cellStyle name="vnhead3 2" xfId="2216"/>
    <cellStyle name="vnhead4" xfId="2217"/>
    <cellStyle name="vntxt1" xfId="2218"/>
    <cellStyle name="vntxt2" xfId="2219"/>
    <cellStyle name="Währung [0]_UXO VII" xfId="2220"/>
    <cellStyle name="Währung_UXO VII" xfId="2221"/>
    <cellStyle name="Walutowy [0]_Invoices2001Slovakia" xfId="2222"/>
    <cellStyle name="Walutowy_Invoices2001Slovakia" xfId="2223"/>
    <cellStyle name="Xấu" xfId="2224"/>
    <cellStyle name="xuan" xfId="2225"/>
    <cellStyle name=" [0.00]_ Att. 1- Cover" xfId="2226"/>
    <cellStyle name="_ Att. 1- Cover" xfId="2227"/>
    <cellStyle name="?_ Att. 1- Cover" xfId="2228"/>
    <cellStyle name="똿뗦먛귟 [0.00]_PRODUCT DETAIL Q1" xfId="2229"/>
    <cellStyle name="똿뗦먛귟_PRODUCT DETAIL Q1" xfId="2230"/>
    <cellStyle name="믅됞 [0.00]_PRODUCT DETAIL Q1" xfId="2231"/>
    <cellStyle name="믅됞_PRODUCT DETAIL Q1" xfId="2232"/>
    <cellStyle name="백분율_95" xfId="2233"/>
    <cellStyle name="뷭?_BOOKSHIP" xfId="2234"/>
    <cellStyle name="콤마 [ - 유형1" xfId="2235"/>
    <cellStyle name="콤마 [ - 유형2" xfId="2236"/>
    <cellStyle name="콤마 [ - 유형3" xfId="2237"/>
    <cellStyle name="콤마 [ - 유형4" xfId="2238"/>
    <cellStyle name="콤마 [ - 유형5" xfId="2239"/>
    <cellStyle name="콤마 [ - 유형6" xfId="2240"/>
    <cellStyle name="콤마 [ - 유형7" xfId="2241"/>
    <cellStyle name="콤마 [ - 유형8" xfId="2242"/>
    <cellStyle name="콤마 [0]_ 비목별 월별기술 " xfId="2243"/>
    <cellStyle name="콤마_ 비목별 월별기술 " xfId="2244"/>
    <cellStyle name="통화 [0]_1202" xfId="2245"/>
    <cellStyle name="통화_1202" xfId="2246"/>
    <cellStyle name="표준_(정보부문)월별인원계획" xfId="2247"/>
    <cellStyle name="一般_00Q3902REV.1" xfId="2248"/>
    <cellStyle name="千分位[0]_00Q3902REV.1" xfId="2249"/>
    <cellStyle name="千分位_00Q3902REV.1" xfId="2250"/>
    <cellStyle name="桁区切り [0.00]_BQ" xfId="2251"/>
    <cellStyle name="桁区切り_Bo Bridge" xfId="2252"/>
    <cellStyle name="標準_2110-5" xfId="2253"/>
    <cellStyle name="貨幣 [0]_00Q3902REV.1" xfId="2254"/>
    <cellStyle name="貨幣[0]_BRE" xfId="2255"/>
    <cellStyle name="貨幣_00Q3902REV.1" xfId="2256"/>
    <cellStyle name="通貨 [0.00]_CONC-1.xls グラフ 1" xfId="2257"/>
    <cellStyle name="通貨_CONC-1.xls グラフ 1" xfId="2258"/>
  </cellStyles>
  <dxfs count="939">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ndense val="0"/>
        <extend val="0"/>
        <color indexed="9"/>
      </font>
      <fill>
        <patternFill>
          <fgColor indexed="64"/>
        </patternFill>
      </fill>
    </dxf>
    <dxf>
      <font>
        <condense val="0"/>
        <extend val="0"/>
        <color indexed="9"/>
      </font>
    </dxf>
    <dxf>
      <font>
        <color theme="0"/>
      </font>
    </dxf>
    <dxf>
      <font>
        <condense val="0"/>
        <extend val="0"/>
        <color indexed="9"/>
      </font>
      <fill>
        <patternFill>
          <fgColor indexed="64"/>
        </patternFill>
      </fill>
    </dxf>
    <dxf>
      <font>
        <condense val="0"/>
        <extend val="0"/>
        <color indexed="9"/>
      </font>
    </dxf>
    <dxf>
      <font>
        <color theme="0"/>
      </font>
    </dxf>
    <dxf>
      <font>
        <condense val="0"/>
        <extend val="0"/>
        <color indexed="9"/>
      </font>
      <fill>
        <patternFill>
          <fgColor indexed="64"/>
        </patternFill>
      </fill>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fill>
        <patternFill>
          <fgColor indexed="64"/>
        </patternFill>
      </fill>
    </dxf>
    <dxf>
      <font>
        <condense val="0"/>
        <extend val="0"/>
        <color indexed="9"/>
      </font>
    </dxf>
    <dxf>
      <font>
        <condense val="0"/>
        <extend val="0"/>
        <color indexed="9"/>
      </font>
    </dxf>
    <dxf>
      <font>
        <color theme="0"/>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fill>
        <patternFill>
          <fgColor indexed="64"/>
        </patternFill>
      </fill>
    </dxf>
    <dxf>
      <font>
        <condense val="0"/>
        <extend val="0"/>
        <color indexed="9"/>
      </font>
      <fill>
        <patternFill>
          <fgColor indexed="64"/>
        </patternFill>
      </fill>
    </dxf>
    <dxf>
      <font>
        <condense val="0"/>
        <extend val="0"/>
        <color indexed="9"/>
      </font>
    </dxf>
    <dxf>
      <font>
        <color auto="1"/>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lor theme="0"/>
      </font>
    </dxf>
    <dxf>
      <font>
        <color indexed="9"/>
      </font>
    </dxf>
    <dxf>
      <font>
        <color indexed="9"/>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lor indexed="9"/>
      </font>
    </dxf>
    <dxf>
      <font>
        <color theme="0"/>
      </font>
    </dxf>
    <dxf>
      <font>
        <color indexed="9"/>
      </font>
    </dxf>
    <dxf>
      <font>
        <color theme="0"/>
      </font>
    </dxf>
    <dxf>
      <font>
        <color theme="0"/>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lor theme="0"/>
      </font>
    </dxf>
    <dxf>
      <font>
        <condense val="0"/>
        <extend val="0"/>
        <color indexed="9"/>
      </font>
    </dxf>
    <dxf>
      <font>
        <color theme="0"/>
      </font>
    </dxf>
    <dxf>
      <font>
        <color theme="0"/>
      </font>
    </dxf>
    <dxf>
      <font>
        <color indexed="9"/>
      </font>
    </dxf>
    <dxf>
      <font>
        <color indexed="9"/>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lor indexed="9"/>
      </font>
    </dxf>
    <dxf>
      <font>
        <color theme="0"/>
      </font>
    </dxf>
    <dxf>
      <font>
        <color indexed="9"/>
      </font>
    </dxf>
    <dxf>
      <font>
        <color theme="0"/>
      </font>
    </dxf>
    <dxf>
      <font>
        <color theme="0"/>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lor theme="0"/>
      </font>
    </dxf>
    <dxf>
      <font>
        <condense val="0"/>
        <extend val="0"/>
        <color indexed="9"/>
      </font>
    </dxf>
    <dxf>
      <font>
        <color theme="0"/>
      </font>
    </dxf>
    <dxf>
      <font>
        <color theme="0"/>
      </font>
    </dxf>
    <dxf>
      <font>
        <color indexed="9"/>
      </font>
    </dxf>
    <dxf>
      <font>
        <color indexed="9"/>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lor indexed="9"/>
      </font>
    </dxf>
    <dxf>
      <font>
        <color theme="0"/>
      </font>
    </dxf>
    <dxf>
      <font>
        <color indexed="9"/>
      </font>
    </dxf>
    <dxf>
      <font>
        <color theme="0"/>
      </font>
    </dxf>
    <dxf>
      <font>
        <color theme="0"/>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lor theme="0"/>
      </font>
    </dxf>
    <dxf>
      <font>
        <condense val="0"/>
        <extend val="0"/>
        <color indexed="9"/>
      </font>
    </dxf>
    <dxf>
      <font>
        <color theme="0"/>
      </font>
    </dxf>
    <dxf>
      <font>
        <color theme="0"/>
      </font>
    </dxf>
    <dxf>
      <font>
        <color indexed="9"/>
      </font>
    </dxf>
    <dxf>
      <font>
        <color indexed="9"/>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lor indexed="9"/>
      </font>
    </dxf>
    <dxf>
      <font>
        <color theme="0"/>
      </font>
    </dxf>
    <dxf>
      <font>
        <color indexed="9"/>
      </font>
    </dxf>
    <dxf>
      <font>
        <color theme="0"/>
      </font>
    </dxf>
    <dxf>
      <font>
        <color theme="0"/>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lor theme="0"/>
      </font>
    </dxf>
    <dxf>
      <font>
        <condense val="0"/>
        <extend val="0"/>
        <color indexed="9"/>
      </font>
    </dxf>
    <dxf>
      <font>
        <color theme="0"/>
      </font>
    </dxf>
    <dxf>
      <font>
        <color theme="0"/>
      </font>
    </dxf>
    <dxf>
      <font>
        <color indexed="9"/>
      </font>
    </dxf>
    <dxf>
      <font>
        <color indexed="9"/>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lor indexed="9"/>
      </font>
    </dxf>
    <dxf>
      <font>
        <color theme="0"/>
      </font>
    </dxf>
    <dxf>
      <font>
        <color indexed="9"/>
      </font>
    </dxf>
    <dxf>
      <font>
        <color theme="0"/>
      </font>
    </dxf>
    <dxf>
      <font>
        <color theme="0"/>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lor theme="0"/>
      </font>
    </dxf>
    <dxf>
      <font>
        <condense val="0"/>
        <extend val="0"/>
        <color indexed="9"/>
      </font>
    </dxf>
    <dxf>
      <font>
        <color theme="0"/>
      </font>
    </dxf>
    <dxf>
      <font>
        <color theme="0"/>
      </font>
    </dxf>
    <dxf>
      <font>
        <color indexed="9"/>
      </font>
    </dxf>
    <dxf>
      <font>
        <color indexed="9"/>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lor indexed="9"/>
      </font>
    </dxf>
    <dxf>
      <font>
        <color theme="0"/>
      </font>
    </dxf>
    <dxf>
      <font>
        <color indexed="9"/>
      </font>
    </dxf>
    <dxf>
      <font>
        <color theme="0"/>
      </font>
    </dxf>
    <dxf>
      <font>
        <color theme="0"/>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lor theme="0"/>
      </font>
    </dxf>
    <dxf>
      <font>
        <condense val="0"/>
        <extend val="0"/>
        <color indexed="9"/>
      </font>
    </dxf>
    <dxf>
      <font>
        <color indexed="9"/>
      </font>
    </dxf>
    <dxf>
      <font>
        <color theme="0"/>
      </font>
    </dxf>
    <dxf>
      <font>
        <color indexed="9"/>
      </font>
    </dxf>
    <dxf>
      <font>
        <color theme="0"/>
      </font>
    </dxf>
    <dxf>
      <font>
        <color indexed="9"/>
      </font>
    </dxf>
    <dxf>
      <font>
        <color theme="0"/>
      </font>
    </dxf>
    <dxf>
      <font>
        <color theme="0"/>
      </font>
    </dxf>
    <dxf>
      <font>
        <color indexed="9"/>
      </font>
    </dxf>
    <dxf>
      <font>
        <color indexed="9"/>
      </font>
    </dxf>
    <dxf>
      <font>
        <color theme="0"/>
      </font>
    </dxf>
    <dxf>
      <font>
        <color theme="0"/>
      </font>
    </dxf>
    <dxf>
      <font>
        <color theme="0"/>
      </font>
    </dxf>
    <dxf>
      <font>
        <color theme="0"/>
      </font>
    </dxf>
    <dxf>
      <font>
        <condense val="0"/>
        <extend val="0"/>
        <color indexed="9"/>
      </font>
    </dxf>
    <dxf>
      <font>
        <color theme="0"/>
      </font>
    </dxf>
    <dxf>
      <font>
        <condense val="0"/>
        <extend val="0"/>
        <color indexed="9"/>
      </font>
    </dxf>
    <dxf>
      <font>
        <color indexed="9"/>
      </font>
    </dxf>
    <dxf>
      <font>
        <color theme="0"/>
      </font>
    </dxf>
    <dxf>
      <font>
        <color indexed="9"/>
      </font>
    </dxf>
    <dxf>
      <font>
        <color theme="0"/>
      </font>
    </dxf>
    <dxf>
      <font>
        <color theme="0"/>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lor theme="0"/>
      </font>
    </dxf>
    <dxf>
      <font>
        <condense val="0"/>
        <extend val="0"/>
        <color indexed="9"/>
      </font>
    </dxf>
    <dxf>
      <font>
        <color indexed="9"/>
      </font>
    </dxf>
    <dxf>
      <font>
        <color theme="0"/>
      </font>
    </dxf>
    <dxf>
      <font>
        <color indexed="9"/>
      </font>
    </dxf>
    <dxf>
      <font>
        <color theme="0"/>
      </font>
    </dxf>
    <dxf>
      <font>
        <color indexed="9"/>
      </font>
    </dxf>
    <dxf>
      <font>
        <color theme="0"/>
      </font>
    </dxf>
    <dxf>
      <font>
        <color theme="0"/>
      </font>
    </dxf>
    <dxf>
      <font>
        <color indexed="9"/>
      </font>
    </dxf>
    <dxf>
      <font>
        <color indexed="9"/>
      </font>
    </dxf>
    <dxf>
      <font>
        <color theme="0"/>
      </font>
    </dxf>
    <dxf>
      <font>
        <color theme="0"/>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lor indexed="9"/>
      </font>
    </dxf>
    <dxf>
      <font>
        <color theme="0"/>
      </font>
    </dxf>
    <dxf>
      <font>
        <color indexed="9"/>
      </font>
    </dxf>
    <dxf>
      <font>
        <color theme="0"/>
      </font>
    </dxf>
    <dxf>
      <font>
        <color theme="0"/>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lor theme="0"/>
      </font>
    </dxf>
    <dxf>
      <font>
        <condense val="0"/>
        <extend val="0"/>
        <color indexed="9"/>
      </font>
    </dxf>
    <dxf>
      <font>
        <color indexed="9"/>
      </font>
    </dxf>
    <dxf>
      <font>
        <color theme="0"/>
      </font>
    </dxf>
    <dxf>
      <font>
        <color indexed="9"/>
      </font>
    </dxf>
    <dxf>
      <font>
        <color theme="0"/>
      </font>
    </dxf>
    <dxf>
      <font>
        <color indexed="9"/>
      </font>
    </dxf>
    <dxf>
      <font>
        <color theme="0"/>
      </font>
    </dxf>
    <dxf>
      <font>
        <color theme="0"/>
      </font>
    </dxf>
    <dxf>
      <font>
        <color indexed="9"/>
      </font>
    </dxf>
    <dxf>
      <font>
        <color indexed="9"/>
      </font>
    </dxf>
    <dxf>
      <font>
        <color theme="0"/>
      </font>
    </dxf>
    <dxf>
      <font>
        <color theme="0"/>
      </font>
    </dxf>
    <dxf>
      <font>
        <color theme="0"/>
      </font>
    </dxf>
    <dxf>
      <font>
        <color theme="0"/>
      </font>
    </dxf>
    <dxf>
      <font>
        <condense val="0"/>
        <extend val="0"/>
        <color indexed="9"/>
      </font>
    </dxf>
    <dxf>
      <font>
        <condense val="0"/>
        <extend val="0"/>
        <color indexed="9"/>
      </font>
    </dxf>
    <dxf>
      <font>
        <color theme="0"/>
      </font>
    </dxf>
    <dxf>
      <font>
        <color indexed="9"/>
      </font>
    </dxf>
    <dxf>
      <font>
        <color theme="0"/>
      </font>
    </dxf>
    <dxf>
      <font>
        <color indexed="9"/>
      </font>
    </dxf>
    <dxf>
      <font>
        <color theme="0"/>
      </font>
    </dxf>
    <dxf>
      <font>
        <color theme="0"/>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lor auto="1"/>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lor auto="1"/>
      </font>
    </dxf>
    <dxf>
      <font>
        <color theme="0"/>
      </font>
    </dxf>
    <dxf>
      <font>
        <condense val="0"/>
        <extend val="0"/>
        <color indexed="9"/>
      </font>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rgb="FFFFFFFF"/>
      </font>
      <fill>
        <patternFill>
          <fgColor rgb="FF000000"/>
        </patternFill>
      </fill>
    </dxf>
    <dxf>
      <font>
        <condense val="0"/>
        <extend val="0"/>
        <color rgb="FFFFFFFF"/>
      </font>
    </dxf>
    <dxf>
      <font>
        <condense val="0"/>
        <extend val="0"/>
        <color rgb="FFFFFFFF"/>
      </font>
      <fill>
        <patternFill>
          <fgColor rgb="FF000000"/>
        </patternFill>
      </fill>
    </dxf>
    <dxf>
      <font>
        <condense val="0"/>
        <extend val="0"/>
        <color rgb="FFFFFFFF"/>
      </font>
    </dxf>
    <dxf>
      <font>
        <condense val="0"/>
        <extend val="0"/>
        <color indexed="9"/>
      </font>
    </dxf>
    <dxf>
      <font>
        <condense val="0"/>
        <extend val="0"/>
        <color indexed="9"/>
      </font>
      <fill>
        <patternFill>
          <fgColor indexed="64"/>
        </patternFill>
      </fill>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ndense val="0"/>
        <extend val="0"/>
        <color indexed="9"/>
      </font>
      <fill>
        <patternFill>
          <fgColor indexed="64"/>
        </patternFill>
      </fill>
    </dxf>
    <dxf>
      <font>
        <condense val="0"/>
        <extend val="0"/>
        <color rgb="FFFFFFFF"/>
      </font>
    </dxf>
    <dxf>
      <font>
        <condense val="0"/>
        <extend val="0"/>
        <color rgb="FFFFFFFF"/>
      </font>
      <fill>
        <patternFill>
          <fgColor rgb="FF000000"/>
        </patternFill>
      </fill>
    </dxf>
    <dxf>
      <font>
        <condense val="0"/>
        <extend val="0"/>
        <color rgb="FFFFFFFF"/>
      </font>
    </dxf>
    <dxf>
      <font>
        <condense val="0"/>
        <extend val="0"/>
        <color rgb="FFFFFFFF"/>
      </font>
    </dxf>
    <dxf>
      <font>
        <condense val="0"/>
        <extend val="0"/>
        <color rgb="FFFFFFFF"/>
      </font>
      <fill>
        <patternFill>
          <fgColor rgb="FF000000"/>
        </patternFill>
      </fill>
    </dxf>
    <dxf>
      <font>
        <condense val="0"/>
        <extend val="0"/>
        <color rgb="FFFFFFFF"/>
      </font>
    </dxf>
    <dxf>
      <font>
        <condense val="0"/>
        <extend val="0"/>
        <color rgb="FFFFFFFF"/>
      </font>
      <fill>
        <patternFill>
          <fgColor rgb="FF000000"/>
        </patternFill>
      </fill>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lor theme="0"/>
      </font>
    </dxf>
    <dxf>
      <font>
        <condense val="0"/>
        <extend val="0"/>
        <color indexed="9"/>
      </font>
      <fill>
        <patternFill>
          <fgColor indexed="64"/>
        </patternFill>
      </fill>
    </dxf>
    <dxf>
      <font>
        <condense val="0"/>
        <extend val="0"/>
        <color indexed="9"/>
      </font>
    </dxf>
    <dxf>
      <font>
        <color theme="0"/>
      </font>
    </dxf>
    <dxf>
      <font>
        <color auto="1"/>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lor theme="0"/>
      </font>
    </dxf>
    <dxf>
      <font>
        <color auto="1"/>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rgb="FFFFFFFF"/>
      </font>
      <fill>
        <patternFill>
          <fgColor rgb="FF000000"/>
        </patternFill>
      </fill>
    </dxf>
    <dxf>
      <font>
        <condense val="0"/>
        <extend val="0"/>
        <color rgb="FFFFFFFF"/>
      </font>
    </dxf>
    <dxf>
      <font>
        <condense val="0"/>
        <extend val="0"/>
        <color rgb="FFFFFFFF"/>
      </font>
    </dxf>
    <dxf>
      <font>
        <condense val="0"/>
        <extend val="0"/>
        <color rgb="FFFFFFFF"/>
      </font>
    </dxf>
    <dxf>
      <font>
        <condense val="0"/>
        <extend val="0"/>
        <color rgb="FFFFFFFF"/>
      </font>
      <fill>
        <patternFill>
          <fgColor rgb="FF000000"/>
        </patternFill>
      </fill>
    </dxf>
    <dxf>
      <font>
        <condense val="0"/>
        <extend val="0"/>
        <color rgb="FFFFFFFF"/>
      </font>
    </dxf>
    <dxf>
      <font>
        <condense val="0"/>
        <extend val="0"/>
        <color rgb="FFFFFFFF"/>
      </font>
      <fill>
        <patternFill>
          <fgColor rgb="FF000000"/>
        </patternFill>
      </fill>
    </dxf>
    <dxf>
      <font>
        <condense val="0"/>
        <extend val="0"/>
        <color rgb="FFFFFFFF"/>
      </font>
    </dxf>
    <dxf>
      <font>
        <condense val="0"/>
        <extend val="0"/>
        <color rgb="FFFFFFFF"/>
      </font>
    </dxf>
    <dxf>
      <font>
        <condense val="0"/>
        <extend val="0"/>
        <color rgb="FFFFFFFF"/>
      </font>
      <fill>
        <patternFill>
          <fgColor rgb="FF000000"/>
        </patternFill>
      </fill>
    </dxf>
    <dxf>
      <font>
        <condense val="0"/>
        <extend val="0"/>
        <color rgb="FFFFFFFF"/>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lor theme="0"/>
      </font>
    </dxf>
    <dxf>
      <font>
        <color theme="0"/>
      </font>
    </dxf>
    <dxf>
      <font>
        <color theme="0"/>
      </font>
    </dxf>
    <dxf>
      <font>
        <color theme="0"/>
      </font>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lor theme="0"/>
      </font>
    </dxf>
    <dxf>
      <font>
        <condense val="0"/>
        <extend val="0"/>
        <color indexed="9"/>
      </font>
    </dxf>
    <dxf>
      <font>
        <color indexed="9"/>
      </font>
    </dxf>
    <dxf>
      <font>
        <color theme="0"/>
      </font>
    </dxf>
    <dxf>
      <font>
        <color theme="0"/>
      </font>
    </dxf>
    <dxf>
      <font>
        <color theme="0"/>
      </font>
    </dxf>
    <dxf>
      <font>
        <condense val="0"/>
        <extend val="0"/>
        <color indexed="9"/>
      </font>
    </dxf>
    <dxf>
      <font>
        <color theme="0"/>
      </font>
    </dxf>
    <dxf>
      <font>
        <condense val="0"/>
        <extend val="0"/>
        <color indexed="9"/>
      </font>
    </dxf>
    <dxf>
      <font>
        <color indexed="9"/>
      </font>
    </dxf>
    <dxf>
      <font>
        <color theme="0"/>
      </font>
    </dxf>
    <dxf>
      <font>
        <color theme="0"/>
      </font>
    </dxf>
    <dxf>
      <font>
        <color theme="0"/>
      </font>
    </dxf>
    <dxf>
      <font>
        <condense val="0"/>
        <extend val="0"/>
        <color indexed="9"/>
      </font>
    </dxf>
    <dxf>
      <font>
        <color theme="0"/>
      </font>
    </dxf>
    <dxf>
      <font>
        <condense val="0"/>
        <extend val="0"/>
        <color indexed="9"/>
      </font>
    </dxf>
    <dxf>
      <font>
        <color indexed="9"/>
      </font>
    </dxf>
    <dxf>
      <font>
        <color theme="0"/>
      </font>
    </dxf>
    <dxf>
      <font>
        <color theme="0"/>
      </font>
    </dxf>
    <dxf>
      <font>
        <condense val="0"/>
        <extend val="0"/>
        <color indexed="9"/>
      </font>
    </dxf>
    <dxf>
      <font>
        <color theme="0"/>
      </font>
    </dxf>
    <dxf>
      <font>
        <condense val="0"/>
        <extend val="0"/>
        <color indexed="9"/>
      </font>
    </dxf>
    <dxf>
      <font>
        <color indexed="9"/>
      </font>
    </dxf>
    <dxf>
      <font>
        <color theme="0"/>
      </font>
    </dxf>
    <dxf>
      <font>
        <color theme="0"/>
      </font>
    </dxf>
    <dxf>
      <font>
        <color theme="0"/>
      </font>
    </dxf>
    <dxf>
      <font>
        <condense val="0"/>
        <extend val="0"/>
        <color indexed="9"/>
      </font>
    </dxf>
    <dxf>
      <font>
        <color theme="0"/>
      </font>
    </dxf>
    <dxf>
      <font>
        <condense val="0"/>
        <extend val="0"/>
        <color indexed="9"/>
      </font>
    </dxf>
    <dxf>
      <font>
        <color indexed="9"/>
      </font>
    </dxf>
    <dxf>
      <font>
        <color theme="0"/>
      </font>
    </dxf>
    <dxf>
      <font>
        <color theme="0"/>
      </font>
    </dxf>
    <dxf>
      <font>
        <color theme="0"/>
      </font>
    </dxf>
    <dxf>
      <font>
        <condense val="0"/>
        <extend val="0"/>
        <color indexed="9"/>
      </font>
    </dxf>
    <dxf>
      <font>
        <condense val="0"/>
        <extend val="0"/>
        <color indexed="9"/>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fill>
        <patternFill>
          <fgColor indexed="64"/>
        </patternFill>
      </fill>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condense val="0"/>
        <extend val="0"/>
        <color indexed="9"/>
      </font>
    </dxf>
    <dxf>
      <font>
        <color indexed="9"/>
      </font>
    </dxf>
    <dxf>
      <font>
        <color theme="0"/>
      </font>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theme="0"/>
      </font>
    </dxf>
    <dxf>
      <font>
        <color indexed="9"/>
      </font>
    </dxf>
    <dxf>
      <font>
        <color indexed="9"/>
      </font>
    </dxf>
    <dxf>
      <font>
        <color theme="0"/>
      </font>
    </dxf>
    <dxf>
      <font>
        <color theme="0"/>
      </font>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lor auto="1"/>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auto="1"/>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lor theme="0"/>
      </font>
    </dxf>
    <dxf>
      <font>
        <condense val="0"/>
        <extend val="0"/>
        <color indexed="9"/>
      </font>
      <fill>
        <patternFill>
          <fgColor indexed="64"/>
        </patternFill>
      </fill>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lor theme="0"/>
      </font>
    </dxf>
    <dxf>
      <font>
        <color theme="0"/>
      </font>
    </dxf>
    <dxf>
      <font>
        <color theme="0"/>
      </font>
    </dxf>
    <dxf>
      <font>
        <color theme="0"/>
      </font>
    </dxf>
    <dxf>
      <font>
        <condense val="0"/>
        <extend val="0"/>
        <color indexed="9"/>
      </font>
    </dxf>
    <dxf>
      <font>
        <color indexed="9"/>
      </font>
    </dxf>
    <dxf>
      <font>
        <color theme="0"/>
      </font>
    </dxf>
    <dxf>
      <font>
        <color theme="0"/>
      </font>
    </dxf>
    <dxf>
      <font>
        <condense val="0"/>
        <extend val="0"/>
        <color indexed="9"/>
      </font>
      <fill>
        <patternFill>
          <fgColor indexed="64"/>
        </patternFill>
      </fill>
    </dxf>
    <dxf>
      <font>
        <condense val="0"/>
        <extend val="0"/>
        <color indexed="9"/>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lor indexed="9"/>
      </font>
    </dxf>
    <dxf>
      <font>
        <color theme="0"/>
      </font>
    </dxf>
    <dxf>
      <font>
        <color indexed="9"/>
      </font>
    </dxf>
    <dxf>
      <font>
        <color theme="0"/>
      </font>
    </dxf>
    <dxf>
      <font>
        <color indexed="9"/>
      </font>
    </dxf>
    <dxf>
      <font>
        <color theme="0"/>
      </font>
    </dxf>
    <dxf>
      <font>
        <color theme="0"/>
      </font>
    </dxf>
    <dxf>
      <font>
        <color indexed="9"/>
      </font>
    </dxf>
    <dxf>
      <font>
        <color indexed="9"/>
      </font>
    </dxf>
    <dxf>
      <font>
        <color theme="0"/>
      </font>
    </dxf>
    <dxf>
      <font>
        <color theme="0"/>
      </font>
    </dxf>
    <dxf>
      <font>
        <color theme="0"/>
      </font>
    </dxf>
    <dxf>
      <font>
        <color theme="0"/>
      </font>
    </dxf>
    <dxf>
      <font>
        <condense val="0"/>
        <extend val="0"/>
        <color indexed="9"/>
      </font>
    </dxf>
    <dxf>
      <font>
        <condense val="0"/>
        <extend val="0"/>
        <color indexed="9"/>
      </font>
    </dxf>
    <dxf>
      <font>
        <color theme="0"/>
      </font>
    </dxf>
    <dxf>
      <font>
        <condense val="0"/>
        <extend val="0"/>
        <color indexed="9"/>
      </font>
    </dxf>
    <dxf>
      <font>
        <color indexed="9"/>
      </font>
    </dxf>
    <dxf>
      <font>
        <color theme="0"/>
      </font>
    </dxf>
    <dxf>
      <font>
        <color indexed="9"/>
      </font>
    </dxf>
    <dxf>
      <font>
        <color theme="0"/>
      </font>
    </dxf>
    <dxf>
      <font>
        <color theme="0"/>
      </font>
    </dxf>
    <dxf>
      <font>
        <color theme="0"/>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lor theme="0"/>
      </font>
    </dxf>
    <dxf>
      <font>
        <condense val="0"/>
        <extend val="0"/>
        <color indexed="9"/>
      </font>
    </dxf>
    <dxf>
      <font>
        <condense val="0"/>
        <extend val="0"/>
        <color indexed="9"/>
      </font>
      <fill>
        <patternFill>
          <fgColor indexed="64"/>
        </patternFill>
      </fill>
    </dxf>
    <dxf>
      <font>
        <condense val="0"/>
        <extend val="0"/>
        <color indexed="9"/>
      </font>
    </dxf>
    <dxf>
      <font>
        <color theme="0"/>
      </font>
    </dxf>
    <dxf>
      <font>
        <condense val="0"/>
        <extend val="0"/>
        <color indexed="9"/>
      </font>
      <fill>
        <patternFill>
          <fgColor indexed="64"/>
        </patternFill>
      </fill>
    </dxf>
    <dxf>
      <font>
        <condense val="0"/>
        <extend val="0"/>
        <color indexed="9"/>
      </font>
    </dxf>
    <dxf>
      <font>
        <condense val="0"/>
        <extend val="0"/>
        <color indexed="9"/>
      </font>
      <fill>
        <patternFill>
          <fgColor indexed="64"/>
        </patternFill>
      </fill>
    </dxf>
    <dxf>
      <font>
        <condense val="0"/>
        <extend val="0"/>
        <color indexed="9"/>
      </font>
    </dxf>
    <dxf>
      <font>
        <color auto="1"/>
      </font>
    </dxf>
    <dxf>
      <font>
        <color rgb="FF9C0006"/>
      </font>
      <fill>
        <patternFill>
          <bgColor rgb="FFFFC7CE"/>
        </patternFill>
      </fill>
    </dxf>
    <dxf>
      <font>
        <condense val="0"/>
        <extend val="0"/>
        <color indexed="9"/>
      </font>
    </dxf>
    <dxf>
      <font>
        <condense val="0"/>
        <extend val="0"/>
        <color indexed="9"/>
      </font>
      <fill>
        <patternFill>
          <fgColor indexed="64"/>
        </patternFill>
      </fill>
    </dxf>
    <dxf>
      <font>
        <condense val="0"/>
        <extend val="0"/>
        <color indexed="9"/>
      </font>
    </dxf>
    <dxf>
      <font>
        <b val="0"/>
        <condense val="0"/>
        <extend val="0"/>
        <color indexed="9"/>
      </font>
    </dxf>
    <dxf>
      <font>
        <color auto="1"/>
      </font>
    </dxf>
    <dxf>
      <font>
        <color theme="0"/>
      </font>
    </dxf>
    <dxf>
      <font>
        <condense val="0"/>
        <extend val="0"/>
        <color indexed="9"/>
      </font>
    </dxf>
    <dxf>
      <font>
        <color rgb="FF9C0006"/>
      </font>
      <fill>
        <patternFill>
          <bgColor rgb="FFFFC7CE"/>
        </patternFill>
      </fill>
    </dxf>
    <dxf>
      <font>
        <b val="0"/>
        <condense val="0"/>
        <extend val="0"/>
        <color indexed="9"/>
      </font>
    </dxf>
    <dxf>
      <font>
        <condense val="0"/>
        <extend val="0"/>
        <color indexed="9"/>
      </font>
      <fill>
        <patternFill>
          <fgColor indexed="64"/>
        </patternFill>
      </fill>
    </dxf>
    <dxf>
      <font>
        <condense val="0"/>
        <extend val="0"/>
        <color indexed="9"/>
      </font>
    </dxf>
    <dxf>
      <font>
        <color auto="1"/>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theme="0"/>
      </font>
    </dxf>
    <dxf>
      <font>
        <color indexed="9"/>
      </font>
    </dxf>
    <dxf>
      <font>
        <color theme="0"/>
      </font>
    </dxf>
    <dxf>
      <font>
        <color theme="0"/>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indexed="9"/>
      </font>
    </dxf>
    <dxf>
      <font>
        <color theme="0"/>
      </font>
    </dxf>
    <dxf>
      <font>
        <color theme="0"/>
      </font>
    </dxf>
    <dxf>
      <font>
        <color indexed="9"/>
      </font>
    </dxf>
    <dxf>
      <font>
        <color theme="0"/>
      </font>
    </dxf>
    <dxf>
      <font>
        <color indexed="9"/>
      </font>
    </dxf>
    <dxf>
      <font>
        <color theme="0"/>
      </font>
    </dxf>
    <dxf>
      <font>
        <color theme="0"/>
      </font>
    </dxf>
    <dxf>
      <font>
        <color theme="0"/>
      </font>
    </dxf>
    <dxf>
      <font>
        <color indexed="9"/>
      </font>
    </dxf>
    <dxf>
      <font>
        <color theme="0"/>
      </font>
    </dxf>
    <dxf>
      <font>
        <color theme="0"/>
      </font>
    </dxf>
    <dxf>
      <font>
        <color indexed="9"/>
      </font>
    </dxf>
    <dxf>
      <font>
        <color theme="0"/>
      </font>
    </dxf>
    <dxf>
      <font>
        <color indexed="9"/>
      </font>
    </dxf>
    <dxf>
      <font>
        <color indexed="9"/>
      </font>
    </dxf>
    <dxf>
      <font>
        <color theme="0"/>
      </font>
    </dxf>
    <dxf>
      <font>
        <color indexed="9"/>
      </font>
    </dxf>
    <dxf>
      <font>
        <color theme="0"/>
      </font>
    </dxf>
    <dxf>
      <font>
        <color theme="0"/>
      </font>
    </dxf>
    <dxf>
      <font>
        <color indexed="9"/>
      </font>
    </dxf>
    <dxf>
      <font>
        <color theme="0"/>
      </font>
    </dxf>
    <dxf>
      <font>
        <color indexed="9"/>
      </font>
    </dxf>
    <dxf>
      <font>
        <color theme="0"/>
      </font>
    </dxf>
    <dxf>
      <font>
        <color theme="0"/>
      </font>
    </dxf>
    <dxf>
      <font>
        <color indexed="9"/>
      </font>
    </dxf>
    <dxf>
      <font>
        <color theme="0"/>
      </font>
    </dxf>
    <dxf>
      <font>
        <color indexed="9"/>
      </font>
    </dxf>
    <dxf>
      <font>
        <color theme="0"/>
      </font>
    </dxf>
    <dxf>
      <font>
        <color indexed="9"/>
      </font>
    </dxf>
    <dxf>
      <font>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lor indexed="9"/>
      </font>
    </dxf>
    <dxf>
      <font>
        <condense val="0"/>
        <extend val="0"/>
        <color indexed="9"/>
      </font>
    </dxf>
    <dxf>
      <font>
        <condense val="0"/>
        <extend val="0"/>
        <color indexed="9"/>
      </font>
    </dxf>
    <dxf>
      <font>
        <condense val="0"/>
        <extend val="0"/>
        <color indexed="9"/>
      </font>
    </dxf>
    <dxf>
      <font>
        <color indexed="9"/>
      </font>
    </dxf>
    <dxf>
      <font>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ndense val="0"/>
        <extend val="0"/>
        <color indexed="9"/>
      </font>
    </dxf>
    <dxf>
      <font>
        <condense val="0"/>
        <extend val="0"/>
        <color indexed="9"/>
      </font>
      <fill>
        <patternFill>
          <fgColor indexed="64"/>
        </patternFill>
      </fill>
    </dxf>
    <dxf>
      <font>
        <condense val="0"/>
        <extend val="0"/>
        <color indexed="9"/>
      </font>
    </dxf>
    <dxf>
      <font>
        <condense val="0"/>
        <extend val="0"/>
        <color indexed="9"/>
      </font>
    </dxf>
    <dxf>
      <font>
        <color indexed="9"/>
      </font>
    </dxf>
    <dxf>
      <font>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0</xdr:rowOff>
    </xdr:from>
    <xdr:to>
      <xdr:col>1</xdr:col>
      <xdr:colOff>152400</xdr:colOff>
      <xdr:row>0</xdr:row>
      <xdr:rowOff>22860</xdr:rowOff>
    </xdr:to>
    <xdr:sp macro="" textlink="">
      <xdr:nvSpPr>
        <xdr:cNvPr id="2" name="Text Box 1">
          <a:extLst>
            <a:ext uri="{FF2B5EF4-FFF2-40B4-BE49-F238E27FC236}">
              <a16:creationId xmlns="" xmlns:a16="http://schemas.microsoft.com/office/drawing/2014/main" id="{00000000-0008-0000-0000-000002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3"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4" name="Text Box 1">
          <a:extLst>
            <a:ext uri="{FF2B5EF4-FFF2-40B4-BE49-F238E27FC236}">
              <a16:creationId xmlns="" xmlns:a16="http://schemas.microsoft.com/office/drawing/2014/main" id="{00000000-0008-0000-0000-000004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5" name="Text Box 1">
          <a:extLst>
            <a:ext uri="{FF2B5EF4-FFF2-40B4-BE49-F238E27FC236}">
              <a16:creationId xmlns="" xmlns:a16="http://schemas.microsoft.com/office/drawing/2014/main" id="{00000000-0008-0000-0000-000005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6" name="Text Box 1">
          <a:extLst>
            <a:ext uri="{FF2B5EF4-FFF2-40B4-BE49-F238E27FC236}">
              <a16:creationId xmlns="" xmlns:a16="http://schemas.microsoft.com/office/drawing/2014/main" id="{00000000-0008-0000-0000-000006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7" name="Text Box 1">
          <a:extLst>
            <a:ext uri="{FF2B5EF4-FFF2-40B4-BE49-F238E27FC236}">
              <a16:creationId xmlns="" xmlns:a16="http://schemas.microsoft.com/office/drawing/2014/main" id="{00000000-0008-0000-0000-000007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8" name="Text Box 1">
          <a:extLst>
            <a:ext uri="{FF2B5EF4-FFF2-40B4-BE49-F238E27FC236}">
              <a16:creationId xmlns="" xmlns:a16="http://schemas.microsoft.com/office/drawing/2014/main" id="{00000000-0008-0000-0000-000008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9" name="Text Box 1">
          <a:extLst>
            <a:ext uri="{FF2B5EF4-FFF2-40B4-BE49-F238E27FC236}">
              <a16:creationId xmlns="" xmlns:a16="http://schemas.microsoft.com/office/drawing/2014/main" id="{00000000-0008-0000-0000-000009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10" name="Text Box 1">
          <a:extLst>
            <a:ext uri="{FF2B5EF4-FFF2-40B4-BE49-F238E27FC236}">
              <a16:creationId xmlns="" xmlns:a16="http://schemas.microsoft.com/office/drawing/2014/main" id="{00000000-0008-0000-0000-00000A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11" name="Text Box 1">
          <a:extLst>
            <a:ext uri="{FF2B5EF4-FFF2-40B4-BE49-F238E27FC236}">
              <a16:creationId xmlns="" xmlns:a16="http://schemas.microsoft.com/office/drawing/2014/main" id="{00000000-0008-0000-0000-00000B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12" name="Text Box 1">
          <a:extLst>
            <a:ext uri="{FF2B5EF4-FFF2-40B4-BE49-F238E27FC236}">
              <a16:creationId xmlns="" xmlns:a16="http://schemas.microsoft.com/office/drawing/2014/main" id="{00000000-0008-0000-0000-00000C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13" name="Text Box 1">
          <a:extLst>
            <a:ext uri="{FF2B5EF4-FFF2-40B4-BE49-F238E27FC236}">
              <a16:creationId xmlns="" xmlns:a16="http://schemas.microsoft.com/office/drawing/2014/main" id="{00000000-0008-0000-0000-00000D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14" name="Text Box 1">
          <a:extLst>
            <a:ext uri="{FF2B5EF4-FFF2-40B4-BE49-F238E27FC236}">
              <a16:creationId xmlns="" xmlns:a16="http://schemas.microsoft.com/office/drawing/2014/main" id="{00000000-0008-0000-0000-00000E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15" name="Text Box 1">
          <a:extLst>
            <a:ext uri="{FF2B5EF4-FFF2-40B4-BE49-F238E27FC236}">
              <a16:creationId xmlns="" xmlns:a16="http://schemas.microsoft.com/office/drawing/2014/main" id="{00000000-0008-0000-0000-00000F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16" name="Text Box 1">
          <a:extLst>
            <a:ext uri="{FF2B5EF4-FFF2-40B4-BE49-F238E27FC236}">
              <a16:creationId xmlns="" xmlns:a16="http://schemas.microsoft.com/office/drawing/2014/main" id="{00000000-0008-0000-0000-000010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17" name="Text Box 1">
          <a:extLst>
            <a:ext uri="{FF2B5EF4-FFF2-40B4-BE49-F238E27FC236}">
              <a16:creationId xmlns="" xmlns:a16="http://schemas.microsoft.com/office/drawing/2014/main" id="{00000000-0008-0000-0000-000011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18" name="Text Box 1">
          <a:extLst>
            <a:ext uri="{FF2B5EF4-FFF2-40B4-BE49-F238E27FC236}">
              <a16:creationId xmlns="" xmlns:a16="http://schemas.microsoft.com/office/drawing/2014/main" id="{00000000-0008-0000-0000-000012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19" name="Text Box 1">
          <a:extLst>
            <a:ext uri="{FF2B5EF4-FFF2-40B4-BE49-F238E27FC236}">
              <a16:creationId xmlns="" xmlns:a16="http://schemas.microsoft.com/office/drawing/2014/main" id="{00000000-0008-0000-0000-000013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20" name="Text Box 1">
          <a:extLst>
            <a:ext uri="{FF2B5EF4-FFF2-40B4-BE49-F238E27FC236}">
              <a16:creationId xmlns="" xmlns:a16="http://schemas.microsoft.com/office/drawing/2014/main" id="{00000000-0008-0000-0000-000014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21" name="Text Box 1">
          <a:extLst>
            <a:ext uri="{FF2B5EF4-FFF2-40B4-BE49-F238E27FC236}">
              <a16:creationId xmlns="" xmlns:a16="http://schemas.microsoft.com/office/drawing/2014/main" id="{00000000-0008-0000-0000-000015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22" name="Text Box 1">
          <a:extLst>
            <a:ext uri="{FF2B5EF4-FFF2-40B4-BE49-F238E27FC236}">
              <a16:creationId xmlns="" xmlns:a16="http://schemas.microsoft.com/office/drawing/2014/main" id="{00000000-0008-0000-0000-000016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23" name="Text Box 1">
          <a:extLst>
            <a:ext uri="{FF2B5EF4-FFF2-40B4-BE49-F238E27FC236}">
              <a16:creationId xmlns="" xmlns:a16="http://schemas.microsoft.com/office/drawing/2014/main" id="{00000000-0008-0000-0000-000017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24" name="Text Box 1">
          <a:extLst>
            <a:ext uri="{FF2B5EF4-FFF2-40B4-BE49-F238E27FC236}">
              <a16:creationId xmlns="" xmlns:a16="http://schemas.microsoft.com/office/drawing/2014/main" id="{00000000-0008-0000-0000-000018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25" name="Text Box 1">
          <a:extLst>
            <a:ext uri="{FF2B5EF4-FFF2-40B4-BE49-F238E27FC236}">
              <a16:creationId xmlns="" xmlns:a16="http://schemas.microsoft.com/office/drawing/2014/main" id="{00000000-0008-0000-0000-000019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26" name="Text Box 1">
          <a:extLst>
            <a:ext uri="{FF2B5EF4-FFF2-40B4-BE49-F238E27FC236}">
              <a16:creationId xmlns="" xmlns:a16="http://schemas.microsoft.com/office/drawing/2014/main" id="{00000000-0008-0000-0000-00001A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27" name="Text Box 1">
          <a:extLst>
            <a:ext uri="{FF2B5EF4-FFF2-40B4-BE49-F238E27FC236}">
              <a16:creationId xmlns="" xmlns:a16="http://schemas.microsoft.com/office/drawing/2014/main" id="{00000000-0008-0000-0000-00001B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28" name="Text Box 1">
          <a:extLst>
            <a:ext uri="{FF2B5EF4-FFF2-40B4-BE49-F238E27FC236}">
              <a16:creationId xmlns="" xmlns:a16="http://schemas.microsoft.com/office/drawing/2014/main" id="{00000000-0008-0000-0000-00001C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29" name="Text Box 1">
          <a:extLst>
            <a:ext uri="{FF2B5EF4-FFF2-40B4-BE49-F238E27FC236}">
              <a16:creationId xmlns="" xmlns:a16="http://schemas.microsoft.com/office/drawing/2014/main" id="{00000000-0008-0000-0000-00001D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30" name="Text Box 1">
          <a:extLst>
            <a:ext uri="{FF2B5EF4-FFF2-40B4-BE49-F238E27FC236}">
              <a16:creationId xmlns="" xmlns:a16="http://schemas.microsoft.com/office/drawing/2014/main" id="{00000000-0008-0000-0000-00001E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31" name="Text Box 1">
          <a:extLst>
            <a:ext uri="{FF2B5EF4-FFF2-40B4-BE49-F238E27FC236}">
              <a16:creationId xmlns="" xmlns:a16="http://schemas.microsoft.com/office/drawing/2014/main" id="{00000000-0008-0000-0000-00001F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32" name="Text Box 1">
          <a:extLst>
            <a:ext uri="{FF2B5EF4-FFF2-40B4-BE49-F238E27FC236}">
              <a16:creationId xmlns="" xmlns:a16="http://schemas.microsoft.com/office/drawing/2014/main" id="{00000000-0008-0000-0000-000020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33" name="Text Box 1">
          <a:extLst>
            <a:ext uri="{FF2B5EF4-FFF2-40B4-BE49-F238E27FC236}">
              <a16:creationId xmlns="" xmlns:a16="http://schemas.microsoft.com/office/drawing/2014/main" id="{00000000-0008-0000-0000-000021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34" name="Text Box 1">
          <a:extLst>
            <a:ext uri="{FF2B5EF4-FFF2-40B4-BE49-F238E27FC236}">
              <a16:creationId xmlns="" xmlns:a16="http://schemas.microsoft.com/office/drawing/2014/main" id="{00000000-0008-0000-0000-000022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35" name="Text Box 1">
          <a:extLst>
            <a:ext uri="{FF2B5EF4-FFF2-40B4-BE49-F238E27FC236}">
              <a16:creationId xmlns="" xmlns:a16="http://schemas.microsoft.com/office/drawing/2014/main" id="{00000000-0008-0000-0000-000023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36" name="Text Box 1">
          <a:extLst>
            <a:ext uri="{FF2B5EF4-FFF2-40B4-BE49-F238E27FC236}">
              <a16:creationId xmlns="" xmlns:a16="http://schemas.microsoft.com/office/drawing/2014/main" id="{00000000-0008-0000-0000-000024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37" name="Text Box 1">
          <a:extLst>
            <a:ext uri="{FF2B5EF4-FFF2-40B4-BE49-F238E27FC236}">
              <a16:creationId xmlns="" xmlns:a16="http://schemas.microsoft.com/office/drawing/2014/main" id="{00000000-0008-0000-0000-000025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38" name="Text Box 1">
          <a:extLst>
            <a:ext uri="{FF2B5EF4-FFF2-40B4-BE49-F238E27FC236}">
              <a16:creationId xmlns="" xmlns:a16="http://schemas.microsoft.com/office/drawing/2014/main" id="{00000000-0008-0000-0000-000026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39" name="Text Box 1">
          <a:extLst>
            <a:ext uri="{FF2B5EF4-FFF2-40B4-BE49-F238E27FC236}">
              <a16:creationId xmlns="" xmlns:a16="http://schemas.microsoft.com/office/drawing/2014/main" id="{00000000-0008-0000-0000-000027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40" name="Text Box 1">
          <a:extLst>
            <a:ext uri="{FF2B5EF4-FFF2-40B4-BE49-F238E27FC236}">
              <a16:creationId xmlns="" xmlns:a16="http://schemas.microsoft.com/office/drawing/2014/main" id="{00000000-0008-0000-0000-000028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41" name="Text Box 1">
          <a:extLst>
            <a:ext uri="{FF2B5EF4-FFF2-40B4-BE49-F238E27FC236}">
              <a16:creationId xmlns="" xmlns:a16="http://schemas.microsoft.com/office/drawing/2014/main" id="{00000000-0008-0000-0000-000029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42" name="Text Box 1">
          <a:extLst>
            <a:ext uri="{FF2B5EF4-FFF2-40B4-BE49-F238E27FC236}">
              <a16:creationId xmlns="" xmlns:a16="http://schemas.microsoft.com/office/drawing/2014/main" id="{00000000-0008-0000-0000-00002A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43" name="Text Box 1">
          <a:extLst>
            <a:ext uri="{FF2B5EF4-FFF2-40B4-BE49-F238E27FC236}">
              <a16:creationId xmlns="" xmlns:a16="http://schemas.microsoft.com/office/drawing/2014/main" id="{00000000-0008-0000-0000-00002B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44" name="Text Box 1">
          <a:extLst>
            <a:ext uri="{FF2B5EF4-FFF2-40B4-BE49-F238E27FC236}">
              <a16:creationId xmlns="" xmlns:a16="http://schemas.microsoft.com/office/drawing/2014/main" id="{00000000-0008-0000-0000-00002C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45" name="Text Box 1">
          <a:extLst>
            <a:ext uri="{FF2B5EF4-FFF2-40B4-BE49-F238E27FC236}">
              <a16:creationId xmlns="" xmlns:a16="http://schemas.microsoft.com/office/drawing/2014/main" id="{00000000-0008-0000-0000-00002D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46" name="Text Box 1">
          <a:extLst>
            <a:ext uri="{FF2B5EF4-FFF2-40B4-BE49-F238E27FC236}">
              <a16:creationId xmlns="" xmlns:a16="http://schemas.microsoft.com/office/drawing/2014/main" id="{00000000-0008-0000-0000-00002E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47" name="Text Box 1">
          <a:extLst>
            <a:ext uri="{FF2B5EF4-FFF2-40B4-BE49-F238E27FC236}">
              <a16:creationId xmlns="" xmlns:a16="http://schemas.microsoft.com/office/drawing/2014/main" id="{00000000-0008-0000-0000-00002F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48" name="Text Box 1">
          <a:extLst>
            <a:ext uri="{FF2B5EF4-FFF2-40B4-BE49-F238E27FC236}">
              <a16:creationId xmlns="" xmlns:a16="http://schemas.microsoft.com/office/drawing/2014/main" id="{00000000-0008-0000-0000-000030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49" name="Text Box 1">
          <a:extLst>
            <a:ext uri="{FF2B5EF4-FFF2-40B4-BE49-F238E27FC236}">
              <a16:creationId xmlns="" xmlns:a16="http://schemas.microsoft.com/office/drawing/2014/main" id="{00000000-0008-0000-0000-000031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50" name="Text Box 1">
          <a:extLst>
            <a:ext uri="{FF2B5EF4-FFF2-40B4-BE49-F238E27FC236}">
              <a16:creationId xmlns="" xmlns:a16="http://schemas.microsoft.com/office/drawing/2014/main" id="{00000000-0008-0000-0000-000032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76200</xdr:colOff>
      <xdr:row>0</xdr:row>
      <xdr:rowOff>0</xdr:rowOff>
    </xdr:from>
    <xdr:to>
      <xdr:col>1</xdr:col>
      <xdr:colOff>152400</xdr:colOff>
      <xdr:row>0</xdr:row>
      <xdr:rowOff>22860</xdr:rowOff>
    </xdr:to>
    <xdr:sp macro="" textlink="">
      <xdr:nvSpPr>
        <xdr:cNvPr id="51" name="Text Box 1">
          <a:extLst>
            <a:ext uri="{FF2B5EF4-FFF2-40B4-BE49-F238E27FC236}">
              <a16:creationId xmlns="" xmlns:a16="http://schemas.microsoft.com/office/drawing/2014/main" id="{00000000-0008-0000-0000-000033000000}"/>
            </a:ext>
          </a:extLst>
        </xdr:cNvPr>
        <xdr:cNvSpPr txBox="1">
          <a:spLocks noChangeArrowheads="1"/>
        </xdr:cNvSpPr>
      </xdr:nvSpPr>
      <xdr:spPr bwMode="auto">
        <a:xfrm>
          <a:off x="657225" y="0"/>
          <a:ext cx="76200" cy="22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Gioi thieu"/>
      <sheetName val="VL"/>
      <sheetName val="Du Toan"/>
      <sheetName val="6823_PS_1700"/>
      <sheetName val="PU_ITALY_"/>
      <sheetName val="6823_PS_17001"/>
      <sheetName val="PU_ITALY_1"/>
      <sheetName val="LKVL-CK-HT-GD1"/>
      <sheetName val="TONGKE-HT"/>
      <sheetName val="he so"/>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갑지"/>
      <sheetName val="6823_PS_17002"/>
      <sheetName val="PU_ITALY_2"/>
      <sheetName val="V-M(Bdinh)"/>
      <sheetName val="SILICATE"/>
      <sheetName val="Chi tiết Goc -AB"/>
      <sheetName val="XD4Poppy"/>
      <sheetName val="PT ksat"/>
      <sheetName val="LUONG KS"/>
      <sheetName val="May"/>
      <sheetName val="heso"/>
      <sheetName val="PTDG"/>
      <sheetName val="THDT"/>
      <sheetName val="VAT LIEU"/>
      <sheetName val="DTCT"/>
      <sheetName val="ranh hong"/>
      <sheetName val="cot_xa"/>
      <sheetName val="giavl"/>
      <sheetName val="TT35"/>
      <sheetName val="MTO REV.2(ARMOR)"/>
      <sheetName val="??-BLDG"/>
      <sheetName val="Sheet3"/>
      <sheetName val="Sheet1"/>
      <sheetName val="6823_PS_17003"/>
      <sheetName val="PU_ITALY_3"/>
      <sheetName val="he_so"/>
      <sheetName val="Du_Toan"/>
      <sheetName val="dongia_(2)"/>
      <sheetName val="THPDMoi__(2)"/>
      <sheetName val="TONG_HOP_VL-NC"/>
      <sheetName val="TONGKE3p_"/>
      <sheetName val="TH_VL,_NC,_DDHT_Thanhphuoc"/>
      <sheetName val="DON_GIA"/>
      <sheetName val="t-h_HA_THE"/>
      <sheetName val="CHITIET_VL-NC-TT_-1p"/>
      <sheetName val="TONG_HOP_VL-NC_TT"/>
      <sheetName val="TH_XL"/>
      <sheetName val="CHITIET_VL-NC"/>
      <sheetName val="CHITIET_VL-NC-TT-3p"/>
      <sheetName val="KPVC-BD_"/>
      <sheetName val="Chi_tiết_Goc_-AB"/>
      <sheetName val="Gioi_thieu"/>
      <sheetName val="MTO_REV_2(ARMOR)"/>
      <sheetName val="TN"/>
      <sheetName val="ND"/>
      <sheetName val="DATA"/>
      <sheetName val="luong"/>
      <sheetName val="NhanCong"/>
      <sheetName val="Ts"/>
      <sheetName val="__-BLDG"/>
      <sheetName val="A1.8 NhIII (1050k)"/>
      <sheetName val="Nhan cong nhom I"/>
      <sheetName val="Luong TT05"/>
      <sheetName val="10_VC đ. ngắn"/>
      <sheetName val="MAIN GATE HOUSE"/>
      <sheetName val="Equipment"/>
      <sheetName val="DT_THAU"/>
      <sheetName val="DGVL"/>
      <sheetName val="NC"/>
      <sheetName val="Bia"/>
      <sheetName val="125x125"/>
      <sheetName val="TTVanChuyen"/>
      <sheetName val="gVL"/>
      <sheetName val="CT -THVLNC"/>
      <sheetName val="Luong A3"/>
      <sheetName val="Luong TT01"/>
      <sheetName val="DG_TN TB LE (2)"/>
      <sheetName val="KH tai chinh khoa san"/>
      <sheetName val="BG"/>
      <sheetName val="B-B"/>
      <sheetName val="Chenh lech vat tu"/>
      <sheetName val="Chiet tinh dz35"/>
      <sheetName val="Chi ti?t Goc -AB"/>
      <sheetName val="Chi ti_t Goc -AB"/>
      <sheetName val="THKL"/>
      <sheetName val="00000000"/>
      <sheetName val="10000000"/>
      <sheetName val="68-69"/>
      <sheetName val="Chi tiet ranh"/>
      <sheetName val="Duong Ngang"/>
      <sheetName val="San gia co"/>
      <sheetName val="Bien Bao"/>
      <sheetName val="Coc tieu - Coc H"/>
      <sheetName val="Ty le"/>
      <sheetName val="san dao"/>
      <sheetName val="Chiet tinh"/>
      <sheetName val="RAB AR&amp;STR"/>
      <sheetName val="TH"/>
      <sheetName val="PNT-QUOT-#3"/>
      <sheetName val="COAT&amp;WRAP-QIOT-#3"/>
      <sheetName val="So lieu"/>
      <sheetName val="LTT_ TT01_2015_BXD"/>
      <sheetName val="Đơn giá NC_TT01_2015"/>
      <sheetName val="Đơn giá ca máy theo TT06_2010"/>
      <sheetName val="ĐM6061_2008(XLĐZ)"/>
      <sheetName val="ĐM6060_2008(Lap dat TBA)"/>
      <sheetName val="Dongia7606_8001_4167"/>
      <sheetName val="ĐM228 _2015(suachua)"/>
      <sheetName val="ĐM39_2005(T.N đien ĐZ&amp;TBA)"/>
      <sheetName val="ĐM01_2000(thinghiem ĐZTTĐL)"/>
      <sheetName val="Đon gia thi nghiem ĐZ&amp;TBA"/>
      <sheetName val="Đon gia 228 sua chua"/>
      <sheetName val="các máy chưa có trong TT 06"/>
      <sheetName val="Cuoc van chuyen"/>
      <sheetName val="THEPMA"/>
      <sheetName val="GIA VT 03-2019"/>
      <sheetName val="Giathanh1m3BT"/>
      <sheetName val="DSHD DH"/>
      <sheetName val="THCP Lap dat"/>
      <sheetName val="THCP xay dung"/>
      <sheetName val="Don gia XD"/>
      <sheetName val="Du toan XD"/>
      <sheetName val="NC+MTC"/>
      <sheetName val="GiaVT"/>
      <sheetName val="Electrical Breakdown"/>
      <sheetName val="NOTE"/>
      <sheetName val="Canopy,SS5"/>
      <sheetName val="Vat tu"/>
      <sheetName val="Canopy,SS5 (2)"/>
      <sheetName val="Rate"/>
      <sheetName val="escon"/>
      <sheetName val="QD957"/>
      <sheetName val="D&amp;W def."/>
      <sheetName val="실행"/>
      <sheetName val="D+W"/>
      <sheetName val="SEX"/>
      <sheetName val="MTP"/>
      <sheetName val="MTP1"/>
      <sheetName val="SL"/>
      <sheetName val="노임단가"/>
      <sheetName val="DG-TNHC-85"/>
      <sheetName val="STRUCTURE.Q'TY"/>
      <sheetName val="REMAIN Q'TY - SUB"/>
      <sheetName val="P"/>
      <sheetName val="T K"/>
      <sheetName val="조명시설"/>
      <sheetName val="Nhan cong"/>
      <sheetName val="Thiet bi"/>
      <sheetName val="DM.ChiPhi"/>
      <sheetName val="May TC"/>
      <sheetName val="Phan tich"/>
      <sheetName val="Bang KL"/>
      <sheetName val="TH Kinh phi"/>
      <sheetName val="Bang cap"/>
      <sheetName val="Control"/>
      <sheetName val="THVATTU"/>
      <sheetName val="C.BI DAO"/>
      <sheetName val="RFI-1"/>
      <sheetName val="GiaVTu"/>
      <sheetName val="Tủ điện"/>
      <sheetName val="CT mong"/>
      <sheetName val="TH-20"/>
      <sheetName val="THop"/>
      <sheetName val="THop-20"/>
      <sheetName val="ĐHóa"/>
      <sheetName val="ĐHy"/>
      <sheetName val="ĐTư"/>
      <sheetName val="PBinh"/>
      <sheetName val="Phu Lg"/>
      <sheetName val="PYen"/>
      <sheetName val="SCong"/>
      <sheetName val="TP TNguyen"/>
      <sheetName val="TP Thái Nguyên"/>
      <sheetName val="Vnhai"/>
      <sheetName val="Đội 110"/>
      <sheetName val="NC "/>
      <sheetName val="CT DZ"/>
      <sheetName val="PT_ksat"/>
      <sheetName val="LUONG_KS"/>
      <sheetName val="DGCT"/>
      <sheetName val="vlieu"/>
      <sheetName val="FitOutConfCentre"/>
      <sheetName val="B3A - TOWER A"/>
      <sheetName val="F4-F7"/>
      <sheetName val="Main"/>
      <sheetName val="tifico"/>
      <sheetName val="UNIT PRICE"/>
      <sheetName val="Ratios"/>
      <sheetName val="마감사양"/>
      <sheetName val="6MONTHS"/>
      <sheetName val="NVL"/>
      <sheetName val="Office Tower"/>
      <sheetName val="GIAVLIEU"/>
      <sheetName val="Tien do TV"/>
      <sheetName val="Config"/>
      <sheetName val="CP Du phong"/>
      <sheetName val="Tong hop kinh phi"/>
      <sheetName val="THDT goi thau TB"/>
      <sheetName val="QD79"/>
      <sheetName val="Master"/>
      <sheetName val="SUM-AIR-Submit"/>
      <sheetName val="Earthwork"/>
      <sheetName val="BK04"/>
      <sheetName val="Vat_tu"/>
      <sheetName val="Canopy,SS5_(2)"/>
      <sheetName val="RAB_AR&amp;STR"/>
      <sheetName val="THCP_Lap_dat"/>
      <sheetName val="THCP_xay_dung"/>
      <sheetName val="Giá Bê tông 2 bên"/>
      <sheetName val="Takeoff"/>
      <sheetName val="SAP"/>
      <sheetName val="DG duoi"/>
      <sheetName val="6PILE  (돌출)"/>
      <sheetName val="Analisa"/>
      <sheetName val="Gld"/>
      <sheetName val="Gxd"/>
      <sheetName val="TT"/>
      <sheetName val="주식"/>
      <sheetName val="LEGEND"/>
      <sheetName val="Đơn Giá "/>
      <sheetName val="1.R18 BF"/>
      <sheetName val="A"/>
      <sheetName val="G"/>
      <sheetName val="F-B"/>
      <sheetName val="H-J"/>
      <sheetName val="6.External works-R18"/>
      <sheetName val="PRI-LS"/>
      <sheetName val="NKC6"/>
      <sheetName val="Key"/>
      <sheetName val="KQKD-01"/>
      <sheetName val="KQKD-03"/>
      <sheetName val="Phan tich tong hop"/>
      <sheetName val="Sàn T1"/>
      <sheetName val="Lỗ thông gió"/>
      <sheetName val="TNHC"/>
      <sheetName val="CT Thang Mo"/>
      <sheetName val="CT  PL"/>
      <sheetName val="Input"/>
      <sheetName val="Luong BN"/>
      <sheetName val="Luong TB"/>
      <sheetName val="Ca may TB"/>
      <sheetName val="Máy BN"/>
      <sheetName val="KH-Q1,Q2,01"/>
      <sheetName val="PTDG "/>
      <sheetName val="AASHTO92"/>
      <sheetName val="Lương"/>
      <sheetName val="Ca máy"/>
      <sheetName val="TH khối lượng phải làm"/>
      <sheetName val="Cp&gt;10-Ln&lt;10"/>
      <sheetName val="Ln&lt;20"/>
      <sheetName val="EIRR&gt;1&lt;1"/>
      <sheetName val="EIRR&gt; 2"/>
      <sheetName val="EIRR&lt;2"/>
      <sheetName val="macBT"/>
      <sheetName val="Du lieu CKN"/>
      <sheetName val="THCP Tuyen"/>
      <sheetName val="A1.CN"/>
      <sheetName val="1_Data"/>
      <sheetName val="Tong hop cpc"/>
      <sheetName val="Tho lai may"/>
      <sheetName val="Don gia LD"/>
      <sheetName val="THDG"/>
      <sheetName val="BookJHFGJGXBGCCNCVCCVVCVCC2"/>
      <sheetName val="_REF"/>
      <sheetName val="dg-VTu"/>
      <sheetName val="MeKong - Penetration"/>
      <sheetName val="Dist. Perform - Ctns.sales in "/>
      <sheetName val="Dist. Perform - Value.sales in"/>
      <sheetName val="Dist. Perform - Value.sales Out"/>
      <sheetName val="Head Count"/>
      <sheetName val="Sales Result For Month"/>
      <sheetName val="DN"/>
      <sheetName val="VP"/>
      <sheetName val="KD"/>
      <sheetName val="DD"/>
      <sheetName val="CT"/>
      <sheetName val="PX"/>
      <sheetName val="GR"/>
      <sheetName val="DS CHU Phuc"/>
      <sheetName val="DS THI AT"/>
      <sheetName val="Bien Ban"/>
      <sheetName val="BC Ton Kho New"/>
      <sheetName val="BC Cua GSBH New"/>
      <sheetName val="PTTL"/>
      <sheetName val="Gia_GC_Satthep"/>
      <sheetName val="Ref"/>
      <sheetName val="ESTI."/>
      <sheetName val="DI-ESTI"/>
      <sheetName val="DS CHU Ph_x0001__x0000_"/>
      <sheetName val=""/>
      <sheetName val="材労機単価"/>
      <sheetName val="LME"/>
      <sheetName val="DTKLg"/>
      <sheetName val="PTVTu"/>
      <sheetName val="THKP-Full"/>
      <sheetName val="KLg"/>
      <sheetName val="khongin"/>
      <sheetName val="Dgia vat tu"/>
      <sheetName val="Don gia_III"/>
      <sheetName val="Chuso"/>
      <sheetName val="Bhyt t1"/>
      <sheetName val="MeKong_-_Penetration"/>
      <sheetName val="Dist__Perform_-_Ctns_sales_in_"/>
      <sheetName val="Dist__Perform_-_Value_sales_in"/>
      <sheetName val="Dist__Perform_-_Value_sales_Out"/>
      <sheetName val="Head_Count"/>
      <sheetName val="Sales_Result_For_Month"/>
      <sheetName val="DS_CHU_Phuc"/>
      <sheetName val="DS_THI_AT"/>
      <sheetName val="Bien_Ban"/>
      <sheetName val="DS CHU Ph_x0001_?"/>
      <sheetName val="vªÄ"/>
      <sheetName val="ZC³"/>
      <sheetName val="Øü"/>
      <sheetName val="PL_VÆQ"/>
      <sheetName val="PL_DUO_2Q"/>
      <sheetName val="Leave Statistic Report"/>
      <sheetName val="Database"/>
      <sheetName val="—˜‰vˆ•ªˆÄ"/>
      <sheetName val="ŒˆŽZC³"/>
      <sheetName val="ŽØ“ü"/>
      <sheetName val="PL_VŽ–‹ÆQŒˆ"/>
      <sheetName val="PL_DUO_2QŒˆ"/>
      <sheetName val="Leave_Statistic_Report"/>
      <sheetName val="bieu_solieu"/>
      <sheetName val="DS CHU Ph_x0001__"/>
      <sheetName val="Tke"/>
      <sheetName val="DS CHU Ph_x005f_x0001__x005f_x0000_"/>
      <sheetName val="DS CHU Ph_x005f_x0001_?"/>
      <sheetName val="DS CHU Ph_x005f_x0001_"/>
      <sheetName val="DS CHU Ph_x005f_x0001__"/>
      <sheetName val="Vat tu XD"/>
      <sheetName val="DS CHU Ph_x005f_x005f_x005f_x0001__x005f_x005f_x0"/>
      <sheetName val="DS CHU Ph_x005f_x005f_x005f_x0001__"/>
      <sheetName val="DS CHU Ph_x005f_x005f_x005f_x0001_"/>
      <sheetName val="Cash2"/>
      <sheetName val="Z"/>
      <sheetName val="Bang chiet tinh TBA"/>
      <sheetName val="Div26 - Elect"/>
      <sheetName val="Hệ số"/>
      <sheetName val="Động cơ"/>
      <sheetName val="BQ"/>
      <sheetName val="Currency Rate"/>
      <sheetName val="EXTERNAL"/>
      <sheetName val="proj"/>
      <sheetName val="BTT (CAT COC)"/>
      <sheetName val="KESSAN"/>
      <sheetName val="Cash Flow"/>
      <sheetName val="Yield"/>
      <sheetName val="Sheet4"/>
      <sheetName val="실행철강하도"/>
      <sheetName val="DM"/>
      <sheetName val="Vat_tu1"/>
      <sheetName val="Canopy,SS5_(2)1"/>
      <sheetName val="RAB_AR&amp;STR1"/>
      <sheetName val="THCP_Lap_dat1"/>
      <sheetName val="THCP_xay_dung1"/>
      <sheetName val="D&amp;W_def_"/>
      <sheetName val="STRUCTURE_Q'TY"/>
      <sheetName val="REMAIN_Q'TY_-_SUB"/>
      <sheetName val="KH_tai_chinh_khoa_san"/>
      <sheetName val="Nhan_cong"/>
      <sheetName val="Thiet_bi"/>
      <sheetName val="DM_ChiPhi"/>
      <sheetName val="May_TC"/>
      <sheetName val="Phan_tich"/>
      <sheetName val="Bang_KL"/>
      <sheetName val="TH_Kinh_phi"/>
      <sheetName val="T_K"/>
      <sheetName val="B3A_-_TOWER_A"/>
      <sheetName val="MAIN_GATE_HOUSE"/>
      <sheetName val="6PILE__(돌출)"/>
      <sheetName val="Giá_Bê_tông_2_bên"/>
      <sheetName val="Phan_tich_tong_hop"/>
      <sheetName val="Chiet_tinh_dz35"/>
      <sheetName val="Office_Tower"/>
      <sheetName val="DG_duoi"/>
      <sheetName val="Chenh_lech_vat_tu"/>
      <sheetName val="UNIT_PRICE"/>
      <sheetName val="見積書"/>
      <sheetName val="ThongTinBanDau"/>
      <sheetName val="Gia. vat tu"/>
      <sheetName val="Tra_bang"/>
      <sheetName val="BID"/>
      <sheetName val="TOSHIBA-Structure"/>
      <sheetName val="Tong hop"/>
      <sheetName val="Gia"/>
      <sheetName val="Tennancy"/>
      <sheetName val="TinhGiaNC"/>
      <sheetName val="VCBo"/>
      <sheetName val="DMCP"/>
      <sheetName val="TH Vat tu"/>
      <sheetName val="BocXep"/>
      <sheetName val="TinhGiaMTC"/>
      <sheetName val="TH MTC"/>
      <sheetName val="TH N.Cong"/>
      <sheetName val="VCThuy"/>
      <sheetName val="SITE-E"/>
      <sheetName val="유림골조"/>
      <sheetName val="총괄"/>
      <sheetName val="갑,을"/>
      <sheetName val="표지"/>
      <sheetName val="개요"/>
      <sheetName val="사통"/>
      <sheetName val="단가검토"/>
      <sheetName val="설치중량 "/>
      <sheetName val="철거중량"/>
      <sheetName val="수문일위 "/>
      <sheetName val="자재단가"/>
      <sheetName val="Summary"/>
      <sheetName val="DG3285"/>
      <sheetName val="PTVT (MAU)"/>
      <sheetName val="FAB별"/>
      <sheetName val="4-Lane bridge"/>
      <sheetName val="Tongke"/>
      <sheetName val="아파트 "/>
      <sheetName val="원가계산서"/>
      <sheetName val="취합분(터널)"/>
      <sheetName val="취합분(도로)"/>
      <sheetName val="k치단가"/>
      <sheetName val="일위집계"/>
      <sheetName val="노무집계(할증제외)"/>
      <sheetName val="노무집계(할증15%)"/>
      <sheetName val="노무집계(할증40%)"/>
      <sheetName val="노무단가(할증제외)"/>
      <sheetName val="노무단가(할증15%)"/>
      <sheetName val="노무단가(할증40%)"/>
      <sheetName val="일위대가"/>
      <sheetName val="일위산출(1)"/>
      <sheetName val="일위산출(2)"/>
      <sheetName val="일위산출(3)"/>
      <sheetName val="침하계"/>
      <sheetName val="공통부대비"/>
      <sheetName val="집계표"/>
      <sheetName val="토공"/>
      <sheetName val="Eng"/>
      <sheetName val="M 67"/>
      <sheetName val="264"/>
      <sheetName val="Column"/>
      <sheetName val="Schedule S-Curve Revision#3"/>
      <sheetName val="HD-XUAT"/>
      <sheetName val="내역"/>
      <sheetName val="KET CAU CT5"/>
      <sheetName val="ERECIN"/>
      <sheetName val="기안"/>
      <sheetName val="Doors(C)"/>
      <sheetName val="Notes"/>
      <sheetName val="사리부설"/>
      <sheetName val="참조"/>
      <sheetName val="단가"/>
      <sheetName val="도로구조공사비"/>
      <sheetName val="도로토공공사비"/>
      <sheetName val="여수토공사비"/>
      <sheetName val="설치중량_"/>
      <sheetName val="수문일위_"/>
      <sheetName val="PTVT_(MAU)"/>
      <sheetName val="BTT_(CAT_COC)"/>
      <sheetName val="아파트_"/>
      <sheetName val="4-Lane_bridge"/>
      <sheetName val="unitmass"/>
      <sheetName val="BXLDL"/>
      <sheetName val="Tien_do_TV"/>
      <sheetName val="CP_Du_phong"/>
      <sheetName val="Tong_hop_kinh_phi"/>
      <sheetName val="THDT_goi_thau_TB"/>
      <sheetName val="TLg CN&amp;Laixe"/>
      <sheetName val="TLg CN&amp;Laixe (2)"/>
      <sheetName val="TLg Laitau"/>
      <sheetName val="TLg Laitau (2)"/>
      <sheetName val="TH1"/>
      <sheetName val="데이타"/>
      <sheetName val="식재인부"/>
      <sheetName val="Don gia (khong in)"/>
      <sheetName val="入力作成表"/>
      <sheetName val="149-2"/>
      <sheetName val="khung ten TD"/>
      <sheetName val="List"/>
      <sheetName val="Elec LG"/>
      <sheetName val="1.Quotation(見積決裁書） "/>
      <sheetName val="2.Operation(実施計画書）"/>
      <sheetName val="3.Summary of Cost "/>
      <sheetName val="4.Ｓｐｅｃｉａｌ Material"/>
      <sheetName val="6.Ｃｏｍｍｏｎ Material"/>
      <sheetName val="M&amp;E"/>
      <sheetName val="9.Indirect_budget"/>
      <sheetName val="TOP "/>
      <sheetName val="Detail E"/>
      <sheetName val="XXXX"/>
      <sheetName val="1.Requisition(E)"/>
      <sheetName val="Chiettinh dz0,4"/>
      <sheetName val="THEP TAM"/>
      <sheetName val="THEP HÌNH"/>
      <sheetName val="THEP HINH"/>
      <sheetName val="XA GO"/>
      <sheetName val="BANG TRA"/>
      <sheetName val="Đơn_Giá_"/>
      <sheetName val="1_R18_BF"/>
      <sheetName val="6_External_works-R18"/>
      <sheetName val="Div26_-_Elect"/>
      <sheetName val="Tho_lai_may"/>
      <sheetName val="Don_gia_LD"/>
      <sheetName val="Du_toan_XD"/>
      <sheetName val="Don_gia_XD"/>
      <sheetName val="Cash_Flow"/>
      <sheetName val="Gia__vat_tu"/>
      <sheetName val="Sàn_T1"/>
      <sheetName val="Lỗ_thông_gió"/>
      <sheetName val="GVT"/>
      <sheetName val="Bill 2.1_BOQ ĐIỆN"/>
      <sheetName val="BOQ_CAU CAN"/>
      <sheetName val="DGPS"/>
      <sheetName val="CPC"/>
      <sheetName val="Tính toàn đào đất"/>
      <sheetName val="Khối lượng cốt thép"/>
      <sheetName val="Chi tiết chi phí chung"/>
      <sheetName val="CP. SD Điện"/>
      <sheetName val="BM"/>
      <sheetName val="TOEC"/>
      <sheetName val="目次"/>
      <sheetName val="電気設備表"/>
      <sheetName val="kinh."/>
      <sheetName val="Profile"/>
      <sheetName val="03 Detailed"/>
      <sheetName val="01 Bid Price summary"/>
      <sheetName val="Breadown"/>
      <sheetName val="Scorp of work (2)"/>
      <sheetName val="TH2"/>
      <sheetName val="SUM (2)"/>
      <sheetName val="CPC (2)"/>
      <sheetName val="A1.ELC ok "/>
      <sheetName val=" A2.ELV ok"/>
      <sheetName val="A3.VAC ok "/>
      <sheetName val="A4.PLB ok"/>
      <sheetName val="A5.FPS ok"/>
      <sheetName val=" B1.ELC  ok"/>
      <sheetName val="B2.ELV ok"/>
      <sheetName val="B3.VAC ok"/>
      <sheetName val="B4.PLB "/>
      <sheetName val="B5.FPS ok"/>
      <sheetName val="C. SOFTWARE"/>
      <sheetName val="D. OTHER"/>
      <sheetName val="A1. ELC PANEL"/>
      <sheetName val="Haophi"/>
      <sheetName val="TTDA"/>
      <sheetName val="General"/>
      <sheetName val="Material"/>
      <sheetName val="Sum material"/>
      <sheetName val="Detail"/>
      <sheetName val="INFO"/>
      <sheetName val="Muc Luc"/>
      <sheetName val="BuilderWorkForME"/>
      <sheetName val="list VL"/>
      <sheetName val="Trình mẫu VL"/>
      <sheetName val="Nhap VL"/>
      <sheetName val="LIST VLĐV"/>
      <sheetName val="BB.VLDV"/>
      <sheetName val="BB.VLDV (multi)"/>
      <sheetName val="nghiệm thu hoàn thành"/>
      <sheetName val="Báo cáo hiện trường"/>
      <sheetName val="Kế hoạch nghiệm thu"/>
      <sheetName val="Quy trình"/>
      <sheetName val="List vữa"/>
      <sheetName val="Report"/>
      <sheetName val="List NT"/>
      <sheetName val="BBNT"/>
      <sheetName val="BBNT thô"/>
      <sheetName val="GAEYO"/>
      <sheetName val="PCCC"/>
      <sheetName val="NVN Hotel"/>
      <sheetName val="수정시산표"/>
      <sheetName val="Ceiling Height- Schedule"/>
      <sheetName val="04-BETONG"/>
      <sheetName val="COC-LAP DAT"/>
      <sheetName val="05-COPPHA"/>
      <sheetName val="02-Lap dat"/>
      <sheetName val="Ngân sách"/>
      <sheetName val="09-Hoan thien nen"/>
      <sheetName val="names"/>
      <sheetName val="LaborPY"/>
      <sheetName val="LaborKH"/>
      <sheetName val="Equip "/>
      <sheetName val="DLdauvao"/>
      <sheetName val="CaMay"/>
      <sheetName val="MTC"/>
      <sheetName val="금융"/>
      <sheetName val="Phân tích"/>
      <sheetName val="차액보증"/>
      <sheetName val="경비2내역"/>
      <sheetName val="CANDOI"/>
      <sheetName val="Nhap VT oto"/>
      <sheetName val="0. Bìa"/>
      <sheetName val="1. THONG TIN TT"/>
      <sheetName val="DNTT"/>
      <sheetName val="Tiên Lượng"/>
      <sheetName val="THGT TT PL01&amp;02"/>
      <sheetName val="1. THGT-TT"/>
      <sheetName val="1.1 THGT MEP"/>
      <sheetName val="1.2 THGT PCCC"/>
      <sheetName val="1.3 THGT PL"/>
      <sheetName val="2. BBNT KLHT"/>
      <sheetName val="4.2 THKL PL02"/>
      <sheetName val="5.2 DGCT PL02"/>
      <sheetName val="3. DGCT MEP + PCCC "/>
      <sheetName val="3.1 DGCT PL"/>
      <sheetName val="DBỐC ACMV"/>
      <sheetName val="DB CABLE"/>
      <sheetName val="DB ONG CC &amp; CS"/>
      <sheetName val="DB CABLE FA + SP"/>
      <sheetName val="DB ONG SP ELC"/>
      <sheetName val="DB CTN"/>
      <sheetName val="ma-pt"/>
      <sheetName val="BAG-2"/>
      <sheetName val="6823_PS_17004"/>
      <sheetName val="PU_ITALY_4"/>
      <sheetName val="Vat_tu2"/>
      <sheetName val="Canopy,SS5_(2)2"/>
      <sheetName val="RAB_AR&amp;STR2"/>
      <sheetName val="THCP_Lap_dat2"/>
      <sheetName val="THCP_xay_dung2"/>
      <sheetName val="D&amp;W_def_1"/>
      <sheetName val="Gioi_thieu1"/>
      <sheetName val="Du_Toan1"/>
      <sheetName val="he_so1"/>
      <sheetName val="Chiet_tinh_dz351"/>
      <sheetName val="KH_tai_chinh_khoa_san1"/>
      <sheetName val="Nhan_cong1"/>
      <sheetName val="Thiet_bi1"/>
      <sheetName val="DM_ChiPhi1"/>
      <sheetName val="May_TC1"/>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sheetData sheetId="200"/>
      <sheetData sheetId="201"/>
      <sheetData sheetId="202"/>
      <sheetData sheetId="203"/>
      <sheetData sheetId="204"/>
      <sheetData sheetId="205"/>
      <sheetData sheetId="206"/>
      <sheetData sheetId="207"/>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refreshError="1"/>
      <sheetData sheetId="234" refreshError="1"/>
      <sheetData sheetId="235" refreshError="1"/>
      <sheetData sheetId="236"/>
      <sheetData sheetId="237"/>
      <sheetData sheetId="238"/>
      <sheetData sheetId="239"/>
      <sheetData sheetId="240"/>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sheetData sheetId="280"/>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sheetData sheetId="306"/>
      <sheetData sheetId="307"/>
      <sheetData sheetId="308"/>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sheetData sheetId="354"/>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sheetData sheetId="374" refreshError="1"/>
      <sheetData sheetId="375" refreshError="1"/>
      <sheetData sheetId="376" refreshError="1"/>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sheetData sheetId="403"/>
      <sheetData sheetId="404"/>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sheetData sheetId="414"/>
      <sheetData sheetId="415"/>
      <sheetData sheetId="416"/>
      <sheetData sheetId="417"/>
      <sheetData sheetId="418"/>
      <sheetData sheetId="419"/>
      <sheetData sheetId="420"/>
      <sheetData sheetId="421"/>
      <sheetData sheetId="422"/>
      <sheetData sheetId="423" refreshError="1"/>
      <sheetData sheetId="424" refreshError="1"/>
      <sheetData sheetId="425" refreshError="1"/>
      <sheetData sheetId="426" refreshError="1"/>
      <sheetData sheetId="427" refreshError="1"/>
      <sheetData sheetId="428" refreshError="1"/>
      <sheetData sheetId="429"/>
      <sheetData sheetId="430"/>
      <sheetData sheetId="431"/>
      <sheetData sheetId="432"/>
      <sheetData sheetId="433"/>
      <sheetData sheetId="434"/>
      <sheetData sheetId="435"/>
      <sheetData sheetId="436"/>
      <sheetData sheetId="437"/>
      <sheetData sheetId="438"/>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sheetData sheetId="494"/>
      <sheetData sheetId="495"/>
      <sheetData sheetId="496"/>
      <sheetData sheetId="497"/>
      <sheetData sheetId="498"/>
      <sheetData sheetId="499"/>
      <sheetData sheetId="500"/>
      <sheetData sheetId="501"/>
      <sheetData sheetId="502"/>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sheetData sheetId="518"/>
      <sheetData sheetId="519"/>
      <sheetData sheetId="520" refreshError="1"/>
      <sheetData sheetId="521" refreshError="1"/>
      <sheetData sheetId="522"/>
      <sheetData sheetId="523"/>
      <sheetData sheetId="524"/>
      <sheetData sheetId="525"/>
      <sheetData sheetId="526"/>
      <sheetData sheetId="527"/>
      <sheetData sheetId="528"/>
      <sheetData sheetId="529" refreshError="1"/>
      <sheetData sheetId="530" refreshError="1"/>
      <sheetData sheetId="531" refreshError="1"/>
      <sheetData sheetId="532" refreshError="1"/>
      <sheetData sheetId="533"/>
      <sheetData sheetId="534" refreshError="1"/>
      <sheetData sheetId="535" refreshError="1"/>
      <sheetData sheetId="536" refreshError="1"/>
      <sheetData sheetId="537" refreshError="1"/>
      <sheetData sheetId="538" refreshError="1"/>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refreshError="1"/>
      <sheetData sheetId="574" refreshError="1"/>
      <sheetData sheetId="575"/>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sheetData sheetId="627" refreshError="1"/>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HDZ0,4"/>
      <sheetName val="TH DZ35"/>
      <sheetName val="THTram"/>
      <sheetName val="DON GIA CAN THO"/>
      <sheetName val="Tro giup"/>
      <sheetName val="Don gia chi tiet"/>
      <sheetName val="Sheet1"/>
      <sheetName val="조명시설"/>
      <sheetName val="Don gia"/>
      <sheetName val="TinhGiaMTC"/>
      <sheetName val="TinhGiaNC"/>
      <sheetName val="RAB AR&amp;STR"/>
      <sheetName val="Earthwork"/>
      <sheetName val="Input"/>
      <sheetName val="DANHPHAP"/>
      <sheetName val="chi tiet TBA"/>
      <sheetName val="chi tiet C"/>
      <sheetName val="공통가설"/>
      <sheetName val="ptnc"/>
      <sheetName val="ptvl"/>
      <sheetName val="ptm"/>
      <sheetName val="SILICATE"/>
      <sheetName val="물량표S"/>
      <sheetName val="DG"/>
      <sheetName val="PU_ITALY_"/>
      <sheetName val="TH_DZ35"/>
      <sheetName val="Tro_giup"/>
      <sheetName val="DON_GIA_CAN_THO"/>
      <sheetName val="PU_ITALY_1"/>
      <sheetName val="TH_DZ351"/>
      <sheetName val="Tro_giup1"/>
      <sheetName val="DON_GIA_CAN_THO1"/>
      <sheetName val="gvl"/>
      <sheetName val="DC"/>
      <sheetName val="NL"/>
      <sheetName val="DON GIA TRAM (3)"/>
      <sheetName val="dongia"/>
      <sheetName val="TONGKE-HT"/>
      <sheetName val="7606 DZ"/>
      <sheetName val="Control"/>
      <sheetName val="THVATTU"/>
      <sheetName val="DATA"/>
      <sheetName val="Customize Your Purchase Order"/>
      <sheetName val="XT_Buoc 3"/>
      <sheetName val="TONG HOP VL-NC TT"/>
      <sheetName val="CHITIET VL-NC-TT -1p"/>
      <sheetName val="TDTKP1"/>
      <sheetName val="KPVC-BD "/>
      <sheetName val="Ky Lam Bridge"/>
      <sheetName val="Provisional Sums Item"/>
      <sheetName val="Gas Pressure Welding"/>
      <sheetName val="General Item&amp;General Requiremen"/>
      <sheetName val="General Items"/>
      <sheetName val="Regenral Requirements"/>
      <sheetName val="Shdet1"/>
      <sheetName val="RAB_AR&amp;STR"/>
      <sheetName val="chi_tiet_TBA"/>
      <sheetName val="chi_tiet_C"/>
      <sheetName val="Customize_Your_Purchase_Order"/>
      <sheetName val="#REF"/>
      <sheetName val="내역서"/>
      <sheetName val="402"/>
      <sheetName val="VL,NC,MTC"/>
      <sheetName val="BG"/>
      <sheetName val="FitOutConfCentre"/>
      <sheetName val="KLHT"/>
      <sheetName val="CHITIET VL-NC-TT-3p"/>
      <sheetName val="S-curve "/>
      <sheetName val="PU_ITALY_2"/>
      <sheetName val="TH_DZ352"/>
      <sheetName val="Tro_giup2"/>
      <sheetName val="DON_GIA_CAN_THO2"/>
      <sheetName val="Don_gia_chi_tiet"/>
      <sheetName val="Commercial value"/>
      <sheetName val="NC"/>
      <sheetName val="TONG HOP VL-NC"/>
      <sheetName val="lam-moi"/>
      <sheetName val="Du Toan"/>
      <sheetName val="NGUON"/>
      <sheetName val="DGTH"/>
      <sheetName val="HĐ ngoài"/>
      <sheetName val="dongia (2)"/>
      <sheetName val="Mall"/>
      <sheetName val="DONVIBAN"/>
      <sheetName val="PROFILE"/>
      <sheetName val="BANCO (2)"/>
      <sheetName val="MT DPin (2)"/>
      <sheetName val="A1.CN"/>
      <sheetName val="Đầu vào"/>
      <sheetName val="dnc4"/>
      <sheetName val="갑지"/>
      <sheetName val="Adix A"/>
      <sheetName val="침하계"/>
      <sheetName val="BETON"/>
      <sheetName val="24-ACMV"/>
      <sheetName val="dg67-1"/>
      <sheetName val="Don_gia"/>
      <sheetName val="DON_GIA_TRAM_(3)"/>
      <sheetName val="7606_DZ"/>
      <sheetName val="TONG_HOP_VL-NC_TT"/>
      <sheetName val="CHITIET_VL-NC-TT_-1p"/>
      <sheetName val="KPVC-BD_"/>
      <sheetName val="CTG"/>
      <sheetName val="DG-VL"/>
      <sheetName val="PTDGCT"/>
      <sheetName val="VL"/>
      <sheetName val="PTDG"/>
      <sheetName val="So doi chieu LC"/>
      <sheetName val="phuluc1"/>
      <sheetName val="May"/>
      <sheetName val="CBKC-110"/>
      <sheetName val="chiet tinh"/>
      <sheetName val="Ng.hàng xà+bulong"/>
      <sheetName val="366"/>
      <sheetName val="TH_CNO"/>
      <sheetName val="NK_CHUNG"/>
      <sheetName val="CT vat lieu"/>
      <sheetName val="vcdngan"/>
      <sheetName val="SL"/>
      <sheetName val="DG DZ"/>
      <sheetName val="DG TBA"/>
      <sheetName val="DGXD"/>
      <sheetName val="TBA"/>
      <sheetName val="4.PTDG"/>
      <sheetName val="TONG HOP T5 1998"/>
      <sheetName val="Du_lieu"/>
      <sheetName val="project management"/>
      <sheetName val="DG thep ma kem"/>
      <sheetName val="dm366"/>
      <sheetName val="실행철강하도"/>
      <sheetName val="SITE-E"/>
      <sheetName val="chitimc"/>
      <sheetName val="giathanh1"/>
      <sheetName val="THVT"/>
      <sheetName val="P"/>
      <sheetName val="MAIN GATE HOUSE"/>
      <sheetName val="O20"/>
      <sheetName val="집계표"/>
      <sheetName val="CAT_5"/>
      <sheetName val="BQMP"/>
      <sheetName val="산근"/>
      <sheetName val="inter"/>
      <sheetName val="대비"/>
      <sheetName val="REINF."/>
      <sheetName val="SKETCH"/>
      <sheetName val="LOADS"/>
      <sheetName val="Titles"/>
      <sheetName val="Rates 2009"/>
      <sheetName val="Dulieu"/>
      <sheetName val="K95"/>
      <sheetName val="K98"/>
      <sheetName val="LaborPY"/>
      <sheetName val="LaborKH"/>
      <sheetName val="Equip "/>
      <sheetName val="Material"/>
      <sheetName val="KPTH-T12"/>
      <sheetName val="Thamgia-T10"/>
      <sheetName val="Ts"/>
      <sheetName val="DM"/>
      <sheetName val="DM 6061"/>
      <sheetName val="Gia"/>
      <sheetName val="bt19"/>
      <sheetName val="Btr25"/>
      <sheetName val="Bang KL"/>
      <sheetName val="A1, May"/>
      <sheetName val="Máy"/>
      <sheetName val="Vat lieu"/>
      <sheetName val="????"/>
      <sheetName val="RAB_AR&amp;STR1"/>
      <sheetName val="chi_tiet_TBA1"/>
      <sheetName val="chi_tiet_C1"/>
      <sheetName val="Customize_Your_Purchase_Order1"/>
      <sheetName val="CHITIET_VL-NC-TT-3p"/>
      <sheetName val="S-curve_"/>
      <sheetName val="So_doi_chieu_LC"/>
      <sheetName val="Adix_A"/>
      <sheetName val="HĐ_ngoài"/>
      <sheetName val="XT_Buoc_3"/>
      <sheetName val="dongia_(2)"/>
      <sheetName val="damgiua"/>
      <sheetName val="dgct"/>
      <sheetName val="Cp&gt;10-Ln&lt;10"/>
      <sheetName val="Ln&lt;20"/>
      <sheetName val="EIRR&gt;1&lt;1"/>
      <sheetName val="EIRR&gt; 2"/>
      <sheetName val="EIRR&lt;2"/>
      <sheetName val="Sheet2"/>
      <sheetName val="Chenh lech vat tu"/>
      <sheetName val="XD"/>
      <sheetName val="Cuongricc"/>
      <sheetName val="CT-35"/>
      <sheetName val="CT-0.4KV"/>
      <sheetName val="Data Input"/>
      <sheetName val="Keothep"/>
      <sheetName val="Re-bar"/>
      <sheetName val="DLDTLN"/>
      <sheetName val="차액보증"/>
      <sheetName val="Config"/>
      <sheetName val="DMCP"/>
      <sheetName val="HS_TDT"/>
      <sheetName val="ALLOWANCE"/>
      <sheetName val="MH RATE"/>
      <sheetName val="Sheet3"/>
      <sheetName val="금융비용"/>
      <sheetName val="입찰안"/>
      <sheetName val="BGD"/>
      <sheetName val="KCS"/>
      <sheetName val="KD"/>
      <sheetName val="KT"/>
      <sheetName val="KTNL"/>
      <sheetName val="KH"/>
      <sheetName val="PX-SX"/>
      <sheetName val="TC"/>
      <sheetName val="Lcau - Lxuc"/>
      <sheetName val="WT-LIST"/>
      <sheetName val="EXTERNAL"/>
      <sheetName val="Trạm biến áp"/>
      <sheetName val="Đơn Giá "/>
      <sheetName val="Chi tiet XD TBA"/>
      <sheetName val="Giá"/>
      <sheetName val="DM1776"/>
      <sheetName val="DM228"/>
      <sheetName val="DM4970"/>
      <sheetName val="Camay_DP"/>
      <sheetName val="DM6061"/>
      <sheetName val="Luong2"/>
      <sheetName val="Diện tích"/>
      <sheetName val="1_Khái toán"/>
      <sheetName val="ironmongery"/>
      <sheetName val="DTOAN"/>
      <sheetName val="Equipment"/>
      <sheetName val="DT_THAU"/>
      <sheetName val="말뚝지지력산정"/>
      <sheetName val="rate material"/>
      <sheetName val="04 - XUONG DET B"/>
      <sheetName val="CTGX"/>
      <sheetName val="CTG-1"/>
      <sheetName val="DTXL"/>
      <sheetName val="DonGiaLD"/>
      <sheetName val="Gia vat tu"/>
      <sheetName val="6787CWFASE2CASE2_00.xls"/>
      <sheetName val="list"/>
      <sheetName val="T&amp;D"/>
      <sheetName val="Ca máy"/>
      <sheetName val="Cước VC + ĐM CP Tư vấn"/>
      <sheetName val="Dự toán"/>
      <sheetName val="Đơn Giá TH"/>
      <sheetName val="Nhân công"/>
      <sheetName val="Phân tích"/>
      <sheetName val="Hệ số"/>
      <sheetName val="C.P Thiết bị"/>
      <sheetName val="T.H Kinh phí"/>
      <sheetName val="Vật tư"/>
      <sheetName val="Trang bìa"/>
      <sheetName val="???S"/>
      <sheetName val="???"/>
      <sheetName val="??"/>
      <sheetName val="HÐ ngoài"/>
      <sheetName val="??????"/>
      <sheetName val="HÐ_ngoài"/>
      <sheetName val="Bill 1_Quy dinh chung"/>
      <sheetName val="1.R18 BF"/>
      <sheetName val="A"/>
      <sheetName val="G"/>
      <sheetName val="F-B"/>
      <sheetName val="H-J"/>
      <sheetName val="6.External works-R18"/>
      <sheetName val="7606-TBA"/>
      <sheetName val="7606-ĐZ"/>
      <sheetName val="CT1"/>
      <sheetName val="dg7606"/>
      <sheetName val="DM 67"/>
      <sheetName val="DG1426"/>
      <sheetName val="KH-Q1,Q2,01"/>
      <sheetName val="PU_ITALY_3"/>
      <sheetName val="TH_DZ353"/>
      <sheetName val="Tro_giup3"/>
      <sheetName val="Don_gia1"/>
      <sheetName val="DON_GIA_TRAM_(3)1"/>
      <sheetName val="DON_GIA_CAN_THO3"/>
      <sheetName val="Don_gia_chi_tiet1"/>
      <sheetName val="7606_DZ1"/>
      <sheetName val="CHITIET_VL-NC-TT_-1p1"/>
      <sheetName val="TONG_HOP_VL-NC_TT1"/>
      <sheetName val="KPVC-BD_1"/>
      <sheetName val="Ky_Lam_Bridge"/>
      <sheetName val="Provisional_Sums_Item"/>
      <sheetName val="Gas_Pressure_Welding"/>
      <sheetName val="General_Item&amp;General_Requiremen"/>
      <sheetName val="General_Items"/>
      <sheetName val="Regenral_Requirements"/>
      <sheetName val="Ng_hàng_xà+bulong"/>
      <sheetName val="chiet_tinh"/>
      <sheetName val="CT_vat_lieu"/>
      <sheetName val="DM_6061"/>
      <sheetName val="DG_thep_ma_kem"/>
      <sheetName val="DG_DZ"/>
      <sheetName val="DG_TBA"/>
      <sheetName val="Commercial_value"/>
      <sheetName val="TONG_HOP_VL-NC"/>
      <sheetName val="Rates_2009"/>
      <sheetName val="Data_Input"/>
      <sheetName val="MTL$-INTER"/>
      <sheetName val="KL Chi tiết Xây tô"/>
      <sheetName val="Barrem"/>
      <sheetName val="07Base Cost"/>
      <sheetName val="Chi tiet KL"/>
      <sheetName val="Tổng hợp KL"/>
      <sheetName val="BM"/>
      <sheetName val="Xay lapduongR3"/>
      <sheetName val="chiettinh"/>
      <sheetName val="#REF!"/>
      <sheetName val="Cong"/>
      <sheetName val="Elect (3)"/>
      <sheetName val="B"/>
      <sheetName val="BQMPALOC"/>
      <sheetName val="NDOCBT"/>
      <sheetName val="basis"/>
      <sheetName val="E"/>
      <sheetName val="K"/>
      <sheetName val="수입"/>
      <sheetName val="eq_data"/>
      <sheetName val="plan&amp;section of foundation"/>
      <sheetName val="design criteria"/>
      <sheetName val="Bond 수수료 계산 포맷"/>
      <sheetName val="ITB COST"/>
      <sheetName val="DGsuyrong"/>
      <sheetName val="PhanTichVua"/>
      <sheetName val="PhanTichVT"/>
      <sheetName val="KhoiluongDT"/>
      <sheetName val="I-KAMAR"/>
      <sheetName val="DETAIL "/>
      <sheetName val="Phan khai KLuong"/>
      <sheetName val="Duphong"/>
      <sheetName val="CE(E)"/>
      <sheetName val="CE(M)"/>
      <sheetName val="Project Data"/>
      <sheetName val="負荷集計（断熱不燃）"/>
      <sheetName val="01"/>
      <sheetName val="02"/>
      <sheetName val=" 03"/>
      <sheetName val="04"/>
      <sheetName val="05"/>
      <sheetName val="06"/>
      <sheetName val="07"/>
      <sheetName val="08"/>
      <sheetName val="09"/>
      <sheetName val="chieu day san"/>
      <sheetName val="Podium Concrete Works"/>
      <sheetName val="KLCT- TOWER"/>
      <sheetName val="KLCT- PODIUM"/>
      <sheetName val="Gia thanh chuoi su"/>
      <sheetName val="Tiep dia"/>
      <sheetName val="Don gia vung III-Can Tho"/>
      <sheetName val="base"/>
      <sheetName val="DGG"/>
      <sheetName val="INDEX"/>
      <sheetName val="Area Cal"/>
      <sheetName val="PAGE 1"/>
      <sheetName val="6PILE  (돌출)"/>
      <sheetName val="6MONTHS"/>
      <sheetName val="GTTBA"/>
      <sheetName val="____"/>
      <sheetName val="___S"/>
      <sheetName val="___"/>
      <sheetName val="__"/>
      <sheetName val="______"/>
      <sheetName val="7606"/>
      <sheetName val="토공"/>
      <sheetName val="Formwork"/>
      <sheetName val="DG7606DZ"/>
      <sheetName val="GAEYO"/>
      <sheetName val="실행"/>
      <sheetName val="갑지1"/>
      <sheetName val="Duc_bk"/>
      <sheetName val="CANDOI"/>
      <sheetName val="MATK"/>
      <sheetName val="NHATKY"/>
      <sheetName val="Standardwerte"/>
      <sheetName val="BKBANRA"/>
      <sheetName val="BKMUAVAO"/>
      <sheetName val="INFO"/>
      <sheetName val="Summary"/>
      <sheetName val="Đầu tư"/>
      <sheetName val="dg tphcm"/>
      <sheetName val="Vat tu XD"/>
      <sheetName val="BIDDING-SUM"/>
      <sheetName val="NVL"/>
      <sheetName val="Loại Vật tư"/>
      <sheetName val="DTICH"/>
      <sheetName val="tonghop"/>
      <sheetName val="DATA2"/>
      <sheetName val="DUCVIETPQ"/>
      <sheetName val="INFOR-ST"/>
      <sheetName val="T.KÊ K.CẤU"/>
      <sheetName val="Bill 01 - CTN"/>
      <sheetName val="Bill 2.2 Villa 2 beds"/>
      <sheetName val="Harga ME "/>
      <sheetName val="RATE"/>
      <sheetName val="Alat"/>
      <sheetName val="Analisa Gabungan"/>
      <sheetName val="Sub"/>
      <sheetName val="D&amp;W"/>
      <sheetName val="DL"/>
      <sheetName val="SEX"/>
      <sheetName val="Measure 1306"/>
      <sheetName val="0"/>
      <sheetName val="gia cong tac"/>
      <sheetName val="Door and window"/>
      <sheetName val="Sheet4"/>
      <sheetName val="Supplier"/>
      <sheetName val=" Bill.5-Earthing.2 - Add Works"/>
      <sheetName val="SP10"/>
      <sheetName val="Setting"/>
      <sheetName val="Settings"/>
      <sheetName val="Bill 02 - Xay gach-Pou "/>
      <sheetName val="Bill 03-Chống thấm-Pou"/>
      <sheetName val="Bill 04-Kim loại-Pou"/>
      <sheetName val="Bill 05 - Hoan thien-Pou "/>
      <sheetName val="Bill 02 - Xay gach-Tower"/>
      <sheetName val="Bill 03-Chống thấm-Tower"/>
      <sheetName val="Bill 04-Kim loại-Tower"/>
      <sheetName val="Bill 05 - Hoan thien-Tower"/>
      <sheetName val="KL- KHAC"/>
      <sheetName val="BILL 3 - KẾT CẤU HẦM"/>
      <sheetName val="PTĐG"/>
      <sheetName val="DTC&amp;TP&amp;NCC"/>
      <sheetName val="PTĐG LTBT"/>
      <sheetName val="CTG-PRECHEx1.4"/>
      <sheetName val="CTG-AB (2)"/>
      <sheetName val="CTG-AB (3)"/>
      <sheetName val="CTG-PLP-1.08"/>
      <sheetName val="CTG-QUYCHE"/>
      <sheetName val="CTG-AB"/>
      <sheetName val="Pre Đội nhóm"/>
      <sheetName val="LEGEND"/>
      <sheetName val="project_management"/>
      <sheetName val="MAIN_GATE_HOUSE"/>
      <sheetName val="REINF_"/>
      <sheetName val="Du_toan"/>
      <sheetName val="Bang_KL"/>
      <sheetName val="MH_RATE"/>
      <sheetName val="Lcau_-_Lxuc"/>
      <sheetName val="PRI-LS"/>
      <sheetName val="NKC6"/>
      <sheetName val="ESTI."/>
      <sheetName val="database"/>
      <sheetName val="inpukeoI"/>
      <sheetName val="Tower - Concrete Works"/>
      <sheetName val="Bill-04 ket cau thap- UNI"/>
      <sheetName val="PEDESB"/>
      <sheetName val="TH Vat tu"/>
      <sheetName val="Cửa"/>
      <sheetName val="Bang trong luong rieng thep"/>
      <sheetName val="DTXD"/>
      <sheetName val="GV1-D13 (Casement door)"/>
      <sheetName val="JP_List"/>
      <sheetName val="SUBS"/>
      <sheetName val="Feeds"/>
      <sheetName val="final list 2005"/>
      <sheetName val="final_list_2005"/>
      <sheetName val="WORKINGS"/>
      <sheetName val="LV data"/>
      <sheetName val="CPDDII"/>
      <sheetName val="Note"/>
      <sheetName val="DLdauvao"/>
      <sheetName val="CẤP THOÁT NƯỚC"/>
      <sheetName val="TH MTC"/>
      <sheetName val="TH N.Cong"/>
      <sheetName val="DG-TNHC-85"/>
      <sheetName val="Dia"/>
      <sheetName val="THDT goi thau TB"/>
      <sheetName val="Tien do TV"/>
      <sheetName val="QD957"/>
      <sheetName val="Chenh lech ca may"/>
      <sheetName val="TLg CN&amp;Laixe"/>
      <sheetName val="TLg CN&amp;Laixe (2)"/>
      <sheetName val="TLg Laitau"/>
      <sheetName val="TLg Laitau (2)"/>
      <sheetName val="TK-COL"/>
      <sheetName val="02_Dulieu_Cua"/>
      <sheetName val="DK"/>
      <sheetName val="Isolasi Luar Dalam"/>
      <sheetName val="Isolasi Luar"/>
      <sheetName val="bridge # 1"/>
      <sheetName val="HMCV"/>
      <sheetName val="CauKien"/>
      <sheetName val="Bang 3_Chi tiet phan Dz"/>
      <sheetName val="KHOI LUONG"/>
      <sheetName val="HVAC.BLOCK B4"/>
      <sheetName val="KL san lap"/>
      <sheetName val="Chi tiet"/>
      <sheetName val="Equipment list (PAC)"/>
      <sheetName val="計算条件"/>
      <sheetName val="TINH KHOI LUONG"/>
      <sheetName val="DATA BASE"/>
      <sheetName val="Mat_Source"/>
      <sheetName val="入力作成表"/>
      <sheetName val="CPA"/>
      <sheetName val="PS-Labour_M"/>
      <sheetName val="BẢNG KHỐI LƯỢNG TỔNG HỢP"/>
      <sheetName val="CTKL KTX HT"/>
      <sheetName val="VND"/>
      <sheetName val="Buy vs. Lease Car"/>
      <sheetName val="Hardware"/>
      <sheetName val="HWW"/>
      <sheetName val="TH_CPTB"/>
      <sheetName val="CP Khac cuoc VC"/>
      <sheetName val="新规"/>
      <sheetName val="Code"/>
      <sheetName val="Budget Code"/>
      <sheetName val="Master"/>
      <sheetName val="2.Chiet tinh"/>
      <sheetName val="daf-3(OK)"/>
      <sheetName val="daf-7(OK)"/>
      <sheetName val="subcon sched"/>
      <sheetName val="SourceData"/>
      <sheetName val="13-Cốt thép (10mm&lt;D≤18mm) FO16"/>
      <sheetName val="du lieu du toan"/>
      <sheetName val="IBASE"/>
      <sheetName val="A1"/>
      <sheetName val="PRE (E)"/>
      <sheetName val="Z"/>
      <sheetName val="NHÀ NHẬP LIỆU"/>
      <sheetName val="MÓNG SILO"/>
      <sheetName val="Tong du toan"/>
      <sheetName val="Bill 2 - ketcau"/>
      <sheetName val="Chi tiet lan can"/>
      <sheetName val="dghn"/>
      <sheetName val="DANHMUC"/>
      <sheetName val="RAB_AR&amp;STR2"/>
      <sheetName val="chi_tiet_TBA2"/>
      <sheetName val="chi_tiet_C2"/>
      <sheetName val="Customize_Your_Purchase_Order2"/>
      <sheetName val="CHITIET_VL-NC-TT-3p1"/>
      <sheetName val="HĐ_ngoài1"/>
      <sheetName val="XT_Buoc_31"/>
      <sheetName val="dongia_(2)1"/>
      <sheetName val="Adix_A1"/>
      <sheetName val="S-curve_1"/>
      <sheetName val="So_doi_chieu_LC1"/>
      <sheetName val="Equip_"/>
      <sheetName val="A1_CN"/>
      <sheetName val="Đầu_vào"/>
      <sheetName val="Trạm_biến_áp"/>
      <sheetName val="Đơn_Giá_"/>
      <sheetName val="Chenh_lech_vat_tu"/>
      <sheetName val="Diện_tích"/>
      <sheetName val="1_Khái_toán"/>
      <sheetName val="TONG_HOP_T5_1998"/>
      <sheetName val="Chi_tiet_XD_TBA"/>
      <sheetName val="CT-0_4KV"/>
      <sheetName val="Chi_tiet_KL"/>
      <sheetName val="Tổng_hợp_KL"/>
      <sheetName val="rate_material"/>
      <sheetName val="KL_Chi_tiết_Xây_tô"/>
      <sheetName val="04_-_XUONG_DET_B"/>
      <sheetName val="07Base_Cost"/>
      <sheetName val="_03"/>
      <sheetName val="chieu_day_san"/>
      <sheetName val="Podium_Concrete_Works"/>
      <sheetName val="KLCT-_TOWER"/>
      <sheetName val="KLCT-_PODIUM"/>
      <sheetName val="Gia_thanh_chuoi_su"/>
      <sheetName val="Tiep_dia"/>
      <sheetName val="Don_gia_vung_III-Can_Tho"/>
      <sheetName val="Bill_1_Quy_dinh_chung"/>
      <sheetName val="1_R18_BF"/>
      <sheetName val="6_External_works-R18"/>
      <sheetName val="Phan_khai_KLuong"/>
      <sheetName val="Area_Cal"/>
      <sheetName val="Elect_(3)"/>
      <sheetName val="plan&amp;section_of_foundation"/>
      <sheetName val="design_criteria"/>
      <sheetName val="Bond_수수료_계산_포맷"/>
      <sheetName val="ITB_COST"/>
      <sheetName val="PAGE_1"/>
      <sheetName val="Loại_Vật_tư"/>
      <sheetName val="DM_67"/>
      <sheetName val="Đầu_tư"/>
      <sheetName val="dg_tphcm"/>
      <sheetName val="T_KÊ_K_CẤU"/>
      <sheetName val="4_PTDG"/>
      <sheetName val="A1,_May"/>
      <sheetName val="Vat_lieu"/>
      <sheetName val="Door_and_window"/>
      <sheetName val="Project_Data"/>
      <sheetName val="EIRR&gt;_2"/>
      <sheetName val="6PILE__(돌출)"/>
      <sheetName val="HÐ_ngoài1"/>
      <sheetName val="Xay_lapduongR3"/>
      <sheetName val="wsLists"/>
      <sheetName val="PU_ITALY_4"/>
      <sheetName val="Tro_giup4"/>
      <sheetName val="TH_DZ354"/>
      <sheetName val="CHITIET_VL-NC-TT_-1p2"/>
      <sheetName val="TONG_HOP_VL-NC_TT2"/>
      <sheetName val="KPVC-BD_2"/>
      <sheetName val="Income Statement"/>
      <sheetName val="Shareholders' Equity"/>
      <sheetName val="Dlieu dau vao"/>
      <sheetName val="OT"/>
      <sheetName val="Don_gia2"/>
      <sheetName val="DON_GIA_TRAM_(3)2"/>
      <sheetName val="DON_GIA_CAN_THO4"/>
      <sheetName val="7606_DZ2"/>
      <sheetName val="Don_gia_chi_tiet2"/>
      <sheetName val="Gia_vat_tu1"/>
      <sheetName val="Ky_Lam_Bridge1"/>
      <sheetName val="Provisional_Sums_Item1"/>
      <sheetName val="Gas_Pressure_Welding1"/>
      <sheetName val="General_Item&amp;General_Requireme1"/>
      <sheetName val="General_Items1"/>
      <sheetName val="Regenral_Requirements1"/>
      <sheetName val="Ng_hàng_xà+bulong1"/>
      <sheetName val="CT_vat_lieu1"/>
      <sheetName val="Income_Statement1"/>
      <sheetName val="Shareholders'_Equity1"/>
      <sheetName val="Gia_vat_tu"/>
      <sheetName val="Income_Statement"/>
      <sheetName val="Shareholders'_Equity"/>
      <sheetName val="Luong NII"/>
      <sheetName val="Cpbetong"/>
      <sheetName val="366fun"/>
      <sheetName val="DM_60606061"/>
      <sheetName val="DINH MUC THI NGHIEM"/>
      <sheetName val="CUOCVC"/>
      <sheetName val="Luong NI"/>
      <sheetName val="Vatlieu"/>
      <sheetName val="CT"/>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sheetData sheetId="285"/>
      <sheetData sheetId="286"/>
      <sheetData sheetId="287"/>
      <sheetData sheetId="288"/>
      <sheetData sheetId="289"/>
      <sheetData sheetId="290"/>
      <sheetData sheetId="291"/>
      <sheetData sheetId="292"/>
      <sheetData sheetId="293"/>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sheetData sheetId="601"/>
      <sheetData sheetId="602"/>
      <sheetData sheetId="603"/>
      <sheetData sheetId="604"/>
      <sheetData sheetId="605"/>
      <sheetData sheetId="606"/>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7" workbookViewId="0">
      <selection activeCell="F12" sqref="F12"/>
    </sheetView>
  </sheetViews>
  <sheetFormatPr defaultColWidth="9" defaultRowHeight="15"/>
  <cols>
    <col min="1" max="1" width="6.140625" customWidth="1"/>
    <col min="2" max="2" width="17.28515625" customWidth="1"/>
    <col min="3" max="3" width="62" customWidth="1"/>
  </cols>
  <sheetData>
    <row r="1" spans="1:6" s="1" customFormat="1" ht="36" customHeight="1">
      <c r="A1" s="509" t="s">
        <v>0</v>
      </c>
      <c r="B1" s="509"/>
      <c r="C1" s="509"/>
    </row>
    <row r="2" spans="1:6" s="3" customFormat="1" ht="27" customHeight="1">
      <c r="A2" s="2" t="s">
        <v>1</v>
      </c>
      <c r="B2" s="2" t="s">
        <v>2</v>
      </c>
      <c r="C2" s="2" t="s">
        <v>3</v>
      </c>
    </row>
    <row r="3" spans="1:6" s="1" customFormat="1" ht="26.25" customHeight="1">
      <c r="A3" s="4">
        <v>1</v>
      </c>
      <c r="B3" s="4" t="s">
        <v>4</v>
      </c>
      <c r="C3" s="5" t="s">
        <v>5</v>
      </c>
      <c r="D3" s="6"/>
      <c r="E3" s="6"/>
      <c r="F3" s="6"/>
    </row>
    <row r="4" spans="1:6" s="1" customFormat="1" ht="37.5">
      <c r="A4" s="4">
        <v>2</v>
      </c>
      <c r="B4" s="4" t="s">
        <v>6</v>
      </c>
      <c r="C4" s="5" t="s">
        <v>7</v>
      </c>
    </row>
    <row r="5" spans="1:6" s="1" customFormat="1" ht="36.75" customHeight="1">
      <c r="A5" s="4">
        <v>3</v>
      </c>
      <c r="B5" s="4" t="s">
        <v>8</v>
      </c>
      <c r="C5" s="5" t="s">
        <v>9</v>
      </c>
      <c r="D5" s="6"/>
      <c r="E5" s="6"/>
      <c r="F5" s="6"/>
    </row>
    <row r="6" spans="1:6" s="1" customFormat="1" ht="37.5">
      <c r="A6" s="4">
        <v>4</v>
      </c>
      <c r="B6" s="4" t="s">
        <v>10</v>
      </c>
      <c r="C6" s="5" t="s">
        <v>11</v>
      </c>
      <c r="D6" s="7"/>
      <c r="E6" s="7"/>
      <c r="F6" s="7"/>
    </row>
    <row r="7" spans="1:6" s="1" customFormat="1" ht="39" customHeight="1">
      <c r="A7" s="4">
        <v>5</v>
      </c>
      <c r="B7" s="4" t="s">
        <v>12</v>
      </c>
      <c r="C7" s="5" t="s">
        <v>13</v>
      </c>
      <c r="D7" s="7"/>
      <c r="E7" s="7"/>
      <c r="F7" s="7"/>
    </row>
    <row r="8" spans="1:6" s="1" customFormat="1" ht="37.5">
      <c r="A8" s="4">
        <v>6</v>
      </c>
      <c r="B8" s="4" t="s">
        <v>14</v>
      </c>
      <c r="C8" s="5" t="s">
        <v>15</v>
      </c>
      <c r="D8" s="8"/>
      <c r="E8" s="8"/>
      <c r="F8" s="8"/>
    </row>
    <row r="9" spans="1:6" s="1" customFormat="1" ht="37.5">
      <c r="A9" s="4">
        <v>7</v>
      </c>
      <c r="B9" s="4" t="s">
        <v>16</v>
      </c>
      <c r="C9" s="5" t="s">
        <v>17</v>
      </c>
    </row>
    <row r="10" spans="1:6" s="1" customFormat="1" ht="56.25">
      <c r="A10" s="4">
        <v>8</v>
      </c>
      <c r="B10" s="9" t="s">
        <v>18</v>
      </c>
      <c r="C10" s="10" t="s">
        <v>19</v>
      </c>
    </row>
    <row r="11" spans="1:6" ht="37.5">
      <c r="A11" s="4">
        <v>9</v>
      </c>
      <c r="B11" s="9" t="s">
        <v>20</v>
      </c>
      <c r="C11" s="10" t="s">
        <v>21</v>
      </c>
    </row>
    <row r="12" spans="1:6" ht="56.25">
      <c r="A12" s="4">
        <v>10</v>
      </c>
      <c r="B12" s="9" t="s">
        <v>22</v>
      </c>
      <c r="C12" s="10" t="s">
        <v>23</v>
      </c>
    </row>
    <row r="13" spans="1:6" ht="56.25">
      <c r="A13" s="4">
        <v>11</v>
      </c>
      <c r="B13" s="9" t="s">
        <v>24</v>
      </c>
      <c r="C13" s="10" t="s">
        <v>25</v>
      </c>
    </row>
    <row r="14" spans="1:6" ht="56.25">
      <c r="A14" s="4">
        <v>12</v>
      </c>
      <c r="B14" s="9" t="s">
        <v>26</v>
      </c>
      <c r="C14" s="10" t="s">
        <v>27</v>
      </c>
    </row>
    <row r="15" spans="1:6" ht="56.25">
      <c r="A15" s="4">
        <v>13</v>
      </c>
      <c r="B15" s="9" t="s">
        <v>28</v>
      </c>
      <c r="C15" s="10" t="s">
        <v>29</v>
      </c>
    </row>
    <row r="16" spans="1:6" ht="37.5">
      <c r="A16" s="4">
        <v>14</v>
      </c>
      <c r="B16" s="4" t="s">
        <v>30</v>
      </c>
      <c r="C16" s="5" t="s">
        <v>31</v>
      </c>
    </row>
    <row r="17" spans="1:3" ht="37.5">
      <c r="A17" s="4">
        <v>15</v>
      </c>
      <c r="B17" s="4" t="s">
        <v>32</v>
      </c>
      <c r="C17" s="5" t="s">
        <v>33</v>
      </c>
    </row>
  </sheetData>
  <mergeCells count="1">
    <mergeCell ref="A1:C1"/>
  </mergeCells>
  <conditionalFormatting sqref="A1:IV1 D2:IV10">
    <cfRule type="cellIs" dxfId="938" priority="2" stopIfTrue="1" operator="equal">
      <formula>0</formula>
    </cfRule>
  </conditionalFormatting>
  <conditionalFormatting sqref="A2:C4 B16:C17 B5:C9 A5:A17">
    <cfRule type="cellIs" dxfId="937" priority="1" stopIfTrue="1" operator="equal">
      <formula>0</formula>
    </cfRule>
  </conditionalFormatting>
  <printOptions horizontalCentered="1"/>
  <pageMargins left="1.07" right="0.36" top="0.94"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Q69"/>
  <sheetViews>
    <sheetView showZeros="0" zoomScale="70" zoomScaleNormal="70" workbookViewId="0">
      <pane xSplit="5" ySplit="5" topLeftCell="F6" activePane="bottomRight" state="frozen"/>
      <selection sqref="A1:XFD135"/>
      <selection pane="topRight" sqref="A1:XFD135"/>
      <selection pane="bottomLeft" sqref="A1:XFD135"/>
      <selection pane="bottomRight" activeCell="I12" sqref="I12"/>
    </sheetView>
  </sheetViews>
  <sheetFormatPr defaultColWidth="7.42578125" defaultRowHeight="16.5"/>
  <cols>
    <col min="1" max="1" width="8.42578125" style="240" customWidth="1"/>
    <col min="2" max="2" width="42.7109375" style="219" customWidth="1"/>
    <col min="3" max="3" width="7.28515625" style="240" bestFit="1" customWidth="1"/>
    <col min="4" max="4" width="14.140625" style="219" customWidth="1"/>
    <col min="5" max="5" width="9.140625" style="219" customWidth="1"/>
    <col min="6" max="6" width="10.28515625" style="219" customWidth="1"/>
    <col min="7" max="7" width="10.140625" style="219" customWidth="1"/>
    <col min="8" max="8" width="10.42578125" style="219" customWidth="1"/>
    <col min="9" max="9" width="11" style="219" customWidth="1"/>
    <col min="10" max="10" width="10.85546875" style="219" customWidth="1"/>
    <col min="11" max="11" width="10.7109375" style="219" customWidth="1"/>
    <col min="12" max="12" width="11" style="219" customWidth="1"/>
    <col min="13" max="13" width="10.42578125" style="219" customWidth="1"/>
    <col min="14" max="14" width="10.5703125" style="219" customWidth="1"/>
    <col min="15" max="16" width="9.7109375" style="219" customWidth="1"/>
    <col min="17" max="17" width="10.7109375" style="219" customWidth="1"/>
    <col min="18" max="175" width="7.42578125" style="219"/>
    <col min="176" max="176" width="7.140625" style="219" customWidth="1"/>
    <col min="177" max="177" width="41.42578125" style="219" customWidth="1"/>
    <col min="178" max="178" width="8.28515625" style="219" customWidth="1"/>
    <col min="179" max="179" width="14.5703125" style="219" customWidth="1"/>
    <col min="180" max="180" width="11" style="219" customWidth="1"/>
    <col min="181" max="181" width="12.85546875" style="219" customWidth="1"/>
    <col min="182" max="183" width="11.140625" style="219" customWidth="1"/>
    <col min="184" max="184" width="10.28515625" style="219" customWidth="1"/>
    <col min="185" max="185" width="12" style="219" customWidth="1"/>
    <col min="186" max="186" width="9.7109375" style="219" customWidth="1"/>
    <col min="187" max="187" width="10.7109375" style="219" customWidth="1"/>
    <col min="188" max="188" width="9.28515625" style="219" customWidth="1"/>
    <col min="189" max="189" width="10" style="219" customWidth="1"/>
    <col min="190" max="190" width="12.42578125" style="219" customWidth="1"/>
    <col min="191" max="191" width="11" style="219" customWidth="1"/>
    <col min="192" max="192" width="10.85546875" style="219" customWidth="1"/>
    <col min="193" max="193" width="11" style="219" customWidth="1"/>
    <col min="194" max="194" width="9.140625" style="219" customWidth="1"/>
    <col min="195" max="195" width="10.42578125" style="219" customWidth="1"/>
    <col min="196" max="196" width="10.7109375" style="219" customWidth="1"/>
    <col min="197" max="197" width="10.5703125" style="219" customWidth="1"/>
    <col min="198" max="198" width="9.7109375" style="219" customWidth="1"/>
    <col min="199" max="199" width="10.7109375" style="219" customWidth="1"/>
    <col min="200" max="200" width="11.42578125" style="219" customWidth="1"/>
    <col min="201" max="201" width="10" style="219" customWidth="1"/>
    <col min="202" max="202" width="12" style="219" customWidth="1"/>
    <col min="203" max="203" width="11.5703125" style="219" customWidth="1"/>
    <col min="204" max="204" width="7.42578125" style="219" customWidth="1"/>
    <col min="205" max="205" width="14.7109375" style="219" customWidth="1"/>
    <col min="206" max="208" width="7.42578125" style="219" customWidth="1"/>
    <col min="209" max="209" width="13.7109375" style="219" customWidth="1"/>
    <col min="210" max="210" width="14.7109375" style="219" customWidth="1"/>
    <col min="211" max="212" width="7.42578125" style="219" customWidth="1"/>
    <col min="213" max="213" width="13.5703125" style="219" customWidth="1"/>
    <col min="214" max="214" width="9.28515625" style="219" customWidth="1"/>
    <col min="215" max="216" width="7.42578125" style="219" customWidth="1"/>
    <col min="217" max="217" width="13" style="219" customWidth="1"/>
    <col min="218" max="233" width="7.42578125" style="219" customWidth="1"/>
    <col min="234" max="234" width="14.5703125" style="219" customWidth="1"/>
    <col min="235" max="235" width="7.42578125" style="219" customWidth="1"/>
    <col min="236" max="236" width="7.42578125" style="219"/>
    <col min="237" max="237" width="7.85546875" style="219" bestFit="1" customWidth="1"/>
    <col min="238" max="431" width="7.42578125" style="219"/>
    <col min="432" max="432" width="7.140625" style="219" customWidth="1"/>
    <col min="433" max="433" width="41.42578125" style="219" customWidth="1"/>
    <col min="434" max="434" width="8.28515625" style="219" customWidth="1"/>
    <col min="435" max="435" width="14.5703125" style="219" customWidth="1"/>
    <col min="436" max="436" width="11" style="219" customWidth="1"/>
    <col min="437" max="437" width="12.85546875" style="219" customWidth="1"/>
    <col min="438" max="439" width="11.140625" style="219" customWidth="1"/>
    <col min="440" max="440" width="10.28515625" style="219" customWidth="1"/>
    <col min="441" max="441" width="12" style="219" customWidth="1"/>
    <col min="442" max="442" width="9.7109375" style="219" customWidth="1"/>
    <col min="443" max="443" width="10.7109375" style="219" customWidth="1"/>
    <col min="444" max="444" width="9.28515625" style="219" customWidth="1"/>
    <col min="445" max="445" width="10" style="219" customWidth="1"/>
    <col min="446" max="446" width="12.42578125" style="219" customWidth="1"/>
    <col min="447" max="447" width="11" style="219" customWidth="1"/>
    <col min="448" max="448" width="10.85546875" style="219" customWidth="1"/>
    <col min="449" max="449" width="11" style="219" customWidth="1"/>
    <col min="450" max="450" width="9.140625" style="219" customWidth="1"/>
    <col min="451" max="451" width="10.42578125" style="219" customWidth="1"/>
    <col min="452" max="452" width="10.7109375" style="219" customWidth="1"/>
    <col min="453" max="453" width="10.5703125" style="219" customWidth="1"/>
    <col min="454" max="454" width="9.7109375" style="219" customWidth="1"/>
    <col min="455" max="455" width="10.7109375" style="219" customWidth="1"/>
    <col min="456" max="456" width="11.42578125" style="219" customWidth="1"/>
    <col min="457" max="457" width="10" style="219" customWidth="1"/>
    <col min="458" max="458" width="12" style="219" customWidth="1"/>
    <col min="459" max="459" width="11.5703125" style="219" customWidth="1"/>
    <col min="460" max="460" width="7.42578125" style="219" customWidth="1"/>
    <col min="461" max="461" width="14.7109375" style="219" customWidth="1"/>
    <col min="462" max="464" width="7.42578125" style="219" customWidth="1"/>
    <col min="465" max="465" width="13.7109375" style="219" customWidth="1"/>
    <col min="466" max="466" width="14.7109375" style="219" customWidth="1"/>
    <col min="467" max="468" width="7.42578125" style="219" customWidth="1"/>
    <col min="469" max="469" width="13.5703125" style="219" customWidth="1"/>
    <col min="470" max="470" width="9.28515625" style="219" customWidth="1"/>
    <col min="471" max="472" width="7.42578125" style="219" customWidth="1"/>
    <col min="473" max="473" width="13" style="219" customWidth="1"/>
    <col min="474" max="489" width="7.42578125" style="219" customWidth="1"/>
    <col min="490" max="490" width="14.5703125" style="219" customWidth="1"/>
    <col min="491" max="491" width="7.42578125" style="219" customWidth="1"/>
    <col min="492" max="492" width="7.42578125" style="219"/>
    <col min="493" max="493" width="7.85546875" style="219" bestFit="1" customWidth="1"/>
    <col min="494" max="687" width="7.42578125" style="219"/>
    <col min="688" max="688" width="7.140625" style="219" customWidth="1"/>
    <col min="689" max="689" width="41.42578125" style="219" customWidth="1"/>
    <col min="690" max="690" width="8.28515625" style="219" customWidth="1"/>
    <col min="691" max="691" width="14.5703125" style="219" customWidth="1"/>
    <col min="692" max="692" width="11" style="219" customWidth="1"/>
    <col min="693" max="693" width="12.85546875" style="219" customWidth="1"/>
    <col min="694" max="695" width="11.140625" style="219" customWidth="1"/>
    <col min="696" max="696" width="10.28515625" style="219" customWidth="1"/>
    <col min="697" max="697" width="12" style="219" customWidth="1"/>
    <col min="698" max="698" width="9.7109375" style="219" customWidth="1"/>
    <col min="699" max="699" width="10.7109375" style="219" customWidth="1"/>
    <col min="700" max="700" width="9.28515625" style="219" customWidth="1"/>
    <col min="701" max="701" width="10" style="219" customWidth="1"/>
    <col min="702" max="702" width="12.42578125" style="219" customWidth="1"/>
    <col min="703" max="703" width="11" style="219" customWidth="1"/>
    <col min="704" max="704" width="10.85546875" style="219" customWidth="1"/>
    <col min="705" max="705" width="11" style="219" customWidth="1"/>
    <col min="706" max="706" width="9.140625" style="219" customWidth="1"/>
    <col min="707" max="707" width="10.42578125" style="219" customWidth="1"/>
    <col min="708" max="708" width="10.7109375" style="219" customWidth="1"/>
    <col min="709" max="709" width="10.5703125" style="219" customWidth="1"/>
    <col min="710" max="710" width="9.7109375" style="219" customWidth="1"/>
    <col min="711" max="711" width="10.7109375" style="219" customWidth="1"/>
    <col min="712" max="712" width="11.42578125" style="219" customWidth="1"/>
    <col min="713" max="713" width="10" style="219" customWidth="1"/>
    <col min="714" max="714" width="12" style="219" customWidth="1"/>
    <col min="715" max="715" width="11.5703125" style="219" customWidth="1"/>
    <col min="716" max="716" width="7.42578125" style="219" customWidth="1"/>
    <col min="717" max="717" width="14.7109375" style="219" customWidth="1"/>
    <col min="718" max="720" width="7.42578125" style="219" customWidth="1"/>
    <col min="721" max="721" width="13.7109375" style="219" customWidth="1"/>
    <col min="722" max="722" width="14.7109375" style="219" customWidth="1"/>
    <col min="723" max="724" width="7.42578125" style="219" customWidth="1"/>
    <col min="725" max="725" width="13.5703125" style="219" customWidth="1"/>
    <col min="726" max="726" width="9.28515625" style="219" customWidth="1"/>
    <col min="727" max="728" width="7.42578125" style="219" customWidth="1"/>
    <col min="729" max="729" width="13" style="219" customWidth="1"/>
    <col min="730" max="745" width="7.42578125" style="219" customWidth="1"/>
    <col min="746" max="746" width="14.5703125" style="219" customWidth="1"/>
    <col min="747" max="747" width="7.42578125" style="219" customWidth="1"/>
    <col min="748" max="748" width="7.42578125" style="219"/>
    <col min="749" max="749" width="7.85546875" style="219" bestFit="1" customWidth="1"/>
    <col min="750" max="943" width="7.42578125" style="219"/>
    <col min="944" max="944" width="7.140625" style="219" customWidth="1"/>
    <col min="945" max="945" width="41.42578125" style="219" customWidth="1"/>
    <col min="946" max="946" width="8.28515625" style="219" customWidth="1"/>
    <col min="947" max="947" width="14.5703125" style="219" customWidth="1"/>
    <col min="948" max="948" width="11" style="219" customWidth="1"/>
    <col min="949" max="949" width="12.85546875" style="219" customWidth="1"/>
    <col min="950" max="951" width="11.140625" style="219" customWidth="1"/>
    <col min="952" max="952" width="10.28515625" style="219" customWidth="1"/>
    <col min="953" max="953" width="12" style="219" customWidth="1"/>
    <col min="954" max="954" width="9.7109375" style="219" customWidth="1"/>
    <col min="955" max="955" width="10.7109375" style="219" customWidth="1"/>
    <col min="956" max="956" width="9.28515625" style="219" customWidth="1"/>
    <col min="957" max="957" width="10" style="219" customWidth="1"/>
    <col min="958" max="958" width="12.42578125" style="219" customWidth="1"/>
    <col min="959" max="959" width="11" style="219" customWidth="1"/>
    <col min="960" max="960" width="10.85546875" style="219" customWidth="1"/>
    <col min="961" max="961" width="11" style="219" customWidth="1"/>
    <col min="962" max="962" width="9.140625" style="219" customWidth="1"/>
    <col min="963" max="963" width="10.42578125" style="219" customWidth="1"/>
    <col min="964" max="964" width="10.7109375" style="219" customWidth="1"/>
    <col min="965" max="965" width="10.5703125" style="219" customWidth="1"/>
    <col min="966" max="966" width="9.7109375" style="219" customWidth="1"/>
    <col min="967" max="967" width="10.7109375" style="219" customWidth="1"/>
    <col min="968" max="968" width="11.42578125" style="219" customWidth="1"/>
    <col min="969" max="969" width="10" style="219" customWidth="1"/>
    <col min="970" max="970" width="12" style="219" customWidth="1"/>
    <col min="971" max="971" width="11.5703125" style="219" customWidth="1"/>
    <col min="972" max="972" width="7.42578125" style="219" customWidth="1"/>
    <col min="973" max="973" width="14.7109375" style="219" customWidth="1"/>
    <col min="974" max="976" width="7.42578125" style="219" customWidth="1"/>
    <col min="977" max="977" width="13.7109375" style="219" customWidth="1"/>
    <col min="978" max="978" width="14.7109375" style="219" customWidth="1"/>
    <col min="979" max="980" width="7.42578125" style="219" customWidth="1"/>
    <col min="981" max="981" width="13.5703125" style="219" customWidth="1"/>
    <col min="982" max="982" width="9.28515625" style="219" customWidth="1"/>
    <col min="983" max="984" width="7.42578125" style="219" customWidth="1"/>
    <col min="985" max="985" width="13" style="219" customWidth="1"/>
    <col min="986" max="1001" width="7.42578125" style="219" customWidth="1"/>
    <col min="1002" max="1002" width="14.5703125" style="219" customWidth="1"/>
    <col min="1003" max="1003" width="7.42578125" style="219" customWidth="1"/>
    <col min="1004" max="1004" width="7.42578125" style="219"/>
    <col min="1005" max="1005" width="7.85546875" style="219" bestFit="1" customWidth="1"/>
    <col min="1006" max="1199" width="7.42578125" style="219"/>
    <col min="1200" max="1200" width="7.140625" style="219" customWidth="1"/>
    <col min="1201" max="1201" width="41.42578125" style="219" customWidth="1"/>
    <col min="1202" max="1202" width="8.28515625" style="219" customWidth="1"/>
    <col min="1203" max="1203" width="14.5703125" style="219" customWidth="1"/>
    <col min="1204" max="1204" width="11" style="219" customWidth="1"/>
    <col min="1205" max="1205" width="12.85546875" style="219" customWidth="1"/>
    <col min="1206" max="1207" width="11.140625" style="219" customWidth="1"/>
    <col min="1208" max="1208" width="10.28515625" style="219" customWidth="1"/>
    <col min="1209" max="1209" width="12" style="219" customWidth="1"/>
    <col min="1210" max="1210" width="9.7109375" style="219" customWidth="1"/>
    <col min="1211" max="1211" width="10.7109375" style="219" customWidth="1"/>
    <col min="1212" max="1212" width="9.28515625" style="219" customWidth="1"/>
    <col min="1213" max="1213" width="10" style="219" customWidth="1"/>
    <col min="1214" max="1214" width="12.42578125" style="219" customWidth="1"/>
    <col min="1215" max="1215" width="11" style="219" customWidth="1"/>
    <col min="1216" max="1216" width="10.85546875" style="219" customWidth="1"/>
    <col min="1217" max="1217" width="11" style="219" customWidth="1"/>
    <col min="1218" max="1218" width="9.140625" style="219" customWidth="1"/>
    <col min="1219" max="1219" width="10.42578125" style="219" customWidth="1"/>
    <col min="1220" max="1220" width="10.7109375" style="219" customWidth="1"/>
    <col min="1221" max="1221" width="10.5703125" style="219" customWidth="1"/>
    <col min="1222" max="1222" width="9.7109375" style="219" customWidth="1"/>
    <col min="1223" max="1223" width="10.7109375" style="219" customWidth="1"/>
    <col min="1224" max="1224" width="11.42578125" style="219" customWidth="1"/>
    <col min="1225" max="1225" width="10" style="219" customWidth="1"/>
    <col min="1226" max="1226" width="12" style="219" customWidth="1"/>
    <col min="1227" max="1227" width="11.5703125" style="219" customWidth="1"/>
    <col min="1228" max="1228" width="7.42578125" style="219" customWidth="1"/>
    <col min="1229" max="1229" width="14.7109375" style="219" customWidth="1"/>
    <col min="1230" max="1232" width="7.42578125" style="219" customWidth="1"/>
    <col min="1233" max="1233" width="13.7109375" style="219" customWidth="1"/>
    <col min="1234" max="1234" width="14.7109375" style="219" customWidth="1"/>
    <col min="1235" max="1236" width="7.42578125" style="219" customWidth="1"/>
    <col min="1237" max="1237" width="13.5703125" style="219" customWidth="1"/>
    <col min="1238" max="1238" width="9.28515625" style="219" customWidth="1"/>
    <col min="1239" max="1240" width="7.42578125" style="219" customWidth="1"/>
    <col min="1241" max="1241" width="13" style="219" customWidth="1"/>
    <col min="1242" max="1257" width="7.42578125" style="219" customWidth="1"/>
    <col min="1258" max="1258" width="14.5703125" style="219" customWidth="1"/>
    <col min="1259" max="1259" width="7.42578125" style="219" customWidth="1"/>
    <col min="1260" max="1260" width="7.42578125" style="219"/>
    <col min="1261" max="1261" width="7.85546875" style="219" bestFit="1" customWidth="1"/>
    <col min="1262" max="1455" width="7.42578125" style="219"/>
    <col min="1456" max="1456" width="7.140625" style="219" customWidth="1"/>
    <col min="1457" max="1457" width="41.42578125" style="219" customWidth="1"/>
    <col min="1458" max="1458" width="8.28515625" style="219" customWidth="1"/>
    <col min="1459" max="1459" width="14.5703125" style="219" customWidth="1"/>
    <col min="1460" max="1460" width="11" style="219" customWidth="1"/>
    <col min="1461" max="1461" width="12.85546875" style="219" customWidth="1"/>
    <col min="1462" max="1463" width="11.140625" style="219" customWidth="1"/>
    <col min="1464" max="1464" width="10.28515625" style="219" customWidth="1"/>
    <col min="1465" max="1465" width="12" style="219" customWidth="1"/>
    <col min="1466" max="1466" width="9.7109375" style="219" customWidth="1"/>
    <col min="1467" max="1467" width="10.7109375" style="219" customWidth="1"/>
    <col min="1468" max="1468" width="9.28515625" style="219" customWidth="1"/>
    <col min="1469" max="1469" width="10" style="219" customWidth="1"/>
    <col min="1470" max="1470" width="12.42578125" style="219" customWidth="1"/>
    <col min="1471" max="1471" width="11" style="219" customWidth="1"/>
    <col min="1472" max="1472" width="10.85546875" style="219" customWidth="1"/>
    <col min="1473" max="1473" width="11" style="219" customWidth="1"/>
    <col min="1474" max="1474" width="9.140625" style="219" customWidth="1"/>
    <col min="1475" max="1475" width="10.42578125" style="219" customWidth="1"/>
    <col min="1476" max="1476" width="10.7109375" style="219" customWidth="1"/>
    <col min="1477" max="1477" width="10.5703125" style="219" customWidth="1"/>
    <col min="1478" max="1478" width="9.7109375" style="219" customWidth="1"/>
    <col min="1479" max="1479" width="10.7109375" style="219" customWidth="1"/>
    <col min="1480" max="1480" width="11.42578125" style="219" customWidth="1"/>
    <col min="1481" max="1481" width="10" style="219" customWidth="1"/>
    <col min="1482" max="1482" width="12" style="219" customWidth="1"/>
    <col min="1483" max="1483" width="11.5703125" style="219" customWidth="1"/>
    <col min="1484" max="1484" width="7.42578125" style="219" customWidth="1"/>
    <col min="1485" max="1485" width="14.7109375" style="219" customWidth="1"/>
    <col min="1486" max="1488" width="7.42578125" style="219" customWidth="1"/>
    <col min="1489" max="1489" width="13.7109375" style="219" customWidth="1"/>
    <col min="1490" max="1490" width="14.7109375" style="219" customWidth="1"/>
    <col min="1491" max="1492" width="7.42578125" style="219" customWidth="1"/>
    <col min="1493" max="1493" width="13.5703125" style="219" customWidth="1"/>
    <col min="1494" max="1494" width="9.28515625" style="219" customWidth="1"/>
    <col min="1495" max="1496" width="7.42578125" style="219" customWidth="1"/>
    <col min="1497" max="1497" width="13" style="219" customWidth="1"/>
    <col min="1498" max="1513" width="7.42578125" style="219" customWidth="1"/>
    <col min="1514" max="1514" width="14.5703125" style="219" customWidth="1"/>
    <col min="1515" max="1515" width="7.42578125" style="219" customWidth="1"/>
    <col min="1516" max="1516" width="7.42578125" style="219"/>
    <col min="1517" max="1517" width="7.85546875" style="219" bestFit="1" customWidth="1"/>
    <col min="1518" max="1711" width="7.42578125" style="219"/>
    <col min="1712" max="1712" width="7.140625" style="219" customWidth="1"/>
    <col min="1713" max="1713" width="41.42578125" style="219" customWidth="1"/>
    <col min="1714" max="1714" width="8.28515625" style="219" customWidth="1"/>
    <col min="1715" max="1715" width="14.5703125" style="219" customWidth="1"/>
    <col min="1716" max="1716" width="11" style="219" customWidth="1"/>
    <col min="1717" max="1717" width="12.85546875" style="219" customWidth="1"/>
    <col min="1718" max="1719" width="11.140625" style="219" customWidth="1"/>
    <col min="1720" max="1720" width="10.28515625" style="219" customWidth="1"/>
    <col min="1721" max="1721" width="12" style="219" customWidth="1"/>
    <col min="1722" max="1722" width="9.7109375" style="219" customWidth="1"/>
    <col min="1723" max="1723" width="10.7109375" style="219" customWidth="1"/>
    <col min="1724" max="1724" width="9.28515625" style="219" customWidth="1"/>
    <col min="1725" max="1725" width="10" style="219" customWidth="1"/>
    <col min="1726" max="1726" width="12.42578125" style="219" customWidth="1"/>
    <col min="1727" max="1727" width="11" style="219" customWidth="1"/>
    <col min="1728" max="1728" width="10.85546875" style="219" customWidth="1"/>
    <col min="1729" max="1729" width="11" style="219" customWidth="1"/>
    <col min="1730" max="1730" width="9.140625" style="219" customWidth="1"/>
    <col min="1731" max="1731" width="10.42578125" style="219" customWidth="1"/>
    <col min="1732" max="1732" width="10.7109375" style="219" customWidth="1"/>
    <col min="1733" max="1733" width="10.5703125" style="219" customWidth="1"/>
    <col min="1734" max="1734" width="9.7109375" style="219" customWidth="1"/>
    <col min="1735" max="1735" width="10.7109375" style="219" customWidth="1"/>
    <col min="1736" max="1736" width="11.42578125" style="219" customWidth="1"/>
    <col min="1737" max="1737" width="10" style="219" customWidth="1"/>
    <col min="1738" max="1738" width="12" style="219" customWidth="1"/>
    <col min="1739" max="1739" width="11.5703125" style="219" customWidth="1"/>
    <col min="1740" max="1740" width="7.42578125" style="219" customWidth="1"/>
    <col min="1741" max="1741" width="14.7109375" style="219" customWidth="1"/>
    <col min="1742" max="1744" width="7.42578125" style="219" customWidth="1"/>
    <col min="1745" max="1745" width="13.7109375" style="219" customWidth="1"/>
    <col min="1746" max="1746" width="14.7109375" style="219" customWidth="1"/>
    <col min="1747" max="1748" width="7.42578125" style="219" customWidth="1"/>
    <col min="1749" max="1749" width="13.5703125" style="219" customWidth="1"/>
    <col min="1750" max="1750" width="9.28515625" style="219" customWidth="1"/>
    <col min="1751" max="1752" width="7.42578125" style="219" customWidth="1"/>
    <col min="1753" max="1753" width="13" style="219" customWidth="1"/>
    <col min="1754" max="1769" width="7.42578125" style="219" customWidth="1"/>
    <col min="1770" max="1770" width="14.5703125" style="219" customWidth="1"/>
    <col min="1771" max="1771" width="7.42578125" style="219" customWidth="1"/>
    <col min="1772" max="1772" width="7.42578125" style="219"/>
    <col min="1773" max="1773" width="7.85546875" style="219" bestFit="1" customWidth="1"/>
    <col min="1774" max="1967" width="7.42578125" style="219"/>
    <col min="1968" max="1968" width="7.140625" style="219" customWidth="1"/>
    <col min="1969" max="1969" width="41.42578125" style="219" customWidth="1"/>
    <col min="1970" max="1970" width="8.28515625" style="219" customWidth="1"/>
    <col min="1971" max="1971" width="14.5703125" style="219" customWidth="1"/>
    <col min="1972" max="1972" width="11" style="219" customWidth="1"/>
    <col min="1973" max="1973" width="12.85546875" style="219" customWidth="1"/>
    <col min="1974" max="1975" width="11.140625" style="219" customWidth="1"/>
    <col min="1976" max="1976" width="10.28515625" style="219" customWidth="1"/>
    <col min="1977" max="1977" width="12" style="219" customWidth="1"/>
    <col min="1978" max="1978" width="9.7109375" style="219" customWidth="1"/>
    <col min="1979" max="1979" width="10.7109375" style="219" customWidth="1"/>
    <col min="1980" max="1980" width="9.28515625" style="219" customWidth="1"/>
    <col min="1981" max="1981" width="10" style="219" customWidth="1"/>
    <col min="1982" max="1982" width="12.42578125" style="219" customWidth="1"/>
    <col min="1983" max="1983" width="11" style="219" customWidth="1"/>
    <col min="1984" max="1984" width="10.85546875" style="219" customWidth="1"/>
    <col min="1985" max="1985" width="11" style="219" customWidth="1"/>
    <col min="1986" max="1986" width="9.140625" style="219" customWidth="1"/>
    <col min="1987" max="1987" width="10.42578125" style="219" customWidth="1"/>
    <col min="1988" max="1988" width="10.7109375" style="219" customWidth="1"/>
    <col min="1989" max="1989" width="10.5703125" style="219" customWidth="1"/>
    <col min="1990" max="1990" width="9.7109375" style="219" customWidth="1"/>
    <col min="1991" max="1991" width="10.7109375" style="219" customWidth="1"/>
    <col min="1992" max="1992" width="11.42578125" style="219" customWidth="1"/>
    <col min="1993" max="1993" width="10" style="219" customWidth="1"/>
    <col min="1994" max="1994" width="12" style="219" customWidth="1"/>
    <col min="1995" max="1995" width="11.5703125" style="219" customWidth="1"/>
    <col min="1996" max="1996" width="7.42578125" style="219" customWidth="1"/>
    <col min="1997" max="1997" width="14.7109375" style="219" customWidth="1"/>
    <col min="1998" max="2000" width="7.42578125" style="219" customWidth="1"/>
    <col min="2001" max="2001" width="13.7109375" style="219" customWidth="1"/>
    <col min="2002" max="2002" width="14.7109375" style="219" customWidth="1"/>
    <col min="2003" max="2004" width="7.42578125" style="219" customWidth="1"/>
    <col min="2005" max="2005" width="13.5703125" style="219" customWidth="1"/>
    <col min="2006" max="2006" width="9.28515625" style="219" customWidth="1"/>
    <col min="2007" max="2008" width="7.42578125" style="219" customWidth="1"/>
    <col min="2009" max="2009" width="13" style="219" customWidth="1"/>
    <col min="2010" max="2025" width="7.42578125" style="219" customWidth="1"/>
    <col min="2026" max="2026" width="14.5703125" style="219" customWidth="1"/>
    <col min="2027" max="2027" width="7.42578125" style="219" customWidth="1"/>
    <col min="2028" max="2028" width="7.42578125" style="219"/>
    <col min="2029" max="2029" width="7.85546875" style="219" bestFit="1" customWidth="1"/>
    <col min="2030" max="2223" width="7.42578125" style="219"/>
    <col min="2224" max="2224" width="7.140625" style="219" customWidth="1"/>
    <col min="2225" max="2225" width="41.42578125" style="219" customWidth="1"/>
    <col min="2226" max="2226" width="8.28515625" style="219" customWidth="1"/>
    <col min="2227" max="2227" width="14.5703125" style="219" customWidth="1"/>
    <col min="2228" max="2228" width="11" style="219" customWidth="1"/>
    <col min="2229" max="2229" width="12.85546875" style="219" customWidth="1"/>
    <col min="2230" max="2231" width="11.140625" style="219" customWidth="1"/>
    <col min="2232" max="2232" width="10.28515625" style="219" customWidth="1"/>
    <col min="2233" max="2233" width="12" style="219" customWidth="1"/>
    <col min="2234" max="2234" width="9.7109375" style="219" customWidth="1"/>
    <col min="2235" max="2235" width="10.7109375" style="219" customWidth="1"/>
    <col min="2236" max="2236" width="9.28515625" style="219" customWidth="1"/>
    <col min="2237" max="2237" width="10" style="219" customWidth="1"/>
    <col min="2238" max="2238" width="12.42578125" style="219" customWidth="1"/>
    <col min="2239" max="2239" width="11" style="219" customWidth="1"/>
    <col min="2240" max="2240" width="10.85546875" style="219" customWidth="1"/>
    <col min="2241" max="2241" width="11" style="219" customWidth="1"/>
    <col min="2242" max="2242" width="9.140625" style="219" customWidth="1"/>
    <col min="2243" max="2243" width="10.42578125" style="219" customWidth="1"/>
    <col min="2244" max="2244" width="10.7109375" style="219" customWidth="1"/>
    <col min="2245" max="2245" width="10.5703125" style="219" customWidth="1"/>
    <col min="2246" max="2246" width="9.7109375" style="219" customWidth="1"/>
    <col min="2247" max="2247" width="10.7109375" style="219" customWidth="1"/>
    <col min="2248" max="2248" width="11.42578125" style="219" customWidth="1"/>
    <col min="2249" max="2249" width="10" style="219" customWidth="1"/>
    <col min="2250" max="2250" width="12" style="219" customWidth="1"/>
    <col min="2251" max="2251" width="11.5703125" style="219" customWidth="1"/>
    <col min="2252" max="2252" width="7.42578125" style="219" customWidth="1"/>
    <col min="2253" max="2253" width="14.7109375" style="219" customWidth="1"/>
    <col min="2254" max="2256" width="7.42578125" style="219" customWidth="1"/>
    <col min="2257" max="2257" width="13.7109375" style="219" customWidth="1"/>
    <col min="2258" max="2258" width="14.7109375" style="219" customWidth="1"/>
    <col min="2259" max="2260" width="7.42578125" style="219" customWidth="1"/>
    <col min="2261" max="2261" width="13.5703125" style="219" customWidth="1"/>
    <col min="2262" max="2262" width="9.28515625" style="219" customWidth="1"/>
    <col min="2263" max="2264" width="7.42578125" style="219" customWidth="1"/>
    <col min="2265" max="2265" width="13" style="219" customWidth="1"/>
    <col min="2266" max="2281" width="7.42578125" style="219" customWidth="1"/>
    <col min="2282" max="2282" width="14.5703125" style="219" customWidth="1"/>
    <col min="2283" max="2283" width="7.42578125" style="219" customWidth="1"/>
    <col min="2284" max="2284" width="7.42578125" style="219"/>
    <col min="2285" max="2285" width="7.85546875" style="219" bestFit="1" customWidth="1"/>
    <col min="2286" max="2479" width="7.42578125" style="219"/>
    <col min="2480" max="2480" width="7.140625" style="219" customWidth="1"/>
    <col min="2481" max="2481" width="41.42578125" style="219" customWidth="1"/>
    <col min="2482" max="2482" width="8.28515625" style="219" customWidth="1"/>
    <col min="2483" max="2483" width="14.5703125" style="219" customWidth="1"/>
    <col min="2484" max="2484" width="11" style="219" customWidth="1"/>
    <col min="2485" max="2485" width="12.85546875" style="219" customWidth="1"/>
    <col min="2486" max="2487" width="11.140625" style="219" customWidth="1"/>
    <col min="2488" max="2488" width="10.28515625" style="219" customWidth="1"/>
    <col min="2489" max="2489" width="12" style="219" customWidth="1"/>
    <col min="2490" max="2490" width="9.7109375" style="219" customWidth="1"/>
    <col min="2491" max="2491" width="10.7109375" style="219" customWidth="1"/>
    <col min="2492" max="2492" width="9.28515625" style="219" customWidth="1"/>
    <col min="2493" max="2493" width="10" style="219" customWidth="1"/>
    <col min="2494" max="2494" width="12.42578125" style="219" customWidth="1"/>
    <col min="2495" max="2495" width="11" style="219" customWidth="1"/>
    <col min="2496" max="2496" width="10.85546875" style="219" customWidth="1"/>
    <col min="2497" max="2497" width="11" style="219" customWidth="1"/>
    <col min="2498" max="2498" width="9.140625" style="219" customWidth="1"/>
    <col min="2499" max="2499" width="10.42578125" style="219" customWidth="1"/>
    <col min="2500" max="2500" width="10.7109375" style="219" customWidth="1"/>
    <col min="2501" max="2501" width="10.5703125" style="219" customWidth="1"/>
    <col min="2502" max="2502" width="9.7109375" style="219" customWidth="1"/>
    <col min="2503" max="2503" width="10.7109375" style="219" customWidth="1"/>
    <col min="2504" max="2504" width="11.42578125" style="219" customWidth="1"/>
    <col min="2505" max="2505" width="10" style="219" customWidth="1"/>
    <col min="2506" max="2506" width="12" style="219" customWidth="1"/>
    <col min="2507" max="2507" width="11.5703125" style="219" customWidth="1"/>
    <col min="2508" max="2508" width="7.42578125" style="219" customWidth="1"/>
    <col min="2509" max="2509" width="14.7109375" style="219" customWidth="1"/>
    <col min="2510" max="2512" width="7.42578125" style="219" customWidth="1"/>
    <col min="2513" max="2513" width="13.7109375" style="219" customWidth="1"/>
    <col min="2514" max="2514" width="14.7109375" style="219" customWidth="1"/>
    <col min="2515" max="2516" width="7.42578125" style="219" customWidth="1"/>
    <col min="2517" max="2517" width="13.5703125" style="219" customWidth="1"/>
    <col min="2518" max="2518" width="9.28515625" style="219" customWidth="1"/>
    <col min="2519" max="2520" width="7.42578125" style="219" customWidth="1"/>
    <col min="2521" max="2521" width="13" style="219" customWidth="1"/>
    <col min="2522" max="2537" width="7.42578125" style="219" customWidth="1"/>
    <col min="2538" max="2538" width="14.5703125" style="219" customWidth="1"/>
    <col min="2539" max="2539" width="7.42578125" style="219" customWidth="1"/>
    <col min="2540" max="2540" width="7.42578125" style="219"/>
    <col min="2541" max="2541" width="7.85546875" style="219" bestFit="1" customWidth="1"/>
    <col min="2542" max="2735" width="7.42578125" style="219"/>
    <col min="2736" max="2736" width="7.140625" style="219" customWidth="1"/>
    <col min="2737" max="2737" width="41.42578125" style="219" customWidth="1"/>
    <col min="2738" max="2738" width="8.28515625" style="219" customWidth="1"/>
    <col min="2739" max="2739" width="14.5703125" style="219" customWidth="1"/>
    <col min="2740" max="2740" width="11" style="219" customWidth="1"/>
    <col min="2741" max="2741" width="12.85546875" style="219" customWidth="1"/>
    <col min="2742" max="2743" width="11.140625" style="219" customWidth="1"/>
    <col min="2744" max="2744" width="10.28515625" style="219" customWidth="1"/>
    <col min="2745" max="2745" width="12" style="219" customWidth="1"/>
    <col min="2746" max="2746" width="9.7109375" style="219" customWidth="1"/>
    <col min="2747" max="2747" width="10.7109375" style="219" customWidth="1"/>
    <col min="2748" max="2748" width="9.28515625" style="219" customWidth="1"/>
    <col min="2749" max="2749" width="10" style="219" customWidth="1"/>
    <col min="2750" max="2750" width="12.42578125" style="219" customWidth="1"/>
    <col min="2751" max="2751" width="11" style="219" customWidth="1"/>
    <col min="2752" max="2752" width="10.85546875" style="219" customWidth="1"/>
    <col min="2753" max="2753" width="11" style="219" customWidth="1"/>
    <col min="2754" max="2754" width="9.140625" style="219" customWidth="1"/>
    <col min="2755" max="2755" width="10.42578125" style="219" customWidth="1"/>
    <col min="2756" max="2756" width="10.7109375" style="219" customWidth="1"/>
    <col min="2757" max="2757" width="10.5703125" style="219" customWidth="1"/>
    <col min="2758" max="2758" width="9.7109375" style="219" customWidth="1"/>
    <col min="2759" max="2759" width="10.7109375" style="219" customWidth="1"/>
    <col min="2760" max="2760" width="11.42578125" style="219" customWidth="1"/>
    <col min="2761" max="2761" width="10" style="219" customWidth="1"/>
    <col min="2762" max="2762" width="12" style="219" customWidth="1"/>
    <col min="2763" max="2763" width="11.5703125" style="219" customWidth="1"/>
    <col min="2764" max="2764" width="7.42578125" style="219" customWidth="1"/>
    <col min="2765" max="2765" width="14.7109375" style="219" customWidth="1"/>
    <col min="2766" max="2768" width="7.42578125" style="219" customWidth="1"/>
    <col min="2769" max="2769" width="13.7109375" style="219" customWidth="1"/>
    <col min="2770" max="2770" width="14.7109375" style="219" customWidth="1"/>
    <col min="2771" max="2772" width="7.42578125" style="219" customWidth="1"/>
    <col min="2773" max="2773" width="13.5703125" style="219" customWidth="1"/>
    <col min="2774" max="2774" width="9.28515625" style="219" customWidth="1"/>
    <col min="2775" max="2776" width="7.42578125" style="219" customWidth="1"/>
    <col min="2777" max="2777" width="13" style="219" customWidth="1"/>
    <col min="2778" max="2793" width="7.42578125" style="219" customWidth="1"/>
    <col min="2794" max="2794" width="14.5703125" style="219" customWidth="1"/>
    <col min="2795" max="2795" width="7.42578125" style="219" customWidth="1"/>
    <col min="2796" max="2796" width="7.42578125" style="219"/>
    <col min="2797" max="2797" width="7.85546875" style="219" bestFit="1" customWidth="1"/>
    <col min="2798" max="2991" width="7.42578125" style="219"/>
    <col min="2992" max="2992" width="7.140625" style="219" customWidth="1"/>
    <col min="2993" max="2993" width="41.42578125" style="219" customWidth="1"/>
    <col min="2994" max="2994" width="8.28515625" style="219" customWidth="1"/>
    <col min="2995" max="2995" width="14.5703125" style="219" customWidth="1"/>
    <col min="2996" max="2996" width="11" style="219" customWidth="1"/>
    <col min="2997" max="2997" width="12.85546875" style="219" customWidth="1"/>
    <col min="2998" max="2999" width="11.140625" style="219" customWidth="1"/>
    <col min="3000" max="3000" width="10.28515625" style="219" customWidth="1"/>
    <col min="3001" max="3001" width="12" style="219" customWidth="1"/>
    <col min="3002" max="3002" width="9.7109375" style="219" customWidth="1"/>
    <col min="3003" max="3003" width="10.7109375" style="219" customWidth="1"/>
    <col min="3004" max="3004" width="9.28515625" style="219" customWidth="1"/>
    <col min="3005" max="3005" width="10" style="219" customWidth="1"/>
    <col min="3006" max="3006" width="12.42578125" style="219" customWidth="1"/>
    <col min="3007" max="3007" width="11" style="219" customWidth="1"/>
    <col min="3008" max="3008" width="10.85546875" style="219" customWidth="1"/>
    <col min="3009" max="3009" width="11" style="219" customWidth="1"/>
    <col min="3010" max="3010" width="9.140625" style="219" customWidth="1"/>
    <col min="3011" max="3011" width="10.42578125" style="219" customWidth="1"/>
    <col min="3012" max="3012" width="10.7109375" style="219" customWidth="1"/>
    <col min="3013" max="3013" width="10.5703125" style="219" customWidth="1"/>
    <col min="3014" max="3014" width="9.7109375" style="219" customWidth="1"/>
    <col min="3015" max="3015" width="10.7109375" style="219" customWidth="1"/>
    <col min="3016" max="3016" width="11.42578125" style="219" customWidth="1"/>
    <col min="3017" max="3017" width="10" style="219" customWidth="1"/>
    <col min="3018" max="3018" width="12" style="219" customWidth="1"/>
    <col min="3019" max="3019" width="11.5703125" style="219" customWidth="1"/>
    <col min="3020" max="3020" width="7.42578125" style="219" customWidth="1"/>
    <col min="3021" max="3021" width="14.7109375" style="219" customWidth="1"/>
    <col min="3022" max="3024" width="7.42578125" style="219" customWidth="1"/>
    <col min="3025" max="3025" width="13.7109375" style="219" customWidth="1"/>
    <col min="3026" max="3026" width="14.7109375" style="219" customWidth="1"/>
    <col min="3027" max="3028" width="7.42578125" style="219" customWidth="1"/>
    <col min="3029" max="3029" width="13.5703125" style="219" customWidth="1"/>
    <col min="3030" max="3030" width="9.28515625" style="219" customWidth="1"/>
    <col min="3031" max="3032" width="7.42578125" style="219" customWidth="1"/>
    <col min="3033" max="3033" width="13" style="219" customWidth="1"/>
    <col min="3034" max="3049" width="7.42578125" style="219" customWidth="1"/>
    <col min="3050" max="3050" width="14.5703125" style="219" customWidth="1"/>
    <col min="3051" max="3051" width="7.42578125" style="219" customWidth="1"/>
    <col min="3052" max="3052" width="7.42578125" style="219"/>
    <col min="3053" max="3053" width="7.85546875" style="219" bestFit="1" customWidth="1"/>
    <col min="3054" max="3247" width="7.42578125" style="219"/>
    <col min="3248" max="3248" width="7.140625" style="219" customWidth="1"/>
    <col min="3249" max="3249" width="41.42578125" style="219" customWidth="1"/>
    <col min="3250" max="3250" width="8.28515625" style="219" customWidth="1"/>
    <col min="3251" max="3251" width="14.5703125" style="219" customWidth="1"/>
    <col min="3252" max="3252" width="11" style="219" customWidth="1"/>
    <col min="3253" max="3253" width="12.85546875" style="219" customWidth="1"/>
    <col min="3254" max="3255" width="11.140625" style="219" customWidth="1"/>
    <col min="3256" max="3256" width="10.28515625" style="219" customWidth="1"/>
    <col min="3257" max="3257" width="12" style="219" customWidth="1"/>
    <col min="3258" max="3258" width="9.7109375" style="219" customWidth="1"/>
    <col min="3259" max="3259" width="10.7109375" style="219" customWidth="1"/>
    <col min="3260" max="3260" width="9.28515625" style="219" customWidth="1"/>
    <col min="3261" max="3261" width="10" style="219" customWidth="1"/>
    <col min="3262" max="3262" width="12.42578125" style="219" customWidth="1"/>
    <col min="3263" max="3263" width="11" style="219" customWidth="1"/>
    <col min="3264" max="3264" width="10.85546875" style="219" customWidth="1"/>
    <col min="3265" max="3265" width="11" style="219" customWidth="1"/>
    <col min="3266" max="3266" width="9.140625" style="219" customWidth="1"/>
    <col min="3267" max="3267" width="10.42578125" style="219" customWidth="1"/>
    <col min="3268" max="3268" width="10.7109375" style="219" customWidth="1"/>
    <col min="3269" max="3269" width="10.5703125" style="219" customWidth="1"/>
    <col min="3270" max="3270" width="9.7109375" style="219" customWidth="1"/>
    <col min="3271" max="3271" width="10.7109375" style="219" customWidth="1"/>
    <col min="3272" max="3272" width="11.42578125" style="219" customWidth="1"/>
    <col min="3273" max="3273" width="10" style="219" customWidth="1"/>
    <col min="3274" max="3274" width="12" style="219" customWidth="1"/>
    <col min="3275" max="3275" width="11.5703125" style="219" customWidth="1"/>
    <col min="3276" max="3276" width="7.42578125" style="219" customWidth="1"/>
    <col min="3277" max="3277" width="14.7109375" style="219" customWidth="1"/>
    <col min="3278" max="3280" width="7.42578125" style="219" customWidth="1"/>
    <col min="3281" max="3281" width="13.7109375" style="219" customWidth="1"/>
    <col min="3282" max="3282" width="14.7109375" style="219" customWidth="1"/>
    <col min="3283" max="3284" width="7.42578125" style="219" customWidth="1"/>
    <col min="3285" max="3285" width="13.5703125" style="219" customWidth="1"/>
    <col min="3286" max="3286" width="9.28515625" style="219" customWidth="1"/>
    <col min="3287" max="3288" width="7.42578125" style="219" customWidth="1"/>
    <col min="3289" max="3289" width="13" style="219" customWidth="1"/>
    <col min="3290" max="3305" width="7.42578125" style="219" customWidth="1"/>
    <col min="3306" max="3306" width="14.5703125" style="219" customWidth="1"/>
    <col min="3307" max="3307" width="7.42578125" style="219" customWidth="1"/>
    <col min="3308" max="3308" width="7.42578125" style="219"/>
    <col min="3309" max="3309" width="7.85546875" style="219" bestFit="1" customWidth="1"/>
    <col min="3310" max="3503" width="7.42578125" style="219"/>
    <col min="3504" max="3504" width="7.140625" style="219" customWidth="1"/>
    <col min="3505" max="3505" width="41.42578125" style="219" customWidth="1"/>
    <col min="3506" max="3506" width="8.28515625" style="219" customWidth="1"/>
    <col min="3507" max="3507" width="14.5703125" style="219" customWidth="1"/>
    <col min="3508" max="3508" width="11" style="219" customWidth="1"/>
    <col min="3509" max="3509" width="12.85546875" style="219" customWidth="1"/>
    <col min="3510" max="3511" width="11.140625" style="219" customWidth="1"/>
    <col min="3512" max="3512" width="10.28515625" style="219" customWidth="1"/>
    <col min="3513" max="3513" width="12" style="219" customWidth="1"/>
    <col min="3514" max="3514" width="9.7109375" style="219" customWidth="1"/>
    <col min="3515" max="3515" width="10.7109375" style="219" customWidth="1"/>
    <col min="3516" max="3516" width="9.28515625" style="219" customWidth="1"/>
    <col min="3517" max="3517" width="10" style="219" customWidth="1"/>
    <col min="3518" max="3518" width="12.42578125" style="219" customWidth="1"/>
    <col min="3519" max="3519" width="11" style="219" customWidth="1"/>
    <col min="3520" max="3520" width="10.85546875" style="219" customWidth="1"/>
    <col min="3521" max="3521" width="11" style="219" customWidth="1"/>
    <col min="3522" max="3522" width="9.140625" style="219" customWidth="1"/>
    <col min="3523" max="3523" width="10.42578125" style="219" customWidth="1"/>
    <col min="3524" max="3524" width="10.7109375" style="219" customWidth="1"/>
    <col min="3525" max="3525" width="10.5703125" style="219" customWidth="1"/>
    <col min="3526" max="3526" width="9.7109375" style="219" customWidth="1"/>
    <col min="3527" max="3527" width="10.7109375" style="219" customWidth="1"/>
    <col min="3528" max="3528" width="11.42578125" style="219" customWidth="1"/>
    <col min="3529" max="3529" width="10" style="219" customWidth="1"/>
    <col min="3530" max="3530" width="12" style="219" customWidth="1"/>
    <col min="3531" max="3531" width="11.5703125" style="219" customWidth="1"/>
    <col min="3532" max="3532" width="7.42578125" style="219" customWidth="1"/>
    <col min="3533" max="3533" width="14.7109375" style="219" customWidth="1"/>
    <col min="3534" max="3536" width="7.42578125" style="219" customWidth="1"/>
    <col min="3537" max="3537" width="13.7109375" style="219" customWidth="1"/>
    <col min="3538" max="3538" width="14.7109375" style="219" customWidth="1"/>
    <col min="3539" max="3540" width="7.42578125" style="219" customWidth="1"/>
    <col min="3541" max="3541" width="13.5703125" style="219" customWidth="1"/>
    <col min="3542" max="3542" width="9.28515625" style="219" customWidth="1"/>
    <col min="3543" max="3544" width="7.42578125" style="219" customWidth="1"/>
    <col min="3545" max="3545" width="13" style="219" customWidth="1"/>
    <col min="3546" max="3561" width="7.42578125" style="219" customWidth="1"/>
    <col min="3562" max="3562" width="14.5703125" style="219" customWidth="1"/>
    <col min="3563" max="3563" width="7.42578125" style="219" customWidth="1"/>
    <col min="3564" max="3564" width="7.42578125" style="219"/>
    <col min="3565" max="3565" width="7.85546875" style="219" bestFit="1" customWidth="1"/>
    <col min="3566" max="3759" width="7.42578125" style="219"/>
    <col min="3760" max="3760" width="7.140625" style="219" customWidth="1"/>
    <col min="3761" max="3761" width="41.42578125" style="219" customWidth="1"/>
    <col min="3762" max="3762" width="8.28515625" style="219" customWidth="1"/>
    <col min="3763" max="3763" width="14.5703125" style="219" customWidth="1"/>
    <col min="3764" max="3764" width="11" style="219" customWidth="1"/>
    <col min="3765" max="3765" width="12.85546875" style="219" customWidth="1"/>
    <col min="3766" max="3767" width="11.140625" style="219" customWidth="1"/>
    <col min="3768" max="3768" width="10.28515625" style="219" customWidth="1"/>
    <col min="3769" max="3769" width="12" style="219" customWidth="1"/>
    <col min="3770" max="3770" width="9.7109375" style="219" customWidth="1"/>
    <col min="3771" max="3771" width="10.7109375" style="219" customWidth="1"/>
    <col min="3772" max="3772" width="9.28515625" style="219" customWidth="1"/>
    <col min="3773" max="3773" width="10" style="219" customWidth="1"/>
    <col min="3774" max="3774" width="12.42578125" style="219" customWidth="1"/>
    <col min="3775" max="3775" width="11" style="219" customWidth="1"/>
    <col min="3776" max="3776" width="10.85546875" style="219" customWidth="1"/>
    <col min="3777" max="3777" width="11" style="219" customWidth="1"/>
    <col min="3778" max="3778" width="9.140625" style="219" customWidth="1"/>
    <col min="3779" max="3779" width="10.42578125" style="219" customWidth="1"/>
    <col min="3780" max="3780" width="10.7109375" style="219" customWidth="1"/>
    <col min="3781" max="3781" width="10.5703125" style="219" customWidth="1"/>
    <col min="3782" max="3782" width="9.7109375" style="219" customWidth="1"/>
    <col min="3783" max="3783" width="10.7109375" style="219" customWidth="1"/>
    <col min="3784" max="3784" width="11.42578125" style="219" customWidth="1"/>
    <col min="3785" max="3785" width="10" style="219" customWidth="1"/>
    <col min="3786" max="3786" width="12" style="219" customWidth="1"/>
    <col min="3787" max="3787" width="11.5703125" style="219" customWidth="1"/>
    <col min="3788" max="3788" width="7.42578125" style="219" customWidth="1"/>
    <col min="3789" max="3789" width="14.7109375" style="219" customWidth="1"/>
    <col min="3790" max="3792" width="7.42578125" style="219" customWidth="1"/>
    <col min="3793" max="3793" width="13.7109375" style="219" customWidth="1"/>
    <col min="3794" max="3794" width="14.7109375" style="219" customWidth="1"/>
    <col min="3795" max="3796" width="7.42578125" style="219" customWidth="1"/>
    <col min="3797" max="3797" width="13.5703125" style="219" customWidth="1"/>
    <col min="3798" max="3798" width="9.28515625" style="219" customWidth="1"/>
    <col min="3799" max="3800" width="7.42578125" style="219" customWidth="1"/>
    <col min="3801" max="3801" width="13" style="219" customWidth="1"/>
    <col min="3802" max="3817" width="7.42578125" style="219" customWidth="1"/>
    <col min="3818" max="3818" width="14.5703125" style="219" customWidth="1"/>
    <col min="3819" max="3819" width="7.42578125" style="219" customWidth="1"/>
    <col min="3820" max="3820" width="7.42578125" style="219"/>
    <col min="3821" max="3821" width="7.85546875" style="219" bestFit="1" customWidth="1"/>
    <col min="3822" max="4015" width="7.42578125" style="219"/>
    <col min="4016" max="4016" width="7.140625" style="219" customWidth="1"/>
    <col min="4017" max="4017" width="41.42578125" style="219" customWidth="1"/>
    <col min="4018" max="4018" width="8.28515625" style="219" customWidth="1"/>
    <col min="4019" max="4019" width="14.5703125" style="219" customWidth="1"/>
    <col min="4020" max="4020" width="11" style="219" customWidth="1"/>
    <col min="4021" max="4021" width="12.85546875" style="219" customWidth="1"/>
    <col min="4022" max="4023" width="11.140625" style="219" customWidth="1"/>
    <col min="4024" max="4024" width="10.28515625" style="219" customWidth="1"/>
    <col min="4025" max="4025" width="12" style="219" customWidth="1"/>
    <col min="4026" max="4026" width="9.7109375" style="219" customWidth="1"/>
    <col min="4027" max="4027" width="10.7109375" style="219" customWidth="1"/>
    <col min="4028" max="4028" width="9.28515625" style="219" customWidth="1"/>
    <col min="4029" max="4029" width="10" style="219" customWidth="1"/>
    <col min="4030" max="4030" width="12.42578125" style="219" customWidth="1"/>
    <col min="4031" max="4031" width="11" style="219" customWidth="1"/>
    <col min="4032" max="4032" width="10.85546875" style="219" customWidth="1"/>
    <col min="4033" max="4033" width="11" style="219" customWidth="1"/>
    <col min="4034" max="4034" width="9.140625" style="219" customWidth="1"/>
    <col min="4035" max="4035" width="10.42578125" style="219" customWidth="1"/>
    <col min="4036" max="4036" width="10.7109375" style="219" customWidth="1"/>
    <col min="4037" max="4037" width="10.5703125" style="219" customWidth="1"/>
    <col min="4038" max="4038" width="9.7109375" style="219" customWidth="1"/>
    <col min="4039" max="4039" width="10.7109375" style="219" customWidth="1"/>
    <col min="4040" max="4040" width="11.42578125" style="219" customWidth="1"/>
    <col min="4041" max="4041" width="10" style="219" customWidth="1"/>
    <col min="4042" max="4042" width="12" style="219" customWidth="1"/>
    <col min="4043" max="4043" width="11.5703125" style="219" customWidth="1"/>
    <col min="4044" max="4044" width="7.42578125" style="219" customWidth="1"/>
    <col min="4045" max="4045" width="14.7109375" style="219" customWidth="1"/>
    <col min="4046" max="4048" width="7.42578125" style="219" customWidth="1"/>
    <col min="4049" max="4049" width="13.7109375" style="219" customWidth="1"/>
    <col min="4050" max="4050" width="14.7109375" style="219" customWidth="1"/>
    <col min="4051" max="4052" width="7.42578125" style="219" customWidth="1"/>
    <col min="4053" max="4053" width="13.5703125" style="219" customWidth="1"/>
    <col min="4054" max="4054" width="9.28515625" style="219" customWidth="1"/>
    <col min="4055" max="4056" width="7.42578125" style="219" customWidth="1"/>
    <col min="4057" max="4057" width="13" style="219" customWidth="1"/>
    <col min="4058" max="4073" width="7.42578125" style="219" customWidth="1"/>
    <col min="4074" max="4074" width="14.5703125" style="219" customWidth="1"/>
    <col min="4075" max="4075" width="7.42578125" style="219" customWidth="1"/>
    <col min="4076" max="4076" width="7.42578125" style="219"/>
    <col min="4077" max="4077" width="7.85546875" style="219" bestFit="1" customWidth="1"/>
    <col min="4078" max="4271" width="7.42578125" style="219"/>
    <col min="4272" max="4272" width="7.140625" style="219" customWidth="1"/>
    <col min="4273" max="4273" width="41.42578125" style="219" customWidth="1"/>
    <col min="4274" max="4274" width="8.28515625" style="219" customWidth="1"/>
    <col min="4275" max="4275" width="14.5703125" style="219" customWidth="1"/>
    <col min="4276" max="4276" width="11" style="219" customWidth="1"/>
    <col min="4277" max="4277" width="12.85546875" style="219" customWidth="1"/>
    <col min="4278" max="4279" width="11.140625" style="219" customWidth="1"/>
    <col min="4280" max="4280" width="10.28515625" style="219" customWidth="1"/>
    <col min="4281" max="4281" width="12" style="219" customWidth="1"/>
    <col min="4282" max="4282" width="9.7109375" style="219" customWidth="1"/>
    <col min="4283" max="4283" width="10.7109375" style="219" customWidth="1"/>
    <col min="4284" max="4284" width="9.28515625" style="219" customWidth="1"/>
    <col min="4285" max="4285" width="10" style="219" customWidth="1"/>
    <col min="4286" max="4286" width="12.42578125" style="219" customWidth="1"/>
    <col min="4287" max="4287" width="11" style="219" customWidth="1"/>
    <col min="4288" max="4288" width="10.85546875" style="219" customWidth="1"/>
    <col min="4289" max="4289" width="11" style="219" customWidth="1"/>
    <col min="4290" max="4290" width="9.140625" style="219" customWidth="1"/>
    <col min="4291" max="4291" width="10.42578125" style="219" customWidth="1"/>
    <col min="4292" max="4292" width="10.7109375" style="219" customWidth="1"/>
    <col min="4293" max="4293" width="10.5703125" style="219" customWidth="1"/>
    <col min="4294" max="4294" width="9.7109375" style="219" customWidth="1"/>
    <col min="4295" max="4295" width="10.7109375" style="219" customWidth="1"/>
    <col min="4296" max="4296" width="11.42578125" style="219" customWidth="1"/>
    <col min="4297" max="4297" width="10" style="219" customWidth="1"/>
    <col min="4298" max="4298" width="12" style="219" customWidth="1"/>
    <col min="4299" max="4299" width="11.5703125" style="219" customWidth="1"/>
    <col min="4300" max="4300" width="7.42578125" style="219" customWidth="1"/>
    <col min="4301" max="4301" width="14.7109375" style="219" customWidth="1"/>
    <col min="4302" max="4304" width="7.42578125" style="219" customWidth="1"/>
    <col min="4305" max="4305" width="13.7109375" style="219" customWidth="1"/>
    <col min="4306" max="4306" width="14.7109375" style="219" customWidth="1"/>
    <col min="4307" max="4308" width="7.42578125" style="219" customWidth="1"/>
    <col min="4309" max="4309" width="13.5703125" style="219" customWidth="1"/>
    <col min="4310" max="4310" width="9.28515625" style="219" customWidth="1"/>
    <col min="4311" max="4312" width="7.42578125" style="219" customWidth="1"/>
    <col min="4313" max="4313" width="13" style="219" customWidth="1"/>
    <col min="4314" max="4329" width="7.42578125" style="219" customWidth="1"/>
    <col min="4330" max="4330" width="14.5703125" style="219" customWidth="1"/>
    <col min="4331" max="4331" width="7.42578125" style="219" customWidth="1"/>
    <col min="4332" max="4332" width="7.42578125" style="219"/>
    <col min="4333" max="4333" width="7.85546875" style="219" bestFit="1" customWidth="1"/>
    <col min="4334" max="4527" width="7.42578125" style="219"/>
    <col min="4528" max="4528" width="7.140625" style="219" customWidth="1"/>
    <col min="4529" max="4529" width="41.42578125" style="219" customWidth="1"/>
    <col min="4530" max="4530" width="8.28515625" style="219" customWidth="1"/>
    <col min="4531" max="4531" width="14.5703125" style="219" customWidth="1"/>
    <col min="4532" max="4532" width="11" style="219" customWidth="1"/>
    <col min="4533" max="4533" width="12.85546875" style="219" customWidth="1"/>
    <col min="4534" max="4535" width="11.140625" style="219" customWidth="1"/>
    <col min="4536" max="4536" width="10.28515625" style="219" customWidth="1"/>
    <col min="4537" max="4537" width="12" style="219" customWidth="1"/>
    <col min="4538" max="4538" width="9.7109375" style="219" customWidth="1"/>
    <col min="4539" max="4539" width="10.7109375" style="219" customWidth="1"/>
    <col min="4540" max="4540" width="9.28515625" style="219" customWidth="1"/>
    <col min="4541" max="4541" width="10" style="219" customWidth="1"/>
    <col min="4542" max="4542" width="12.42578125" style="219" customWidth="1"/>
    <col min="4543" max="4543" width="11" style="219" customWidth="1"/>
    <col min="4544" max="4544" width="10.85546875" style="219" customWidth="1"/>
    <col min="4545" max="4545" width="11" style="219" customWidth="1"/>
    <col min="4546" max="4546" width="9.140625" style="219" customWidth="1"/>
    <col min="4547" max="4547" width="10.42578125" style="219" customWidth="1"/>
    <col min="4548" max="4548" width="10.7109375" style="219" customWidth="1"/>
    <col min="4549" max="4549" width="10.5703125" style="219" customWidth="1"/>
    <col min="4550" max="4550" width="9.7109375" style="219" customWidth="1"/>
    <col min="4551" max="4551" width="10.7109375" style="219" customWidth="1"/>
    <col min="4552" max="4552" width="11.42578125" style="219" customWidth="1"/>
    <col min="4553" max="4553" width="10" style="219" customWidth="1"/>
    <col min="4554" max="4554" width="12" style="219" customWidth="1"/>
    <col min="4555" max="4555" width="11.5703125" style="219" customWidth="1"/>
    <col min="4556" max="4556" width="7.42578125" style="219" customWidth="1"/>
    <col min="4557" max="4557" width="14.7109375" style="219" customWidth="1"/>
    <col min="4558" max="4560" width="7.42578125" style="219" customWidth="1"/>
    <col min="4561" max="4561" width="13.7109375" style="219" customWidth="1"/>
    <col min="4562" max="4562" width="14.7109375" style="219" customWidth="1"/>
    <col min="4563" max="4564" width="7.42578125" style="219" customWidth="1"/>
    <col min="4565" max="4565" width="13.5703125" style="219" customWidth="1"/>
    <col min="4566" max="4566" width="9.28515625" style="219" customWidth="1"/>
    <col min="4567" max="4568" width="7.42578125" style="219" customWidth="1"/>
    <col min="4569" max="4569" width="13" style="219" customWidth="1"/>
    <col min="4570" max="4585" width="7.42578125" style="219" customWidth="1"/>
    <col min="4586" max="4586" width="14.5703125" style="219" customWidth="1"/>
    <col min="4587" max="4587" width="7.42578125" style="219" customWidth="1"/>
    <col min="4588" max="4588" width="7.42578125" style="219"/>
    <col min="4589" max="4589" width="7.85546875" style="219" bestFit="1" customWidth="1"/>
    <col min="4590" max="4783" width="7.42578125" style="219"/>
    <col min="4784" max="4784" width="7.140625" style="219" customWidth="1"/>
    <col min="4785" max="4785" width="41.42578125" style="219" customWidth="1"/>
    <col min="4786" max="4786" width="8.28515625" style="219" customWidth="1"/>
    <col min="4787" max="4787" width="14.5703125" style="219" customWidth="1"/>
    <col min="4788" max="4788" width="11" style="219" customWidth="1"/>
    <col min="4789" max="4789" width="12.85546875" style="219" customWidth="1"/>
    <col min="4790" max="4791" width="11.140625" style="219" customWidth="1"/>
    <col min="4792" max="4792" width="10.28515625" style="219" customWidth="1"/>
    <col min="4793" max="4793" width="12" style="219" customWidth="1"/>
    <col min="4794" max="4794" width="9.7109375" style="219" customWidth="1"/>
    <col min="4795" max="4795" width="10.7109375" style="219" customWidth="1"/>
    <col min="4796" max="4796" width="9.28515625" style="219" customWidth="1"/>
    <col min="4797" max="4797" width="10" style="219" customWidth="1"/>
    <col min="4798" max="4798" width="12.42578125" style="219" customWidth="1"/>
    <col min="4799" max="4799" width="11" style="219" customWidth="1"/>
    <col min="4800" max="4800" width="10.85546875" style="219" customWidth="1"/>
    <col min="4801" max="4801" width="11" style="219" customWidth="1"/>
    <col min="4802" max="4802" width="9.140625" style="219" customWidth="1"/>
    <col min="4803" max="4803" width="10.42578125" style="219" customWidth="1"/>
    <col min="4804" max="4804" width="10.7109375" style="219" customWidth="1"/>
    <col min="4805" max="4805" width="10.5703125" style="219" customWidth="1"/>
    <col min="4806" max="4806" width="9.7109375" style="219" customWidth="1"/>
    <col min="4807" max="4807" width="10.7109375" style="219" customWidth="1"/>
    <col min="4808" max="4808" width="11.42578125" style="219" customWidth="1"/>
    <col min="4809" max="4809" width="10" style="219" customWidth="1"/>
    <col min="4810" max="4810" width="12" style="219" customWidth="1"/>
    <col min="4811" max="4811" width="11.5703125" style="219" customWidth="1"/>
    <col min="4812" max="4812" width="7.42578125" style="219" customWidth="1"/>
    <col min="4813" max="4813" width="14.7109375" style="219" customWidth="1"/>
    <col min="4814" max="4816" width="7.42578125" style="219" customWidth="1"/>
    <col min="4817" max="4817" width="13.7109375" style="219" customWidth="1"/>
    <col min="4818" max="4818" width="14.7109375" style="219" customWidth="1"/>
    <col min="4819" max="4820" width="7.42578125" style="219" customWidth="1"/>
    <col min="4821" max="4821" width="13.5703125" style="219" customWidth="1"/>
    <col min="4822" max="4822" width="9.28515625" style="219" customWidth="1"/>
    <col min="4823" max="4824" width="7.42578125" style="219" customWidth="1"/>
    <col min="4825" max="4825" width="13" style="219" customWidth="1"/>
    <col min="4826" max="4841" width="7.42578125" style="219" customWidth="1"/>
    <col min="4842" max="4842" width="14.5703125" style="219" customWidth="1"/>
    <col min="4843" max="4843" width="7.42578125" style="219" customWidth="1"/>
    <col min="4844" max="4844" width="7.42578125" style="219"/>
    <col min="4845" max="4845" width="7.85546875" style="219" bestFit="1" customWidth="1"/>
    <col min="4846" max="5039" width="7.42578125" style="219"/>
    <col min="5040" max="5040" width="7.140625" style="219" customWidth="1"/>
    <col min="5041" max="5041" width="41.42578125" style="219" customWidth="1"/>
    <col min="5042" max="5042" width="8.28515625" style="219" customWidth="1"/>
    <col min="5043" max="5043" width="14.5703125" style="219" customWidth="1"/>
    <col min="5044" max="5044" width="11" style="219" customWidth="1"/>
    <col min="5045" max="5045" width="12.85546875" style="219" customWidth="1"/>
    <col min="5046" max="5047" width="11.140625" style="219" customWidth="1"/>
    <col min="5048" max="5048" width="10.28515625" style="219" customWidth="1"/>
    <col min="5049" max="5049" width="12" style="219" customWidth="1"/>
    <col min="5050" max="5050" width="9.7109375" style="219" customWidth="1"/>
    <col min="5051" max="5051" width="10.7109375" style="219" customWidth="1"/>
    <col min="5052" max="5052" width="9.28515625" style="219" customWidth="1"/>
    <col min="5053" max="5053" width="10" style="219" customWidth="1"/>
    <col min="5054" max="5054" width="12.42578125" style="219" customWidth="1"/>
    <col min="5055" max="5055" width="11" style="219" customWidth="1"/>
    <col min="5056" max="5056" width="10.85546875" style="219" customWidth="1"/>
    <col min="5057" max="5057" width="11" style="219" customWidth="1"/>
    <col min="5058" max="5058" width="9.140625" style="219" customWidth="1"/>
    <col min="5059" max="5059" width="10.42578125" style="219" customWidth="1"/>
    <col min="5060" max="5060" width="10.7109375" style="219" customWidth="1"/>
    <col min="5061" max="5061" width="10.5703125" style="219" customWidth="1"/>
    <col min="5062" max="5062" width="9.7109375" style="219" customWidth="1"/>
    <col min="5063" max="5063" width="10.7109375" style="219" customWidth="1"/>
    <col min="5064" max="5064" width="11.42578125" style="219" customWidth="1"/>
    <col min="5065" max="5065" width="10" style="219" customWidth="1"/>
    <col min="5066" max="5066" width="12" style="219" customWidth="1"/>
    <col min="5067" max="5067" width="11.5703125" style="219" customWidth="1"/>
    <col min="5068" max="5068" width="7.42578125" style="219" customWidth="1"/>
    <col min="5069" max="5069" width="14.7109375" style="219" customWidth="1"/>
    <col min="5070" max="5072" width="7.42578125" style="219" customWidth="1"/>
    <col min="5073" max="5073" width="13.7109375" style="219" customWidth="1"/>
    <col min="5074" max="5074" width="14.7109375" style="219" customWidth="1"/>
    <col min="5075" max="5076" width="7.42578125" style="219" customWidth="1"/>
    <col min="5077" max="5077" width="13.5703125" style="219" customWidth="1"/>
    <col min="5078" max="5078" width="9.28515625" style="219" customWidth="1"/>
    <col min="5079" max="5080" width="7.42578125" style="219" customWidth="1"/>
    <col min="5081" max="5081" width="13" style="219" customWidth="1"/>
    <col min="5082" max="5097" width="7.42578125" style="219" customWidth="1"/>
    <col min="5098" max="5098" width="14.5703125" style="219" customWidth="1"/>
    <col min="5099" max="5099" width="7.42578125" style="219" customWidth="1"/>
    <col min="5100" max="5100" width="7.42578125" style="219"/>
    <col min="5101" max="5101" width="7.85546875" style="219" bestFit="1" customWidth="1"/>
    <col min="5102" max="5295" width="7.42578125" style="219"/>
    <col min="5296" max="5296" width="7.140625" style="219" customWidth="1"/>
    <col min="5297" max="5297" width="41.42578125" style="219" customWidth="1"/>
    <col min="5298" max="5298" width="8.28515625" style="219" customWidth="1"/>
    <col min="5299" max="5299" width="14.5703125" style="219" customWidth="1"/>
    <col min="5300" max="5300" width="11" style="219" customWidth="1"/>
    <col min="5301" max="5301" width="12.85546875" style="219" customWidth="1"/>
    <col min="5302" max="5303" width="11.140625" style="219" customWidth="1"/>
    <col min="5304" max="5304" width="10.28515625" style="219" customWidth="1"/>
    <col min="5305" max="5305" width="12" style="219" customWidth="1"/>
    <col min="5306" max="5306" width="9.7109375" style="219" customWidth="1"/>
    <col min="5307" max="5307" width="10.7109375" style="219" customWidth="1"/>
    <col min="5308" max="5308" width="9.28515625" style="219" customWidth="1"/>
    <col min="5309" max="5309" width="10" style="219" customWidth="1"/>
    <col min="5310" max="5310" width="12.42578125" style="219" customWidth="1"/>
    <col min="5311" max="5311" width="11" style="219" customWidth="1"/>
    <col min="5312" max="5312" width="10.85546875" style="219" customWidth="1"/>
    <col min="5313" max="5313" width="11" style="219" customWidth="1"/>
    <col min="5314" max="5314" width="9.140625" style="219" customWidth="1"/>
    <col min="5315" max="5315" width="10.42578125" style="219" customWidth="1"/>
    <col min="5316" max="5316" width="10.7109375" style="219" customWidth="1"/>
    <col min="5317" max="5317" width="10.5703125" style="219" customWidth="1"/>
    <col min="5318" max="5318" width="9.7109375" style="219" customWidth="1"/>
    <col min="5319" max="5319" width="10.7109375" style="219" customWidth="1"/>
    <col min="5320" max="5320" width="11.42578125" style="219" customWidth="1"/>
    <col min="5321" max="5321" width="10" style="219" customWidth="1"/>
    <col min="5322" max="5322" width="12" style="219" customWidth="1"/>
    <col min="5323" max="5323" width="11.5703125" style="219" customWidth="1"/>
    <col min="5324" max="5324" width="7.42578125" style="219" customWidth="1"/>
    <col min="5325" max="5325" width="14.7109375" style="219" customWidth="1"/>
    <col min="5326" max="5328" width="7.42578125" style="219" customWidth="1"/>
    <col min="5329" max="5329" width="13.7109375" style="219" customWidth="1"/>
    <col min="5330" max="5330" width="14.7109375" style="219" customWidth="1"/>
    <col min="5331" max="5332" width="7.42578125" style="219" customWidth="1"/>
    <col min="5333" max="5333" width="13.5703125" style="219" customWidth="1"/>
    <col min="5334" max="5334" width="9.28515625" style="219" customWidth="1"/>
    <col min="5335" max="5336" width="7.42578125" style="219" customWidth="1"/>
    <col min="5337" max="5337" width="13" style="219" customWidth="1"/>
    <col min="5338" max="5353" width="7.42578125" style="219" customWidth="1"/>
    <col min="5354" max="5354" width="14.5703125" style="219" customWidth="1"/>
    <col min="5355" max="5355" width="7.42578125" style="219" customWidth="1"/>
    <col min="5356" max="5356" width="7.42578125" style="219"/>
    <col min="5357" max="5357" width="7.85546875" style="219" bestFit="1" customWidth="1"/>
    <col min="5358" max="5551" width="7.42578125" style="219"/>
    <col min="5552" max="5552" width="7.140625" style="219" customWidth="1"/>
    <col min="5553" max="5553" width="41.42578125" style="219" customWidth="1"/>
    <col min="5554" max="5554" width="8.28515625" style="219" customWidth="1"/>
    <col min="5555" max="5555" width="14.5703125" style="219" customWidth="1"/>
    <col min="5556" max="5556" width="11" style="219" customWidth="1"/>
    <col min="5557" max="5557" width="12.85546875" style="219" customWidth="1"/>
    <col min="5558" max="5559" width="11.140625" style="219" customWidth="1"/>
    <col min="5560" max="5560" width="10.28515625" style="219" customWidth="1"/>
    <col min="5561" max="5561" width="12" style="219" customWidth="1"/>
    <col min="5562" max="5562" width="9.7109375" style="219" customWidth="1"/>
    <col min="5563" max="5563" width="10.7109375" style="219" customWidth="1"/>
    <col min="5564" max="5564" width="9.28515625" style="219" customWidth="1"/>
    <col min="5565" max="5565" width="10" style="219" customWidth="1"/>
    <col min="5566" max="5566" width="12.42578125" style="219" customWidth="1"/>
    <col min="5567" max="5567" width="11" style="219" customWidth="1"/>
    <col min="5568" max="5568" width="10.85546875" style="219" customWidth="1"/>
    <col min="5569" max="5569" width="11" style="219" customWidth="1"/>
    <col min="5570" max="5570" width="9.140625" style="219" customWidth="1"/>
    <col min="5571" max="5571" width="10.42578125" style="219" customWidth="1"/>
    <col min="5572" max="5572" width="10.7109375" style="219" customWidth="1"/>
    <col min="5573" max="5573" width="10.5703125" style="219" customWidth="1"/>
    <col min="5574" max="5574" width="9.7109375" style="219" customWidth="1"/>
    <col min="5575" max="5575" width="10.7109375" style="219" customWidth="1"/>
    <col min="5576" max="5576" width="11.42578125" style="219" customWidth="1"/>
    <col min="5577" max="5577" width="10" style="219" customWidth="1"/>
    <col min="5578" max="5578" width="12" style="219" customWidth="1"/>
    <col min="5579" max="5579" width="11.5703125" style="219" customWidth="1"/>
    <col min="5580" max="5580" width="7.42578125" style="219" customWidth="1"/>
    <col min="5581" max="5581" width="14.7109375" style="219" customWidth="1"/>
    <col min="5582" max="5584" width="7.42578125" style="219" customWidth="1"/>
    <col min="5585" max="5585" width="13.7109375" style="219" customWidth="1"/>
    <col min="5586" max="5586" width="14.7109375" style="219" customWidth="1"/>
    <col min="5587" max="5588" width="7.42578125" style="219" customWidth="1"/>
    <col min="5589" max="5589" width="13.5703125" style="219" customWidth="1"/>
    <col min="5590" max="5590" width="9.28515625" style="219" customWidth="1"/>
    <col min="5591" max="5592" width="7.42578125" style="219" customWidth="1"/>
    <col min="5593" max="5593" width="13" style="219" customWidth="1"/>
    <col min="5594" max="5609" width="7.42578125" style="219" customWidth="1"/>
    <col min="5610" max="5610" width="14.5703125" style="219" customWidth="1"/>
    <col min="5611" max="5611" width="7.42578125" style="219" customWidth="1"/>
    <col min="5612" max="5612" width="7.42578125" style="219"/>
    <col min="5613" max="5613" width="7.85546875" style="219" bestFit="1" customWidth="1"/>
    <col min="5614" max="5807" width="7.42578125" style="219"/>
    <col min="5808" max="5808" width="7.140625" style="219" customWidth="1"/>
    <col min="5809" max="5809" width="41.42578125" style="219" customWidth="1"/>
    <col min="5810" max="5810" width="8.28515625" style="219" customWidth="1"/>
    <col min="5811" max="5811" width="14.5703125" style="219" customWidth="1"/>
    <col min="5812" max="5812" width="11" style="219" customWidth="1"/>
    <col min="5813" max="5813" width="12.85546875" style="219" customWidth="1"/>
    <col min="5814" max="5815" width="11.140625" style="219" customWidth="1"/>
    <col min="5816" max="5816" width="10.28515625" style="219" customWidth="1"/>
    <col min="5817" max="5817" width="12" style="219" customWidth="1"/>
    <col min="5818" max="5818" width="9.7109375" style="219" customWidth="1"/>
    <col min="5819" max="5819" width="10.7109375" style="219" customWidth="1"/>
    <col min="5820" max="5820" width="9.28515625" style="219" customWidth="1"/>
    <col min="5821" max="5821" width="10" style="219" customWidth="1"/>
    <col min="5822" max="5822" width="12.42578125" style="219" customWidth="1"/>
    <col min="5823" max="5823" width="11" style="219" customWidth="1"/>
    <col min="5824" max="5824" width="10.85546875" style="219" customWidth="1"/>
    <col min="5825" max="5825" width="11" style="219" customWidth="1"/>
    <col min="5826" max="5826" width="9.140625" style="219" customWidth="1"/>
    <col min="5827" max="5827" width="10.42578125" style="219" customWidth="1"/>
    <col min="5828" max="5828" width="10.7109375" style="219" customWidth="1"/>
    <col min="5829" max="5829" width="10.5703125" style="219" customWidth="1"/>
    <col min="5830" max="5830" width="9.7109375" style="219" customWidth="1"/>
    <col min="5831" max="5831" width="10.7109375" style="219" customWidth="1"/>
    <col min="5832" max="5832" width="11.42578125" style="219" customWidth="1"/>
    <col min="5833" max="5833" width="10" style="219" customWidth="1"/>
    <col min="5834" max="5834" width="12" style="219" customWidth="1"/>
    <col min="5835" max="5835" width="11.5703125" style="219" customWidth="1"/>
    <col min="5836" max="5836" width="7.42578125" style="219" customWidth="1"/>
    <col min="5837" max="5837" width="14.7109375" style="219" customWidth="1"/>
    <col min="5838" max="5840" width="7.42578125" style="219" customWidth="1"/>
    <col min="5841" max="5841" width="13.7109375" style="219" customWidth="1"/>
    <col min="5842" max="5842" width="14.7109375" style="219" customWidth="1"/>
    <col min="5843" max="5844" width="7.42578125" style="219" customWidth="1"/>
    <col min="5845" max="5845" width="13.5703125" style="219" customWidth="1"/>
    <col min="5846" max="5846" width="9.28515625" style="219" customWidth="1"/>
    <col min="5847" max="5848" width="7.42578125" style="219" customWidth="1"/>
    <col min="5849" max="5849" width="13" style="219" customWidth="1"/>
    <col min="5850" max="5865" width="7.42578125" style="219" customWidth="1"/>
    <col min="5866" max="5866" width="14.5703125" style="219" customWidth="1"/>
    <col min="5867" max="5867" width="7.42578125" style="219" customWidth="1"/>
    <col min="5868" max="5868" width="7.42578125" style="219"/>
    <col min="5869" max="5869" width="7.85546875" style="219" bestFit="1" customWidth="1"/>
    <col min="5870" max="6063" width="7.42578125" style="219"/>
    <col min="6064" max="6064" width="7.140625" style="219" customWidth="1"/>
    <col min="6065" max="6065" width="41.42578125" style="219" customWidth="1"/>
    <col min="6066" max="6066" width="8.28515625" style="219" customWidth="1"/>
    <col min="6067" max="6067" width="14.5703125" style="219" customWidth="1"/>
    <col min="6068" max="6068" width="11" style="219" customWidth="1"/>
    <col min="6069" max="6069" width="12.85546875" style="219" customWidth="1"/>
    <col min="6070" max="6071" width="11.140625" style="219" customWidth="1"/>
    <col min="6072" max="6072" width="10.28515625" style="219" customWidth="1"/>
    <col min="6073" max="6073" width="12" style="219" customWidth="1"/>
    <col min="6074" max="6074" width="9.7109375" style="219" customWidth="1"/>
    <col min="6075" max="6075" width="10.7109375" style="219" customWidth="1"/>
    <col min="6076" max="6076" width="9.28515625" style="219" customWidth="1"/>
    <col min="6077" max="6077" width="10" style="219" customWidth="1"/>
    <col min="6078" max="6078" width="12.42578125" style="219" customWidth="1"/>
    <col min="6079" max="6079" width="11" style="219" customWidth="1"/>
    <col min="6080" max="6080" width="10.85546875" style="219" customWidth="1"/>
    <col min="6081" max="6081" width="11" style="219" customWidth="1"/>
    <col min="6082" max="6082" width="9.140625" style="219" customWidth="1"/>
    <col min="6083" max="6083" width="10.42578125" style="219" customWidth="1"/>
    <col min="6084" max="6084" width="10.7109375" style="219" customWidth="1"/>
    <col min="6085" max="6085" width="10.5703125" style="219" customWidth="1"/>
    <col min="6086" max="6086" width="9.7109375" style="219" customWidth="1"/>
    <col min="6087" max="6087" width="10.7109375" style="219" customWidth="1"/>
    <col min="6088" max="6088" width="11.42578125" style="219" customWidth="1"/>
    <col min="6089" max="6089" width="10" style="219" customWidth="1"/>
    <col min="6090" max="6090" width="12" style="219" customWidth="1"/>
    <col min="6091" max="6091" width="11.5703125" style="219" customWidth="1"/>
    <col min="6092" max="6092" width="7.42578125" style="219" customWidth="1"/>
    <col min="6093" max="6093" width="14.7109375" style="219" customWidth="1"/>
    <col min="6094" max="6096" width="7.42578125" style="219" customWidth="1"/>
    <col min="6097" max="6097" width="13.7109375" style="219" customWidth="1"/>
    <col min="6098" max="6098" width="14.7109375" style="219" customWidth="1"/>
    <col min="6099" max="6100" width="7.42578125" style="219" customWidth="1"/>
    <col min="6101" max="6101" width="13.5703125" style="219" customWidth="1"/>
    <col min="6102" max="6102" width="9.28515625" style="219" customWidth="1"/>
    <col min="6103" max="6104" width="7.42578125" style="219" customWidth="1"/>
    <col min="6105" max="6105" width="13" style="219" customWidth="1"/>
    <col min="6106" max="6121" width="7.42578125" style="219" customWidth="1"/>
    <col min="6122" max="6122" width="14.5703125" style="219" customWidth="1"/>
    <col min="6123" max="6123" width="7.42578125" style="219" customWidth="1"/>
    <col min="6124" max="6124" width="7.42578125" style="219"/>
    <col min="6125" max="6125" width="7.85546875" style="219" bestFit="1" customWidth="1"/>
    <col min="6126" max="6319" width="7.42578125" style="219"/>
    <col min="6320" max="6320" width="7.140625" style="219" customWidth="1"/>
    <col min="6321" max="6321" width="41.42578125" style="219" customWidth="1"/>
    <col min="6322" max="6322" width="8.28515625" style="219" customWidth="1"/>
    <col min="6323" max="6323" width="14.5703125" style="219" customWidth="1"/>
    <col min="6324" max="6324" width="11" style="219" customWidth="1"/>
    <col min="6325" max="6325" width="12.85546875" style="219" customWidth="1"/>
    <col min="6326" max="6327" width="11.140625" style="219" customWidth="1"/>
    <col min="6328" max="6328" width="10.28515625" style="219" customWidth="1"/>
    <col min="6329" max="6329" width="12" style="219" customWidth="1"/>
    <col min="6330" max="6330" width="9.7109375" style="219" customWidth="1"/>
    <col min="6331" max="6331" width="10.7109375" style="219" customWidth="1"/>
    <col min="6332" max="6332" width="9.28515625" style="219" customWidth="1"/>
    <col min="6333" max="6333" width="10" style="219" customWidth="1"/>
    <col min="6334" max="6334" width="12.42578125" style="219" customWidth="1"/>
    <col min="6335" max="6335" width="11" style="219" customWidth="1"/>
    <col min="6336" max="6336" width="10.85546875" style="219" customWidth="1"/>
    <col min="6337" max="6337" width="11" style="219" customWidth="1"/>
    <col min="6338" max="6338" width="9.140625" style="219" customWidth="1"/>
    <col min="6339" max="6339" width="10.42578125" style="219" customWidth="1"/>
    <col min="6340" max="6340" width="10.7109375" style="219" customWidth="1"/>
    <col min="6341" max="6341" width="10.5703125" style="219" customWidth="1"/>
    <col min="6342" max="6342" width="9.7109375" style="219" customWidth="1"/>
    <col min="6343" max="6343" width="10.7109375" style="219" customWidth="1"/>
    <col min="6344" max="6344" width="11.42578125" style="219" customWidth="1"/>
    <col min="6345" max="6345" width="10" style="219" customWidth="1"/>
    <col min="6346" max="6346" width="12" style="219" customWidth="1"/>
    <col min="6347" max="6347" width="11.5703125" style="219" customWidth="1"/>
    <col min="6348" max="6348" width="7.42578125" style="219" customWidth="1"/>
    <col min="6349" max="6349" width="14.7109375" style="219" customWidth="1"/>
    <col min="6350" max="6352" width="7.42578125" style="219" customWidth="1"/>
    <col min="6353" max="6353" width="13.7109375" style="219" customWidth="1"/>
    <col min="6354" max="6354" width="14.7109375" style="219" customWidth="1"/>
    <col min="6355" max="6356" width="7.42578125" style="219" customWidth="1"/>
    <col min="6357" max="6357" width="13.5703125" style="219" customWidth="1"/>
    <col min="6358" max="6358" width="9.28515625" style="219" customWidth="1"/>
    <col min="6359" max="6360" width="7.42578125" style="219" customWidth="1"/>
    <col min="6361" max="6361" width="13" style="219" customWidth="1"/>
    <col min="6362" max="6377" width="7.42578125" style="219" customWidth="1"/>
    <col min="6378" max="6378" width="14.5703125" style="219" customWidth="1"/>
    <col min="6379" max="6379" width="7.42578125" style="219" customWidth="1"/>
    <col min="6380" max="6380" width="7.42578125" style="219"/>
    <col min="6381" max="6381" width="7.85546875" style="219" bestFit="1" customWidth="1"/>
    <col min="6382" max="6575" width="7.42578125" style="219"/>
    <col min="6576" max="6576" width="7.140625" style="219" customWidth="1"/>
    <col min="6577" max="6577" width="41.42578125" style="219" customWidth="1"/>
    <col min="6578" max="6578" width="8.28515625" style="219" customWidth="1"/>
    <col min="6579" max="6579" width="14.5703125" style="219" customWidth="1"/>
    <col min="6580" max="6580" width="11" style="219" customWidth="1"/>
    <col min="6581" max="6581" width="12.85546875" style="219" customWidth="1"/>
    <col min="6582" max="6583" width="11.140625" style="219" customWidth="1"/>
    <col min="6584" max="6584" width="10.28515625" style="219" customWidth="1"/>
    <col min="6585" max="6585" width="12" style="219" customWidth="1"/>
    <col min="6586" max="6586" width="9.7109375" style="219" customWidth="1"/>
    <col min="6587" max="6587" width="10.7109375" style="219" customWidth="1"/>
    <col min="6588" max="6588" width="9.28515625" style="219" customWidth="1"/>
    <col min="6589" max="6589" width="10" style="219" customWidth="1"/>
    <col min="6590" max="6590" width="12.42578125" style="219" customWidth="1"/>
    <col min="6591" max="6591" width="11" style="219" customWidth="1"/>
    <col min="6592" max="6592" width="10.85546875" style="219" customWidth="1"/>
    <col min="6593" max="6593" width="11" style="219" customWidth="1"/>
    <col min="6594" max="6594" width="9.140625" style="219" customWidth="1"/>
    <col min="6595" max="6595" width="10.42578125" style="219" customWidth="1"/>
    <col min="6596" max="6596" width="10.7109375" style="219" customWidth="1"/>
    <col min="6597" max="6597" width="10.5703125" style="219" customWidth="1"/>
    <col min="6598" max="6598" width="9.7109375" style="219" customWidth="1"/>
    <col min="6599" max="6599" width="10.7109375" style="219" customWidth="1"/>
    <col min="6600" max="6600" width="11.42578125" style="219" customWidth="1"/>
    <col min="6601" max="6601" width="10" style="219" customWidth="1"/>
    <col min="6602" max="6602" width="12" style="219" customWidth="1"/>
    <col min="6603" max="6603" width="11.5703125" style="219" customWidth="1"/>
    <col min="6604" max="6604" width="7.42578125" style="219" customWidth="1"/>
    <col min="6605" max="6605" width="14.7109375" style="219" customWidth="1"/>
    <col min="6606" max="6608" width="7.42578125" style="219" customWidth="1"/>
    <col min="6609" max="6609" width="13.7109375" style="219" customWidth="1"/>
    <col min="6610" max="6610" width="14.7109375" style="219" customWidth="1"/>
    <col min="6611" max="6612" width="7.42578125" style="219" customWidth="1"/>
    <col min="6613" max="6613" width="13.5703125" style="219" customWidth="1"/>
    <col min="6614" max="6614" width="9.28515625" style="219" customWidth="1"/>
    <col min="6615" max="6616" width="7.42578125" style="219" customWidth="1"/>
    <col min="6617" max="6617" width="13" style="219" customWidth="1"/>
    <col min="6618" max="6633" width="7.42578125" style="219" customWidth="1"/>
    <col min="6634" max="6634" width="14.5703125" style="219" customWidth="1"/>
    <col min="6635" max="6635" width="7.42578125" style="219" customWidth="1"/>
    <col min="6636" max="6636" width="7.42578125" style="219"/>
    <col min="6637" max="6637" width="7.85546875" style="219" bestFit="1" customWidth="1"/>
    <col min="6638" max="6831" width="7.42578125" style="219"/>
    <col min="6832" max="6832" width="7.140625" style="219" customWidth="1"/>
    <col min="6833" max="6833" width="41.42578125" style="219" customWidth="1"/>
    <col min="6834" max="6834" width="8.28515625" style="219" customWidth="1"/>
    <col min="6835" max="6835" width="14.5703125" style="219" customWidth="1"/>
    <col min="6836" max="6836" width="11" style="219" customWidth="1"/>
    <col min="6837" max="6837" width="12.85546875" style="219" customWidth="1"/>
    <col min="6838" max="6839" width="11.140625" style="219" customWidth="1"/>
    <col min="6840" max="6840" width="10.28515625" style="219" customWidth="1"/>
    <col min="6841" max="6841" width="12" style="219" customWidth="1"/>
    <col min="6842" max="6842" width="9.7109375" style="219" customWidth="1"/>
    <col min="6843" max="6843" width="10.7109375" style="219" customWidth="1"/>
    <col min="6844" max="6844" width="9.28515625" style="219" customWidth="1"/>
    <col min="6845" max="6845" width="10" style="219" customWidth="1"/>
    <col min="6846" max="6846" width="12.42578125" style="219" customWidth="1"/>
    <col min="6847" max="6847" width="11" style="219" customWidth="1"/>
    <col min="6848" max="6848" width="10.85546875" style="219" customWidth="1"/>
    <col min="6849" max="6849" width="11" style="219" customWidth="1"/>
    <col min="6850" max="6850" width="9.140625" style="219" customWidth="1"/>
    <col min="6851" max="6851" width="10.42578125" style="219" customWidth="1"/>
    <col min="6852" max="6852" width="10.7109375" style="219" customWidth="1"/>
    <col min="6853" max="6853" width="10.5703125" style="219" customWidth="1"/>
    <col min="6854" max="6854" width="9.7109375" style="219" customWidth="1"/>
    <col min="6855" max="6855" width="10.7109375" style="219" customWidth="1"/>
    <col min="6856" max="6856" width="11.42578125" style="219" customWidth="1"/>
    <col min="6857" max="6857" width="10" style="219" customWidth="1"/>
    <col min="6858" max="6858" width="12" style="219" customWidth="1"/>
    <col min="6859" max="6859" width="11.5703125" style="219" customWidth="1"/>
    <col min="6860" max="6860" width="7.42578125" style="219" customWidth="1"/>
    <col min="6861" max="6861" width="14.7109375" style="219" customWidth="1"/>
    <col min="6862" max="6864" width="7.42578125" style="219" customWidth="1"/>
    <col min="6865" max="6865" width="13.7109375" style="219" customWidth="1"/>
    <col min="6866" max="6866" width="14.7109375" style="219" customWidth="1"/>
    <col min="6867" max="6868" width="7.42578125" style="219" customWidth="1"/>
    <col min="6869" max="6869" width="13.5703125" style="219" customWidth="1"/>
    <col min="6870" max="6870" width="9.28515625" style="219" customWidth="1"/>
    <col min="6871" max="6872" width="7.42578125" style="219" customWidth="1"/>
    <col min="6873" max="6873" width="13" style="219" customWidth="1"/>
    <col min="6874" max="6889" width="7.42578125" style="219" customWidth="1"/>
    <col min="6890" max="6890" width="14.5703125" style="219" customWidth="1"/>
    <col min="6891" max="6891" width="7.42578125" style="219" customWidth="1"/>
    <col min="6892" max="6892" width="7.42578125" style="219"/>
    <col min="6893" max="6893" width="7.85546875" style="219" bestFit="1" customWidth="1"/>
    <col min="6894" max="7087" width="7.42578125" style="219"/>
    <col min="7088" max="7088" width="7.140625" style="219" customWidth="1"/>
    <col min="7089" max="7089" width="41.42578125" style="219" customWidth="1"/>
    <col min="7090" max="7090" width="8.28515625" style="219" customWidth="1"/>
    <col min="7091" max="7091" width="14.5703125" style="219" customWidth="1"/>
    <col min="7092" max="7092" width="11" style="219" customWidth="1"/>
    <col min="7093" max="7093" width="12.85546875" style="219" customWidth="1"/>
    <col min="7094" max="7095" width="11.140625" style="219" customWidth="1"/>
    <col min="7096" max="7096" width="10.28515625" style="219" customWidth="1"/>
    <col min="7097" max="7097" width="12" style="219" customWidth="1"/>
    <col min="7098" max="7098" width="9.7109375" style="219" customWidth="1"/>
    <col min="7099" max="7099" width="10.7109375" style="219" customWidth="1"/>
    <col min="7100" max="7100" width="9.28515625" style="219" customWidth="1"/>
    <col min="7101" max="7101" width="10" style="219" customWidth="1"/>
    <col min="7102" max="7102" width="12.42578125" style="219" customWidth="1"/>
    <col min="7103" max="7103" width="11" style="219" customWidth="1"/>
    <col min="7104" max="7104" width="10.85546875" style="219" customWidth="1"/>
    <col min="7105" max="7105" width="11" style="219" customWidth="1"/>
    <col min="7106" max="7106" width="9.140625" style="219" customWidth="1"/>
    <col min="7107" max="7107" width="10.42578125" style="219" customWidth="1"/>
    <col min="7108" max="7108" width="10.7109375" style="219" customWidth="1"/>
    <col min="7109" max="7109" width="10.5703125" style="219" customWidth="1"/>
    <col min="7110" max="7110" width="9.7109375" style="219" customWidth="1"/>
    <col min="7111" max="7111" width="10.7109375" style="219" customWidth="1"/>
    <col min="7112" max="7112" width="11.42578125" style="219" customWidth="1"/>
    <col min="7113" max="7113" width="10" style="219" customWidth="1"/>
    <col min="7114" max="7114" width="12" style="219" customWidth="1"/>
    <col min="7115" max="7115" width="11.5703125" style="219" customWidth="1"/>
    <col min="7116" max="7116" width="7.42578125" style="219" customWidth="1"/>
    <col min="7117" max="7117" width="14.7109375" style="219" customWidth="1"/>
    <col min="7118" max="7120" width="7.42578125" style="219" customWidth="1"/>
    <col min="7121" max="7121" width="13.7109375" style="219" customWidth="1"/>
    <col min="7122" max="7122" width="14.7109375" style="219" customWidth="1"/>
    <col min="7123" max="7124" width="7.42578125" style="219" customWidth="1"/>
    <col min="7125" max="7125" width="13.5703125" style="219" customWidth="1"/>
    <col min="7126" max="7126" width="9.28515625" style="219" customWidth="1"/>
    <col min="7127" max="7128" width="7.42578125" style="219" customWidth="1"/>
    <col min="7129" max="7129" width="13" style="219" customWidth="1"/>
    <col min="7130" max="7145" width="7.42578125" style="219" customWidth="1"/>
    <col min="7146" max="7146" width="14.5703125" style="219" customWidth="1"/>
    <col min="7147" max="7147" width="7.42578125" style="219" customWidth="1"/>
    <col min="7148" max="7148" width="7.42578125" style="219"/>
    <col min="7149" max="7149" width="7.85546875" style="219" bestFit="1" customWidth="1"/>
    <col min="7150" max="7343" width="7.42578125" style="219"/>
    <col min="7344" max="7344" width="7.140625" style="219" customWidth="1"/>
    <col min="7345" max="7345" width="41.42578125" style="219" customWidth="1"/>
    <col min="7346" max="7346" width="8.28515625" style="219" customWidth="1"/>
    <col min="7347" max="7347" width="14.5703125" style="219" customWidth="1"/>
    <col min="7348" max="7348" width="11" style="219" customWidth="1"/>
    <col min="7349" max="7349" width="12.85546875" style="219" customWidth="1"/>
    <col min="7350" max="7351" width="11.140625" style="219" customWidth="1"/>
    <col min="7352" max="7352" width="10.28515625" style="219" customWidth="1"/>
    <col min="7353" max="7353" width="12" style="219" customWidth="1"/>
    <col min="7354" max="7354" width="9.7109375" style="219" customWidth="1"/>
    <col min="7355" max="7355" width="10.7109375" style="219" customWidth="1"/>
    <col min="7356" max="7356" width="9.28515625" style="219" customWidth="1"/>
    <col min="7357" max="7357" width="10" style="219" customWidth="1"/>
    <col min="7358" max="7358" width="12.42578125" style="219" customWidth="1"/>
    <col min="7359" max="7359" width="11" style="219" customWidth="1"/>
    <col min="7360" max="7360" width="10.85546875" style="219" customWidth="1"/>
    <col min="7361" max="7361" width="11" style="219" customWidth="1"/>
    <col min="7362" max="7362" width="9.140625" style="219" customWidth="1"/>
    <col min="7363" max="7363" width="10.42578125" style="219" customWidth="1"/>
    <col min="7364" max="7364" width="10.7109375" style="219" customWidth="1"/>
    <col min="7365" max="7365" width="10.5703125" style="219" customWidth="1"/>
    <col min="7366" max="7366" width="9.7109375" style="219" customWidth="1"/>
    <col min="7367" max="7367" width="10.7109375" style="219" customWidth="1"/>
    <col min="7368" max="7368" width="11.42578125" style="219" customWidth="1"/>
    <col min="7369" max="7369" width="10" style="219" customWidth="1"/>
    <col min="7370" max="7370" width="12" style="219" customWidth="1"/>
    <col min="7371" max="7371" width="11.5703125" style="219" customWidth="1"/>
    <col min="7372" max="7372" width="7.42578125" style="219" customWidth="1"/>
    <col min="7373" max="7373" width="14.7109375" style="219" customWidth="1"/>
    <col min="7374" max="7376" width="7.42578125" style="219" customWidth="1"/>
    <col min="7377" max="7377" width="13.7109375" style="219" customWidth="1"/>
    <col min="7378" max="7378" width="14.7109375" style="219" customWidth="1"/>
    <col min="7379" max="7380" width="7.42578125" style="219" customWidth="1"/>
    <col min="7381" max="7381" width="13.5703125" style="219" customWidth="1"/>
    <col min="7382" max="7382" width="9.28515625" style="219" customWidth="1"/>
    <col min="7383" max="7384" width="7.42578125" style="219" customWidth="1"/>
    <col min="7385" max="7385" width="13" style="219" customWidth="1"/>
    <col min="7386" max="7401" width="7.42578125" style="219" customWidth="1"/>
    <col min="7402" max="7402" width="14.5703125" style="219" customWidth="1"/>
    <col min="7403" max="7403" width="7.42578125" style="219" customWidth="1"/>
    <col min="7404" max="7404" width="7.42578125" style="219"/>
    <col min="7405" max="7405" width="7.85546875" style="219" bestFit="1" customWidth="1"/>
    <col min="7406" max="7599" width="7.42578125" style="219"/>
    <col min="7600" max="7600" width="7.140625" style="219" customWidth="1"/>
    <col min="7601" max="7601" width="41.42578125" style="219" customWidth="1"/>
    <col min="7602" max="7602" width="8.28515625" style="219" customWidth="1"/>
    <col min="7603" max="7603" width="14.5703125" style="219" customWidth="1"/>
    <col min="7604" max="7604" width="11" style="219" customWidth="1"/>
    <col min="7605" max="7605" width="12.85546875" style="219" customWidth="1"/>
    <col min="7606" max="7607" width="11.140625" style="219" customWidth="1"/>
    <col min="7608" max="7608" width="10.28515625" style="219" customWidth="1"/>
    <col min="7609" max="7609" width="12" style="219" customWidth="1"/>
    <col min="7610" max="7610" width="9.7109375" style="219" customWidth="1"/>
    <col min="7611" max="7611" width="10.7109375" style="219" customWidth="1"/>
    <col min="7612" max="7612" width="9.28515625" style="219" customWidth="1"/>
    <col min="7613" max="7613" width="10" style="219" customWidth="1"/>
    <col min="7614" max="7614" width="12.42578125" style="219" customWidth="1"/>
    <col min="7615" max="7615" width="11" style="219" customWidth="1"/>
    <col min="7616" max="7616" width="10.85546875" style="219" customWidth="1"/>
    <col min="7617" max="7617" width="11" style="219" customWidth="1"/>
    <col min="7618" max="7618" width="9.140625" style="219" customWidth="1"/>
    <col min="7619" max="7619" width="10.42578125" style="219" customWidth="1"/>
    <col min="7620" max="7620" width="10.7109375" style="219" customWidth="1"/>
    <col min="7621" max="7621" width="10.5703125" style="219" customWidth="1"/>
    <col min="7622" max="7622" width="9.7109375" style="219" customWidth="1"/>
    <col min="7623" max="7623" width="10.7109375" style="219" customWidth="1"/>
    <col min="7624" max="7624" width="11.42578125" style="219" customWidth="1"/>
    <col min="7625" max="7625" width="10" style="219" customWidth="1"/>
    <col min="7626" max="7626" width="12" style="219" customWidth="1"/>
    <col min="7627" max="7627" width="11.5703125" style="219" customWidth="1"/>
    <col min="7628" max="7628" width="7.42578125" style="219" customWidth="1"/>
    <col min="7629" max="7629" width="14.7109375" style="219" customWidth="1"/>
    <col min="7630" max="7632" width="7.42578125" style="219" customWidth="1"/>
    <col min="7633" max="7633" width="13.7109375" style="219" customWidth="1"/>
    <col min="7634" max="7634" width="14.7109375" style="219" customWidth="1"/>
    <col min="7635" max="7636" width="7.42578125" style="219" customWidth="1"/>
    <col min="7637" max="7637" width="13.5703125" style="219" customWidth="1"/>
    <col min="7638" max="7638" width="9.28515625" style="219" customWidth="1"/>
    <col min="7639" max="7640" width="7.42578125" style="219" customWidth="1"/>
    <col min="7641" max="7641" width="13" style="219" customWidth="1"/>
    <col min="7642" max="7657" width="7.42578125" style="219" customWidth="1"/>
    <col min="7658" max="7658" width="14.5703125" style="219" customWidth="1"/>
    <col min="7659" max="7659" width="7.42578125" style="219" customWidth="1"/>
    <col min="7660" max="7660" width="7.42578125" style="219"/>
    <col min="7661" max="7661" width="7.85546875" style="219" bestFit="1" customWidth="1"/>
    <col min="7662" max="7855" width="7.42578125" style="219"/>
    <col min="7856" max="7856" width="7.140625" style="219" customWidth="1"/>
    <col min="7857" max="7857" width="41.42578125" style="219" customWidth="1"/>
    <col min="7858" max="7858" width="8.28515625" style="219" customWidth="1"/>
    <col min="7859" max="7859" width="14.5703125" style="219" customWidth="1"/>
    <col min="7860" max="7860" width="11" style="219" customWidth="1"/>
    <col min="7861" max="7861" width="12.85546875" style="219" customWidth="1"/>
    <col min="7862" max="7863" width="11.140625" style="219" customWidth="1"/>
    <col min="7864" max="7864" width="10.28515625" style="219" customWidth="1"/>
    <col min="7865" max="7865" width="12" style="219" customWidth="1"/>
    <col min="7866" max="7866" width="9.7109375" style="219" customWidth="1"/>
    <col min="7867" max="7867" width="10.7109375" style="219" customWidth="1"/>
    <col min="7868" max="7868" width="9.28515625" style="219" customWidth="1"/>
    <col min="7869" max="7869" width="10" style="219" customWidth="1"/>
    <col min="7870" max="7870" width="12.42578125" style="219" customWidth="1"/>
    <col min="7871" max="7871" width="11" style="219" customWidth="1"/>
    <col min="7872" max="7872" width="10.85546875" style="219" customWidth="1"/>
    <col min="7873" max="7873" width="11" style="219" customWidth="1"/>
    <col min="7874" max="7874" width="9.140625" style="219" customWidth="1"/>
    <col min="7875" max="7875" width="10.42578125" style="219" customWidth="1"/>
    <col min="7876" max="7876" width="10.7109375" style="219" customWidth="1"/>
    <col min="7877" max="7877" width="10.5703125" style="219" customWidth="1"/>
    <col min="7878" max="7878" width="9.7109375" style="219" customWidth="1"/>
    <col min="7879" max="7879" width="10.7109375" style="219" customWidth="1"/>
    <col min="7880" max="7880" width="11.42578125" style="219" customWidth="1"/>
    <col min="7881" max="7881" width="10" style="219" customWidth="1"/>
    <col min="7882" max="7882" width="12" style="219" customWidth="1"/>
    <col min="7883" max="7883" width="11.5703125" style="219" customWidth="1"/>
    <col min="7884" max="7884" width="7.42578125" style="219" customWidth="1"/>
    <col min="7885" max="7885" width="14.7109375" style="219" customWidth="1"/>
    <col min="7886" max="7888" width="7.42578125" style="219" customWidth="1"/>
    <col min="7889" max="7889" width="13.7109375" style="219" customWidth="1"/>
    <col min="7890" max="7890" width="14.7109375" style="219" customWidth="1"/>
    <col min="7891" max="7892" width="7.42578125" style="219" customWidth="1"/>
    <col min="7893" max="7893" width="13.5703125" style="219" customWidth="1"/>
    <col min="7894" max="7894" width="9.28515625" style="219" customWidth="1"/>
    <col min="7895" max="7896" width="7.42578125" style="219" customWidth="1"/>
    <col min="7897" max="7897" width="13" style="219" customWidth="1"/>
    <col min="7898" max="7913" width="7.42578125" style="219" customWidth="1"/>
    <col min="7914" max="7914" width="14.5703125" style="219" customWidth="1"/>
    <col min="7915" max="7915" width="7.42578125" style="219" customWidth="1"/>
    <col min="7916" max="7916" width="7.42578125" style="219"/>
    <col min="7917" max="7917" width="7.85546875" style="219" bestFit="1" customWidth="1"/>
    <col min="7918" max="8111" width="7.42578125" style="219"/>
    <col min="8112" max="8112" width="7.140625" style="219" customWidth="1"/>
    <col min="8113" max="8113" width="41.42578125" style="219" customWidth="1"/>
    <col min="8114" max="8114" width="8.28515625" style="219" customWidth="1"/>
    <col min="8115" max="8115" width="14.5703125" style="219" customWidth="1"/>
    <col min="8116" max="8116" width="11" style="219" customWidth="1"/>
    <col min="8117" max="8117" width="12.85546875" style="219" customWidth="1"/>
    <col min="8118" max="8119" width="11.140625" style="219" customWidth="1"/>
    <col min="8120" max="8120" width="10.28515625" style="219" customWidth="1"/>
    <col min="8121" max="8121" width="12" style="219" customWidth="1"/>
    <col min="8122" max="8122" width="9.7109375" style="219" customWidth="1"/>
    <col min="8123" max="8123" width="10.7109375" style="219" customWidth="1"/>
    <col min="8124" max="8124" width="9.28515625" style="219" customWidth="1"/>
    <col min="8125" max="8125" width="10" style="219" customWidth="1"/>
    <col min="8126" max="8126" width="12.42578125" style="219" customWidth="1"/>
    <col min="8127" max="8127" width="11" style="219" customWidth="1"/>
    <col min="8128" max="8128" width="10.85546875" style="219" customWidth="1"/>
    <col min="8129" max="8129" width="11" style="219" customWidth="1"/>
    <col min="8130" max="8130" width="9.140625" style="219" customWidth="1"/>
    <col min="8131" max="8131" width="10.42578125" style="219" customWidth="1"/>
    <col min="8132" max="8132" width="10.7109375" style="219" customWidth="1"/>
    <col min="8133" max="8133" width="10.5703125" style="219" customWidth="1"/>
    <col min="8134" max="8134" width="9.7109375" style="219" customWidth="1"/>
    <col min="8135" max="8135" width="10.7109375" style="219" customWidth="1"/>
    <col min="8136" max="8136" width="11.42578125" style="219" customWidth="1"/>
    <col min="8137" max="8137" width="10" style="219" customWidth="1"/>
    <col min="8138" max="8138" width="12" style="219" customWidth="1"/>
    <col min="8139" max="8139" width="11.5703125" style="219" customWidth="1"/>
    <col min="8140" max="8140" width="7.42578125" style="219" customWidth="1"/>
    <col min="8141" max="8141" width="14.7109375" style="219" customWidth="1"/>
    <col min="8142" max="8144" width="7.42578125" style="219" customWidth="1"/>
    <col min="8145" max="8145" width="13.7109375" style="219" customWidth="1"/>
    <col min="8146" max="8146" width="14.7109375" style="219" customWidth="1"/>
    <col min="8147" max="8148" width="7.42578125" style="219" customWidth="1"/>
    <col min="8149" max="8149" width="13.5703125" style="219" customWidth="1"/>
    <col min="8150" max="8150" width="9.28515625" style="219" customWidth="1"/>
    <col min="8151" max="8152" width="7.42578125" style="219" customWidth="1"/>
    <col min="8153" max="8153" width="13" style="219" customWidth="1"/>
    <col min="8154" max="8169" width="7.42578125" style="219" customWidth="1"/>
    <col min="8170" max="8170" width="14.5703125" style="219" customWidth="1"/>
    <col min="8171" max="8171" width="7.42578125" style="219" customWidth="1"/>
    <col min="8172" max="8172" width="7.42578125" style="219"/>
    <col min="8173" max="8173" width="7.85546875" style="219" bestFit="1" customWidth="1"/>
    <col min="8174" max="8367" width="7.42578125" style="219"/>
    <col min="8368" max="8368" width="7.140625" style="219" customWidth="1"/>
    <col min="8369" max="8369" width="41.42578125" style="219" customWidth="1"/>
    <col min="8370" max="8370" width="8.28515625" style="219" customWidth="1"/>
    <col min="8371" max="8371" width="14.5703125" style="219" customWidth="1"/>
    <col min="8372" max="8372" width="11" style="219" customWidth="1"/>
    <col min="8373" max="8373" width="12.85546875" style="219" customWidth="1"/>
    <col min="8374" max="8375" width="11.140625" style="219" customWidth="1"/>
    <col min="8376" max="8376" width="10.28515625" style="219" customWidth="1"/>
    <col min="8377" max="8377" width="12" style="219" customWidth="1"/>
    <col min="8378" max="8378" width="9.7109375" style="219" customWidth="1"/>
    <col min="8379" max="8379" width="10.7109375" style="219" customWidth="1"/>
    <col min="8380" max="8380" width="9.28515625" style="219" customWidth="1"/>
    <col min="8381" max="8381" width="10" style="219" customWidth="1"/>
    <col min="8382" max="8382" width="12.42578125" style="219" customWidth="1"/>
    <col min="8383" max="8383" width="11" style="219" customWidth="1"/>
    <col min="8384" max="8384" width="10.85546875" style="219" customWidth="1"/>
    <col min="8385" max="8385" width="11" style="219" customWidth="1"/>
    <col min="8386" max="8386" width="9.140625" style="219" customWidth="1"/>
    <col min="8387" max="8387" width="10.42578125" style="219" customWidth="1"/>
    <col min="8388" max="8388" width="10.7109375" style="219" customWidth="1"/>
    <col min="8389" max="8389" width="10.5703125" style="219" customWidth="1"/>
    <col min="8390" max="8390" width="9.7109375" style="219" customWidth="1"/>
    <col min="8391" max="8391" width="10.7109375" style="219" customWidth="1"/>
    <col min="8392" max="8392" width="11.42578125" style="219" customWidth="1"/>
    <col min="8393" max="8393" width="10" style="219" customWidth="1"/>
    <col min="8394" max="8394" width="12" style="219" customWidth="1"/>
    <col min="8395" max="8395" width="11.5703125" style="219" customWidth="1"/>
    <col min="8396" max="8396" width="7.42578125" style="219" customWidth="1"/>
    <col min="8397" max="8397" width="14.7109375" style="219" customWidth="1"/>
    <col min="8398" max="8400" width="7.42578125" style="219" customWidth="1"/>
    <col min="8401" max="8401" width="13.7109375" style="219" customWidth="1"/>
    <col min="8402" max="8402" width="14.7109375" style="219" customWidth="1"/>
    <col min="8403" max="8404" width="7.42578125" style="219" customWidth="1"/>
    <col min="8405" max="8405" width="13.5703125" style="219" customWidth="1"/>
    <col min="8406" max="8406" width="9.28515625" style="219" customWidth="1"/>
    <col min="8407" max="8408" width="7.42578125" style="219" customWidth="1"/>
    <col min="8409" max="8409" width="13" style="219" customWidth="1"/>
    <col min="8410" max="8425" width="7.42578125" style="219" customWidth="1"/>
    <col min="8426" max="8426" width="14.5703125" style="219" customWidth="1"/>
    <col min="8427" max="8427" width="7.42578125" style="219" customWidth="1"/>
    <col min="8428" max="8428" width="7.42578125" style="219"/>
    <col min="8429" max="8429" width="7.85546875" style="219" bestFit="1" customWidth="1"/>
    <col min="8430" max="8623" width="7.42578125" style="219"/>
    <col min="8624" max="8624" width="7.140625" style="219" customWidth="1"/>
    <col min="8625" max="8625" width="41.42578125" style="219" customWidth="1"/>
    <col min="8626" max="8626" width="8.28515625" style="219" customWidth="1"/>
    <col min="8627" max="8627" width="14.5703125" style="219" customWidth="1"/>
    <col min="8628" max="8628" width="11" style="219" customWidth="1"/>
    <col min="8629" max="8629" width="12.85546875" style="219" customWidth="1"/>
    <col min="8630" max="8631" width="11.140625" style="219" customWidth="1"/>
    <col min="8632" max="8632" width="10.28515625" style="219" customWidth="1"/>
    <col min="8633" max="8633" width="12" style="219" customWidth="1"/>
    <col min="8634" max="8634" width="9.7109375" style="219" customWidth="1"/>
    <col min="8635" max="8635" width="10.7109375" style="219" customWidth="1"/>
    <col min="8636" max="8636" width="9.28515625" style="219" customWidth="1"/>
    <col min="8637" max="8637" width="10" style="219" customWidth="1"/>
    <col min="8638" max="8638" width="12.42578125" style="219" customWidth="1"/>
    <col min="8639" max="8639" width="11" style="219" customWidth="1"/>
    <col min="8640" max="8640" width="10.85546875" style="219" customWidth="1"/>
    <col min="8641" max="8641" width="11" style="219" customWidth="1"/>
    <col min="8642" max="8642" width="9.140625" style="219" customWidth="1"/>
    <col min="8643" max="8643" width="10.42578125" style="219" customWidth="1"/>
    <col min="8644" max="8644" width="10.7109375" style="219" customWidth="1"/>
    <col min="8645" max="8645" width="10.5703125" style="219" customWidth="1"/>
    <col min="8646" max="8646" width="9.7109375" style="219" customWidth="1"/>
    <col min="8647" max="8647" width="10.7109375" style="219" customWidth="1"/>
    <col min="8648" max="8648" width="11.42578125" style="219" customWidth="1"/>
    <col min="8649" max="8649" width="10" style="219" customWidth="1"/>
    <col min="8650" max="8650" width="12" style="219" customWidth="1"/>
    <col min="8651" max="8651" width="11.5703125" style="219" customWidth="1"/>
    <col min="8652" max="8652" width="7.42578125" style="219" customWidth="1"/>
    <col min="8653" max="8653" width="14.7109375" style="219" customWidth="1"/>
    <col min="8654" max="8656" width="7.42578125" style="219" customWidth="1"/>
    <col min="8657" max="8657" width="13.7109375" style="219" customWidth="1"/>
    <col min="8658" max="8658" width="14.7109375" style="219" customWidth="1"/>
    <col min="8659" max="8660" width="7.42578125" style="219" customWidth="1"/>
    <col min="8661" max="8661" width="13.5703125" style="219" customWidth="1"/>
    <col min="8662" max="8662" width="9.28515625" style="219" customWidth="1"/>
    <col min="8663" max="8664" width="7.42578125" style="219" customWidth="1"/>
    <col min="8665" max="8665" width="13" style="219" customWidth="1"/>
    <col min="8666" max="8681" width="7.42578125" style="219" customWidth="1"/>
    <col min="8682" max="8682" width="14.5703125" style="219" customWidth="1"/>
    <col min="8683" max="8683" width="7.42578125" style="219" customWidth="1"/>
    <col min="8684" max="8684" width="7.42578125" style="219"/>
    <col min="8685" max="8685" width="7.85546875" style="219" bestFit="1" customWidth="1"/>
    <col min="8686" max="8879" width="7.42578125" style="219"/>
    <col min="8880" max="8880" width="7.140625" style="219" customWidth="1"/>
    <col min="8881" max="8881" width="41.42578125" style="219" customWidth="1"/>
    <col min="8882" max="8882" width="8.28515625" style="219" customWidth="1"/>
    <col min="8883" max="8883" width="14.5703125" style="219" customWidth="1"/>
    <col min="8884" max="8884" width="11" style="219" customWidth="1"/>
    <col min="8885" max="8885" width="12.85546875" style="219" customWidth="1"/>
    <col min="8886" max="8887" width="11.140625" style="219" customWidth="1"/>
    <col min="8888" max="8888" width="10.28515625" style="219" customWidth="1"/>
    <col min="8889" max="8889" width="12" style="219" customWidth="1"/>
    <col min="8890" max="8890" width="9.7109375" style="219" customWidth="1"/>
    <col min="8891" max="8891" width="10.7109375" style="219" customWidth="1"/>
    <col min="8892" max="8892" width="9.28515625" style="219" customWidth="1"/>
    <col min="8893" max="8893" width="10" style="219" customWidth="1"/>
    <col min="8894" max="8894" width="12.42578125" style="219" customWidth="1"/>
    <col min="8895" max="8895" width="11" style="219" customWidth="1"/>
    <col min="8896" max="8896" width="10.85546875" style="219" customWidth="1"/>
    <col min="8897" max="8897" width="11" style="219" customWidth="1"/>
    <col min="8898" max="8898" width="9.140625" style="219" customWidth="1"/>
    <col min="8899" max="8899" width="10.42578125" style="219" customWidth="1"/>
    <col min="8900" max="8900" width="10.7109375" style="219" customWidth="1"/>
    <col min="8901" max="8901" width="10.5703125" style="219" customWidth="1"/>
    <col min="8902" max="8902" width="9.7109375" style="219" customWidth="1"/>
    <col min="8903" max="8903" width="10.7109375" style="219" customWidth="1"/>
    <col min="8904" max="8904" width="11.42578125" style="219" customWidth="1"/>
    <col min="8905" max="8905" width="10" style="219" customWidth="1"/>
    <col min="8906" max="8906" width="12" style="219" customWidth="1"/>
    <col min="8907" max="8907" width="11.5703125" style="219" customWidth="1"/>
    <col min="8908" max="8908" width="7.42578125" style="219" customWidth="1"/>
    <col min="8909" max="8909" width="14.7109375" style="219" customWidth="1"/>
    <col min="8910" max="8912" width="7.42578125" style="219" customWidth="1"/>
    <col min="8913" max="8913" width="13.7109375" style="219" customWidth="1"/>
    <col min="8914" max="8914" width="14.7109375" style="219" customWidth="1"/>
    <col min="8915" max="8916" width="7.42578125" style="219" customWidth="1"/>
    <col min="8917" max="8917" width="13.5703125" style="219" customWidth="1"/>
    <col min="8918" max="8918" width="9.28515625" style="219" customWidth="1"/>
    <col min="8919" max="8920" width="7.42578125" style="219" customWidth="1"/>
    <col min="8921" max="8921" width="13" style="219" customWidth="1"/>
    <col min="8922" max="8937" width="7.42578125" style="219" customWidth="1"/>
    <col min="8938" max="8938" width="14.5703125" style="219" customWidth="1"/>
    <col min="8939" max="8939" width="7.42578125" style="219" customWidth="1"/>
    <col min="8940" max="8940" width="7.42578125" style="219"/>
    <col min="8941" max="8941" width="7.85546875" style="219" bestFit="1" customWidth="1"/>
    <col min="8942" max="9135" width="7.42578125" style="219"/>
    <col min="9136" max="9136" width="7.140625" style="219" customWidth="1"/>
    <col min="9137" max="9137" width="41.42578125" style="219" customWidth="1"/>
    <col min="9138" max="9138" width="8.28515625" style="219" customWidth="1"/>
    <col min="9139" max="9139" width="14.5703125" style="219" customWidth="1"/>
    <col min="9140" max="9140" width="11" style="219" customWidth="1"/>
    <col min="9141" max="9141" width="12.85546875" style="219" customWidth="1"/>
    <col min="9142" max="9143" width="11.140625" style="219" customWidth="1"/>
    <col min="9144" max="9144" width="10.28515625" style="219" customWidth="1"/>
    <col min="9145" max="9145" width="12" style="219" customWidth="1"/>
    <col min="9146" max="9146" width="9.7109375" style="219" customWidth="1"/>
    <col min="9147" max="9147" width="10.7109375" style="219" customWidth="1"/>
    <col min="9148" max="9148" width="9.28515625" style="219" customWidth="1"/>
    <col min="9149" max="9149" width="10" style="219" customWidth="1"/>
    <col min="9150" max="9150" width="12.42578125" style="219" customWidth="1"/>
    <col min="9151" max="9151" width="11" style="219" customWidth="1"/>
    <col min="9152" max="9152" width="10.85546875" style="219" customWidth="1"/>
    <col min="9153" max="9153" width="11" style="219" customWidth="1"/>
    <col min="9154" max="9154" width="9.140625" style="219" customWidth="1"/>
    <col min="9155" max="9155" width="10.42578125" style="219" customWidth="1"/>
    <col min="9156" max="9156" width="10.7109375" style="219" customWidth="1"/>
    <col min="9157" max="9157" width="10.5703125" style="219" customWidth="1"/>
    <col min="9158" max="9158" width="9.7109375" style="219" customWidth="1"/>
    <col min="9159" max="9159" width="10.7109375" style="219" customWidth="1"/>
    <col min="9160" max="9160" width="11.42578125" style="219" customWidth="1"/>
    <col min="9161" max="9161" width="10" style="219" customWidth="1"/>
    <col min="9162" max="9162" width="12" style="219" customWidth="1"/>
    <col min="9163" max="9163" width="11.5703125" style="219" customWidth="1"/>
    <col min="9164" max="9164" width="7.42578125" style="219" customWidth="1"/>
    <col min="9165" max="9165" width="14.7109375" style="219" customWidth="1"/>
    <col min="9166" max="9168" width="7.42578125" style="219" customWidth="1"/>
    <col min="9169" max="9169" width="13.7109375" style="219" customWidth="1"/>
    <col min="9170" max="9170" width="14.7109375" style="219" customWidth="1"/>
    <col min="9171" max="9172" width="7.42578125" style="219" customWidth="1"/>
    <col min="9173" max="9173" width="13.5703125" style="219" customWidth="1"/>
    <col min="9174" max="9174" width="9.28515625" style="219" customWidth="1"/>
    <col min="9175" max="9176" width="7.42578125" style="219" customWidth="1"/>
    <col min="9177" max="9177" width="13" style="219" customWidth="1"/>
    <col min="9178" max="9193" width="7.42578125" style="219" customWidth="1"/>
    <col min="9194" max="9194" width="14.5703125" style="219" customWidth="1"/>
    <col min="9195" max="9195" width="7.42578125" style="219" customWidth="1"/>
    <col min="9196" max="9196" width="7.42578125" style="219"/>
    <col min="9197" max="9197" width="7.85546875" style="219" bestFit="1" customWidth="1"/>
    <col min="9198" max="9391" width="7.42578125" style="219"/>
    <col min="9392" max="9392" width="7.140625" style="219" customWidth="1"/>
    <col min="9393" max="9393" width="41.42578125" style="219" customWidth="1"/>
    <col min="9394" max="9394" width="8.28515625" style="219" customWidth="1"/>
    <col min="9395" max="9395" width="14.5703125" style="219" customWidth="1"/>
    <col min="9396" max="9396" width="11" style="219" customWidth="1"/>
    <col min="9397" max="9397" width="12.85546875" style="219" customWidth="1"/>
    <col min="9398" max="9399" width="11.140625" style="219" customWidth="1"/>
    <col min="9400" max="9400" width="10.28515625" style="219" customWidth="1"/>
    <col min="9401" max="9401" width="12" style="219" customWidth="1"/>
    <col min="9402" max="9402" width="9.7109375" style="219" customWidth="1"/>
    <col min="9403" max="9403" width="10.7109375" style="219" customWidth="1"/>
    <col min="9404" max="9404" width="9.28515625" style="219" customWidth="1"/>
    <col min="9405" max="9405" width="10" style="219" customWidth="1"/>
    <col min="9406" max="9406" width="12.42578125" style="219" customWidth="1"/>
    <col min="9407" max="9407" width="11" style="219" customWidth="1"/>
    <col min="9408" max="9408" width="10.85546875" style="219" customWidth="1"/>
    <col min="9409" max="9409" width="11" style="219" customWidth="1"/>
    <col min="9410" max="9410" width="9.140625" style="219" customWidth="1"/>
    <col min="9411" max="9411" width="10.42578125" style="219" customWidth="1"/>
    <col min="9412" max="9412" width="10.7109375" style="219" customWidth="1"/>
    <col min="9413" max="9413" width="10.5703125" style="219" customWidth="1"/>
    <col min="9414" max="9414" width="9.7109375" style="219" customWidth="1"/>
    <col min="9415" max="9415" width="10.7109375" style="219" customWidth="1"/>
    <col min="9416" max="9416" width="11.42578125" style="219" customWidth="1"/>
    <col min="9417" max="9417" width="10" style="219" customWidth="1"/>
    <col min="9418" max="9418" width="12" style="219" customWidth="1"/>
    <col min="9419" max="9419" width="11.5703125" style="219" customWidth="1"/>
    <col min="9420" max="9420" width="7.42578125" style="219" customWidth="1"/>
    <col min="9421" max="9421" width="14.7109375" style="219" customWidth="1"/>
    <col min="9422" max="9424" width="7.42578125" style="219" customWidth="1"/>
    <col min="9425" max="9425" width="13.7109375" style="219" customWidth="1"/>
    <col min="9426" max="9426" width="14.7109375" style="219" customWidth="1"/>
    <col min="9427" max="9428" width="7.42578125" style="219" customWidth="1"/>
    <col min="9429" max="9429" width="13.5703125" style="219" customWidth="1"/>
    <col min="9430" max="9430" width="9.28515625" style="219" customWidth="1"/>
    <col min="9431" max="9432" width="7.42578125" style="219" customWidth="1"/>
    <col min="9433" max="9433" width="13" style="219" customWidth="1"/>
    <col min="9434" max="9449" width="7.42578125" style="219" customWidth="1"/>
    <col min="9450" max="9450" width="14.5703125" style="219" customWidth="1"/>
    <col min="9451" max="9451" width="7.42578125" style="219" customWidth="1"/>
    <col min="9452" max="9452" width="7.42578125" style="219"/>
    <col min="9453" max="9453" width="7.85546875" style="219" bestFit="1" customWidth="1"/>
    <col min="9454" max="9647" width="7.42578125" style="219"/>
    <col min="9648" max="9648" width="7.140625" style="219" customWidth="1"/>
    <col min="9649" max="9649" width="41.42578125" style="219" customWidth="1"/>
    <col min="9650" max="9650" width="8.28515625" style="219" customWidth="1"/>
    <col min="9651" max="9651" width="14.5703125" style="219" customWidth="1"/>
    <col min="9652" max="9652" width="11" style="219" customWidth="1"/>
    <col min="9653" max="9653" width="12.85546875" style="219" customWidth="1"/>
    <col min="9654" max="9655" width="11.140625" style="219" customWidth="1"/>
    <col min="9656" max="9656" width="10.28515625" style="219" customWidth="1"/>
    <col min="9657" max="9657" width="12" style="219" customWidth="1"/>
    <col min="9658" max="9658" width="9.7109375" style="219" customWidth="1"/>
    <col min="9659" max="9659" width="10.7109375" style="219" customWidth="1"/>
    <col min="9660" max="9660" width="9.28515625" style="219" customWidth="1"/>
    <col min="9661" max="9661" width="10" style="219" customWidth="1"/>
    <col min="9662" max="9662" width="12.42578125" style="219" customWidth="1"/>
    <col min="9663" max="9663" width="11" style="219" customWidth="1"/>
    <col min="9664" max="9664" width="10.85546875" style="219" customWidth="1"/>
    <col min="9665" max="9665" width="11" style="219" customWidth="1"/>
    <col min="9666" max="9666" width="9.140625" style="219" customWidth="1"/>
    <col min="9667" max="9667" width="10.42578125" style="219" customWidth="1"/>
    <col min="9668" max="9668" width="10.7109375" style="219" customWidth="1"/>
    <col min="9669" max="9669" width="10.5703125" style="219" customWidth="1"/>
    <col min="9670" max="9670" width="9.7109375" style="219" customWidth="1"/>
    <col min="9671" max="9671" width="10.7109375" style="219" customWidth="1"/>
    <col min="9672" max="9672" width="11.42578125" style="219" customWidth="1"/>
    <col min="9673" max="9673" width="10" style="219" customWidth="1"/>
    <col min="9674" max="9674" width="12" style="219" customWidth="1"/>
    <col min="9675" max="9675" width="11.5703125" style="219" customWidth="1"/>
    <col min="9676" max="9676" width="7.42578125" style="219" customWidth="1"/>
    <col min="9677" max="9677" width="14.7109375" style="219" customWidth="1"/>
    <col min="9678" max="9680" width="7.42578125" style="219" customWidth="1"/>
    <col min="9681" max="9681" width="13.7109375" style="219" customWidth="1"/>
    <col min="9682" max="9682" width="14.7109375" style="219" customWidth="1"/>
    <col min="9683" max="9684" width="7.42578125" style="219" customWidth="1"/>
    <col min="9685" max="9685" width="13.5703125" style="219" customWidth="1"/>
    <col min="9686" max="9686" width="9.28515625" style="219" customWidth="1"/>
    <col min="9687" max="9688" width="7.42578125" style="219" customWidth="1"/>
    <col min="9689" max="9689" width="13" style="219" customWidth="1"/>
    <col min="9690" max="9705" width="7.42578125" style="219" customWidth="1"/>
    <col min="9706" max="9706" width="14.5703125" style="219" customWidth="1"/>
    <col min="9707" max="9707" width="7.42578125" style="219" customWidth="1"/>
    <col min="9708" max="9708" width="7.42578125" style="219"/>
    <col min="9709" max="9709" width="7.85546875" style="219" bestFit="1" customWidth="1"/>
    <col min="9710" max="9903" width="7.42578125" style="219"/>
    <col min="9904" max="9904" width="7.140625" style="219" customWidth="1"/>
    <col min="9905" max="9905" width="41.42578125" style="219" customWidth="1"/>
    <col min="9906" max="9906" width="8.28515625" style="219" customWidth="1"/>
    <col min="9907" max="9907" width="14.5703125" style="219" customWidth="1"/>
    <col min="9908" max="9908" width="11" style="219" customWidth="1"/>
    <col min="9909" max="9909" width="12.85546875" style="219" customWidth="1"/>
    <col min="9910" max="9911" width="11.140625" style="219" customWidth="1"/>
    <col min="9912" max="9912" width="10.28515625" style="219" customWidth="1"/>
    <col min="9913" max="9913" width="12" style="219" customWidth="1"/>
    <col min="9914" max="9914" width="9.7109375" style="219" customWidth="1"/>
    <col min="9915" max="9915" width="10.7109375" style="219" customWidth="1"/>
    <col min="9916" max="9916" width="9.28515625" style="219" customWidth="1"/>
    <col min="9917" max="9917" width="10" style="219" customWidth="1"/>
    <col min="9918" max="9918" width="12.42578125" style="219" customWidth="1"/>
    <col min="9919" max="9919" width="11" style="219" customWidth="1"/>
    <col min="9920" max="9920" width="10.85546875" style="219" customWidth="1"/>
    <col min="9921" max="9921" width="11" style="219" customWidth="1"/>
    <col min="9922" max="9922" width="9.140625" style="219" customWidth="1"/>
    <col min="9923" max="9923" width="10.42578125" style="219" customWidth="1"/>
    <col min="9924" max="9924" width="10.7109375" style="219" customWidth="1"/>
    <col min="9925" max="9925" width="10.5703125" style="219" customWidth="1"/>
    <col min="9926" max="9926" width="9.7109375" style="219" customWidth="1"/>
    <col min="9927" max="9927" width="10.7109375" style="219" customWidth="1"/>
    <col min="9928" max="9928" width="11.42578125" style="219" customWidth="1"/>
    <col min="9929" max="9929" width="10" style="219" customWidth="1"/>
    <col min="9930" max="9930" width="12" style="219" customWidth="1"/>
    <col min="9931" max="9931" width="11.5703125" style="219" customWidth="1"/>
    <col min="9932" max="9932" width="7.42578125" style="219" customWidth="1"/>
    <col min="9933" max="9933" width="14.7109375" style="219" customWidth="1"/>
    <col min="9934" max="9936" width="7.42578125" style="219" customWidth="1"/>
    <col min="9937" max="9937" width="13.7109375" style="219" customWidth="1"/>
    <col min="9938" max="9938" width="14.7109375" style="219" customWidth="1"/>
    <col min="9939" max="9940" width="7.42578125" style="219" customWidth="1"/>
    <col min="9941" max="9941" width="13.5703125" style="219" customWidth="1"/>
    <col min="9942" max="9942" width="9.28515625" style="219" customWidth="1"/>
    <col min="9943" max="9944" width="7.42578125" style="219" customWidth="1"/>
    <col min="9945" max="9945" width="13" style="219" customWidth="1"/>
    <col min="9946" max="9961" width="7.42578125" style="219" customWidth="1"/>
    <col min="9962" max="9962" width="14.5703125" style="219" customWidth="1"/>
    <col min="9963" max="9963" width="7.42578125" style="219" customWidth="1"/>
    <col min="9964" max="9964" width="7.42578125" style="219"/>
    <col min="9965" max="9965" width="7.85546875" style="219" bestFit="1" customWidth="1"/>
    <col min="9966" max="10159" width="7.42578125" style="219"/>
    <col min="10160" max="10160" width="7.140625" style="219" customWidth="1"/>
    <col min="10161" max="10161" width="41.42578125" style="219" customWidth="1"/>
    <col min="10162" max="10162" width="8.28515625" style="219" customWidth="1"/>
    <col min="10163" max="10163" width="14.5703125" style="219" customWidth="1"/>
    <col min="10164" max="10164" width="11" style="219" customWidth="1"/>
    <col min="10165" max="10165" width="12.85546875" style="219" customWidth="1"/>
    <col min="10166" max="10167" width="11.140625" style="219" customWidth="1"/>
    <col min="10168" max="10168" width="10.28515625" style="219" customWidth="1"/>
    <col min="10169" max="10169" width="12" style="219" customWidth="1"/>
    <col min="10170" max="10170" width="9.7109375" style="219" customWidth="1"/>
    <col min="10171" max="10171" width="10.7109375" style="219" customWidth="1"/>
    <col min="10172" max="10172" width="9.28515625" style="219" customWidth="1"/>
    <col min="10173" max="10173" width="10" style="219" customWidth="1"/>
    <col min="10174" max="10174" width="12.42578125" style="219" customWidth="1"/>
    <col min="10175" max="10175" width="11" style="219" customWidth="1"/>
    <col min="10176" max="10176" width="10.85546875" style="219" customWidth="1"/>
    <col min="10177" max="10177" width="11" style="219" customWidth="1"/>
    <col min="10178" max="10178" width="9.140625" style="219" customWidth="1"/>
    <col min="10179" max="10179" width="10.42578125" style="219" customWidth="1"/>
    <col min="10180" max="10180" width="10.7109375" style="219" customWidth="1"/>
    <col min="10181" max="10181" width="10.5703125" style="219" customWidth="1"/>
    <col min="10182" max="10182" width="9.7109375" style="219" customWidth="1"/>
    <col min="10183" max="10183" width="10.7109375" style="219" customWidth="1"/>
    <col min="10184" max="10184" width="11.42578125" style="219" customWidth="1"/>
    <col min="10185" max="10185" width="10" style="219" customWidth="1"/>
    <col min="10186" max="10186" width="12" style="219" customWidth="1"/>
    <col min="10187" max="10187" width="11.5703125" style="219" customWidth="1"/>
    <col min="10188" max="10188" width="7.42578125" style="219" customWidth="1"/>
    <col min="10189" max="10189" width="14.7109375" style="219" customWidth="1"/>
    <col min="10190" max="10192" width="7.42578125" style="219" customWidth="1"/>
    <col min="10193" max="10193" width="13.7109375" style="219" customWidth="1"/>
    <col min="10194" max="10194" width="14.7109375" style="219" customWidth="1"/>
    <col min="10195" max="10196" width="7.42578125" style="219" customWidth="1"/>
    <col min="10197" max="10197" width="13.5703125" style="219" customWidth="1"/>
    <col min="10198" max="10198" width="9.28515625" style="219" customWidth="1"/>
    <col min="10199" max="10200" width="7.42578125" style="219" customWidth="1"/>
    <col min="10201" max="10201" width="13" style="219" customWidth="1"/>
    <col min="10202" max="10217" width="7.42578125" style="219" customWidth="1"/>
    <col min="10218" max="10218" width="14.5703125" style="219" customWidth="1"/>
    <col min="10219" max="10219" width="7.42578125" style="219" customWidth="1"/>
    <col min="10220" max="10220" width="7.42578125" style="219"/>
    <col min="10221" max="10221" width="7.85546875" style="219" bestFit="1" customWidth="1"/>
    <col min="10222" max="10415" width="7.42578125" style="219"/>
    <col min="10416" max="10416" width="7.140625" style="219" customWidth="1"/>
    <col min="10417" max="10417" width="41.42578125" style="219" customWidth="1"/>
    <col min="10418" max="10418" width="8.28515625" style="219" customWidth="1"/>
    <col min="10419" max="10419" width="14.5703125" style="219" customWidth="1"/>
    <col min="10420" max="10420" width="11" style="219" customWidth="1"/>
    <col min="10421" max="10421" width="12.85546875" style="219" customWidth="1"/>
    <col min="10422" max="10423" width="11.140625" style="219" customWidth="1"/>
    <col min="10424" max="10424" width="10.28515625" style="219" customWidth="1"/>
    <col min="10425" max="10425" width="12" style="219" customWidth="1"/>
    <col min="10426" max="10426" width="9.7109375" style="219" customWidth="1"/>
    <col min="10427" max="10427" width="10.7109375" style="219" customWidth="1"/>
    <col min="10428" max="10428" width="9.28515625" style="219" customWidth="1"/>
    <col min="10429" max="10429" width="10" style="219" customWidth="1"/>
    <col min="10430" max="10430" width="12.42578125" style="219" customWidth="1"/>
    <col min="10431" max="10431" width="11" style="219" customWidth="1"/>
    <col min="10432" max="10432" width="10.85546875" style="219" customWidth="1"/>
    <col min="10433" max="10433" width="11" style="219" customWidth="1"/>
    <col min="10434" max="10434" width="9.140625" style="219" customWidth="1"/>
    <col min="10435" max="10435" width="10.42578125" style="219" customWidth="1"/>
    <col min="10436" max="10436" width="10.7109375" style="219" customWidth="1"/>
    <col min="10437" max="10437" width="10.5703125" style="219" customWidth="1"/>
    <col min="10438" max="10438" width="9.7109375" style="219" customWidth="1"/>
    <col min="10439" max="10439" width="10.7109375" style="219" customWidth="1"/>
    <col min="10440" max="10440" width="11.42578125" style="219" customWidth="1"/>
    <col min="10441" max="10441" width="10" style="219" customWidth="1"/>
    <col min="10442" max="10442" width="12" style="219" customWidth="1"/>
    <col min="10443" max="10443" width="11.5703125" style="219" customWidth="1"/>
    <col min="10444" max="10444" width="7.42578125" style="219" customWidth="1"/>
    <col min="10445" max="10445" width="14.7109375" style="219" customWidth="1"/>
    <col min="10446" max="10448" width="7.42578125" style="219" customWidth="1"/>
    <col min="10449" max="10449" width="13.7109375" style="219" customWidth="1"/>
    <col min="10450" max="10450" width="14.7109375" style="219" customWidth="1"/>
    <col min="10451" max="10452" width="7.42578125" style="219" customWidth="1"/>
    <col min="10453" max="10453" width="13.5703125" style="219" customWidth="1"/>
    <col min="10454" max="10454" width="9.28515625" style="219" customWidth="1"/>
    <col min="10455" max="10456" width="7.42578125" style="219" customWidth="1"/>
    <col min="10457" max="10457" width="13" style="219" customWidth="1"/>
    <col min="10458" max="10473" width="7.42578125" style="219" customWidth="1"/>
    <col min="10474" max="10474" width="14.5703125" style="219" customWidth="1"/>
    <col min="10475" max="10475" width="7.42578125" style="219" customWidth="1"/>
    <col min="10476" max="10476" width="7.42578125" style="219"/>
    <col min="10477" max="10477" width="7.85546875" style="219" bestFit="1" customWidth="1"/>
    <col min="10478" max="10671" width="7.42578125" style="219"/>
    <col min="10672" max="10672" width="7.140625" style="219" customWidth="1"/>
    <col min="10673" max="10673" width="41.42578125" style="219" customWidth="1"/>
    <col min="10674" max="10674" width="8.28515625" style="219" customWidth="1"/>
    <col min="10675" max="10675" width="14.5703125" style="219" customWidth="1"/>
    <col min="10676" max="10676" width="11" style="219" customWidth="1"/>
    <col min="10677" max="10677" width="12.85546875" style="219" customWidth="1"/>
    <col min="10678" max="10679" width="11.140625" style="219" customWidth="1"/>
    <col min="10680" max="10680" width="10.28515625" style="219" customWidth="1"/>
    <col min="10681" max="10681" width="12" style="219" customWidth="1"/>
    <col min="10682" max="10682" width="9.7109375" style="219" customWidth="1"/>
    <col min="10683" max="10683" width="10.7109375" style="219" customWidth="1"/>
    <col min="10684" max="10684" width="9.28515625" style="219" customWidth="1"/>
    <col min="10685" max="10685" width="10" style="219" customWidth="1"/>
    <col min="10686" max="10686" width="12.42578125" style="219" customWidth="1"/>
    <col min="10687" max="10687" width="11" style="219" customWidth="1"/>
    <col min="10688" max="10688" width="10.85546875" style="219" customWidth="1"/>
    <col min="10689" max="10689" width="11" style="219" customWidth="1"/>
    <col min="10690" max="10690" width="9.140625" style="219" customWidth="1"/>
    <col min="10691" max="10691" width="10.42578125" style="219" customWidth="1"/>
    <col min="10692" max="10692" width="10.7109375" style="219" customWidth="1"/>
    <col min="10693" max="10693" width="10.5703125" style="219" customWidth="1"/>
    <col min="10694" max="10694" width="9.7109375" style="219" customWidth="1"/>
    <col min="10695" max="10695" width="10.7109375" style="219" customWidth="1"/>
    <col min="10696" max="10696" width="11.42578125" style="219" customWidth="1"/>
    <col min="10697" max="10697" width="10" style="219" customWidth="1"/>
    <col min="10698" max="10698" width="12" style="219" customWidth="1"/>
    <col min="10699" max="10699" width="11.5703125" style="219" customWidth="1"/>
    <col min="10700" max="10700" width="7.42578125" style="219" customWidth="1"/>
    <col min="10701" max="10701" width="14.7109375" style="219" customWidth="1"/>
    <col min="10702" max="10704" width="7.42578125" style="219" customWidth="1"/>
    <col min="10705" max="10705" width="13.7109375" style="219" customWidth="1"/>
    <col min="10706" max="10706" width="14.7109375" style="219" customWidth="1"/>
    <col min="10707" max="10708" width="7.42578125" style="219" customWidth="1"/>
    <col min="10709" max="10709" width="13.5703125" style="219" customWidth="1"/>
    <col min="10710" max="10710" width="9.28515625" style="219" customWidth="1"/>
    <col min="10711" max="10712" width="7.42578125" style="219" customWidth="1"/>
    <col min="10713" max="10713" width="13" style="219" customWidth="1"/>
    <col min="10714" max="10729" width="7.42578125" style="219" customWidth="1"/>
    <col min="10730" max="10730" width="14.5703125" style="219" customWidth="1"/>
    <col min="10731" max="10731" width="7.42578125" style="219" customWidth="1"/>
    <col min="10732" max="10732" width="7.42578125" style="219"/>
    <col min="10733" max="10733" width="7.85546875" style="219" bestFit="1" customWidth="1"/>
    <col min="10734" max="10927" width="7.42578125" style="219"/>
    <col min="10928" max="10928" width="7.140625" style="219" customWidth="1"/>
    <col min="10929" max="10929" width="41.42578125" style="219" customWidth="1"/>
    <col min="10930" max="10930" width="8.28515625" style="219" customWidth="1"/>
    <col min="10931" max="10931" width="14.5703125" style="219" customWidth="1"/>
    <col min="10932" max="10932" width="11" style="219" customWidth="1"/>
    <col min="10933" max="10933" width="12.85546875" style="219" customWidth="1"/>
    <col min="10934" max="10935" width="11.140625" style="219" customWidth="1"/>
    <col min="10936" max="10936" width="10.28515625" style="219" customWidth="1"/>
    <col min="10937" max="10937" width="12" style="219" customWidth="1"/>
    <col min="10938" max="10938" width="9.7109375" style="219" customWidth="1"/>
    <col min="10939" max="10939" width="10.7109375" style="219" customWidth="1"/>
    <col min="10940" max="10940" width="9.28515625" style="219" customWidth="1"/>
    <col min="10941" max="10941" width="10" style="219" customWidth="1"/>
    <col min="10942" max="10942" width="12.42578125" style="219" customWidth="1"/>
    <col min="10943" max="10943" width="11" style="219" customWidth="1"/>
    <col min="10944" max="10944" width="10.85546875" style="219" customWidth="1"/>
    <col min="10945" max="10945" width="11" style="219" customWidth="1"/>
    <col min="10946" max="10946" width="9.140625" style="219" customWidth="1"/>
    <col min="10947" max="10947" width="10.42578125" style="219" customWidth="1"/>
    <col min="10948" max="10948" width="10.7109375" style="219" customWidth="1"/>
    <col min="10949" max="10949" width="10.5703125" style="219" customWidth="1"/>
    <col min="10950" max="10950" width="9.7109375" style="219" customWidth="1"/>
    <col min="10951" max="10951" width="10.7109375" style="219" customWidth="1"/>
    <col min="10952" max="10952" width="11.42578125" style="219" customWidth="1"/>
    <col min="10953" max="10953" width="10" style="219" customWidth="1"/>
    <col min="10954" max="10954" width="12" style="219" customWidth="1"/>
    <col min="10955" max="10955" width="11.5703125" style="219" customWidth="1"/>
    <col min="10956" max="10956" width="7.42578125" style="219" customWidth="1"/>
    <col min="10957" max="10957" width="14.7109375" style="219" customWidth="1"/>
    <col min="10958" max="10960" width="7.42578125" style="219" customWidth="1"/>
    <col min="10961" max="10961" width="13.7109375" style="219" customWidth="1"/>
    <col min="10962" max="10962" width="14.7109375" style="219" customWidth="1"/>
    <col min="10963" max="10964" width="7.42578125" style="219" customWidth="1"/>
    <col min="10965" max="10965" width="13.5703125" style="219" customWidth="1"/>
    <col min="10966" max="10966" width="9.28515625" style="219" customWidth="1"/>
    <col min="10967" max="10968" width="7.42578125" style="219" customWidth="1"/>
    <col min="10969" max="10969" width="13" style="219" customWidth="1"/>
    <col min="10970" max="10985" width="7.42578125" style="219" customWidth="1"/>
    <col min="10986" max="10986" width="14.5703125" style="219" customWidth="1"/>
    <col min="10987" max="10987" width="7.42578125" style="219" customWidth="1"/>
    <col min="10988" max="10988" width="7.42578125" style="219"/>
    <col min="10989" max="10989" width="7.85546875" style="219" bestFit="1" customWidth="1"/>
    <col min="10990" max="11183" width="7.42578125" style="219"/>
    <col min="11184" max="11184" width="7.140625" style="219" customWidth="1"/>
    <col min="11185" max="11185" width="41.42578125" style="219" customWidth="1"/>
    <col min="11186" max="11186" width="8.28515625" style="219" customWidth="1"/>
    <col min="11187" max="11187" width="14.5703125" style="219" customWidth="1"/>
    <col min="11188" max="11188" width="11" style="219" customWidth="1"/>
    <col min="11189" max="11189" width="12.85546875" style="219" customWidth="1"/>
    <col min="11190" max="11191" width="11.140625" style="219" customWidth="1"/>
    <col min="11192" max="11192" width="10.28515625" style="219" customWidth="1"/>
    <col min="11193" max="11193" width="12" style="219" customWidth="1"/>
    <col min="11194" max="11194" width="9.7109375" style="219" customWidth="1"/>
    <col min="11195" max="11195" width="10.7109375" style="219" customWidth="1"/>
    <col min="11196" max="11196" width="9.28515625" style="219" customWidth="1"/>
    <col min="11197" max="11197" width="10" style="219" customWidth="1"/>
    <col min="11198" max="11198" width="12.42578125" style="219" customWidth="1"/>
    <col min="11199" max="11199" width="11" style="219" customWidth="1"/>
    <col min="11200" max="11200" width="10.85546875" style="219" customWidth="1"/>
    <col min="11201" max="11201" width="11" style="219" customWidth="1"/>
    <col min="11202" max="11202" width="9.140625" style="219" customWidth="1"/>
    <col min="11203" max="11203" width="10.42578125" style="219" customWidth="1"/>
    <col min="11204" max="11204" width="10.7109375" style="219" customWidth="1"/>
    <col min="11205" max="11205" width="10.5703125" style="219" customWidth="1"/>
    <col min="11206" max="11206" width="9.7109375" style="219" customWidth="1"/>
    <col min="11207" max="11207" width="10.7109375" style="219" customWidth="1"/>
    <col min="11208" max="11208" width="11.42578125" style="219" customWidth="1"/>
    <col min="11209" max="11209" width="10" style="219" customWidth="1"/>
    <col min="11210" max="11210" width="12" style="219" customWidth="1"/>
    <col min="11211" max="11211" width="11.5703125" style="219" customWidth="1"/>
    <col min="11212" max="11212" width="7.42578125" style="219" customWidth="1"/>
    <col min="11213" max="11213" width="14.7109375" style="219" customWidth="1"/>
    <col min="11214" max="11216" width="7.42578125" style="219" customWidth="1"/>
    <col min="11217" max="11217" width="13.7109375" style="219" customWidth="1"/>
    <col min="11218" max="11218" width="14.7109375" style="219" customWidth="1"/>
    <col min="11219" max="11220" width="7.42578125" style="219" customWidth="1"/>
    <col min="11221" max="11221" width="13.5703125" style="219" customWidth="1"/>
    <col min="11222" max="11222" width="9.28515625" style="219" customWidth="1"/>
    <col min="11223" max="11224" width="7.42578125" style="219" customWidth="1"/>
    <col min="11225" max="11225" width="13" style="219" customWidth="1"/>
    <col min="11226" max="11241" width="7.42578125" style="219" customWidth="1"/>
    <col min="11242" max="11242" width="14.5703125" style="219" customWidth="1"/>
    <col min="11243" max="11243" width="7.42578125" style="219" customWidth="1"/>
    <col min="11244" max="11244" width="7.42578125" style="219"/>
    <col min="11245" max="11245" width="7.85546875" style="219" bestFit="1" customWidth="1"/>
    <col min="11246" max="11439" width="7.42578125" style="219"/>
    <col min="11440" max="11440" width="7.140625" style="219" customWidth="1"/>
    <col min="11441" max="11441" width="41.42578125" style="219" customWidth="1"/>
    <col min="11442" max="11442" width="8.28515625" style="219" customWidth="1"/>
    <col min="11443" max="11443" width="14.5703125" style="219" customWidth="1"/>
    <col min="11444" max="11444" width="11" style="219" customWidth="1"/>
    <col min="11445" max="11445" width="12.85546875" style="219" customWidth="1"/>
    <col min="11446" max="11447" width="11.140625" style="219" customWidth="1"/>
    <col min="11448" max="11448" width="10.28515625" style="219" customWidth="1"/>
    <col min="11449" max="11449" width="12" style="219" customWidth="1"/>
    <col min="11450" max="11450" width="9.7109375" style="219" customWidth="1"/>
    <col min="11451" max="11451" width="10.7109375" style="219" customWidth="1"/>
    <col min="11452" max="11452" width="9.28515625" style="219" customWidth="1"/>
    <col min="11453" max="11453" width="10" style="219" customWidth="1"/>
    <col min="11454" max="11454" width="12.42578125" style="219" customWidth="1"/>
    <col min="11455" max="11455" width="11" style="219" customWidth="1"/>
    <col min="11456" max="11456" width="10.85546875" style="219" customWidth="1"/>
    <col min="11457" max="11457" width="11" style="219" customWidth="1"/>
    <col min="11458" max="11458" width="9.140625" style="219" customWidth="1"/>
    <col min="11459" max="11459" width="10.42578125" style="219" customWidth="1"/>
    <col min="11460" max="11460" width="10.7109375" style="219" customWidth="1"/>
    <col min="11461" max="11461" width="10.5703125" style="219" customWidth="1"/>
    <col min="11462" max="11462" width="9.7109375" style="219" customWidth="1"/>
    <col min="11463" max="11463" width="10.7109375" style="219" customWidth="1"/>
    <col min="11464" max="11464" width="11.42578125" style="219" customWidth="1"/>
    <col min="11465" max="11465" width="10" style="219" customWidth="1"/>
    <col min="11466" max="11466" width="12" style="219" customWidth="1"/>
    <col min="11467" max="11467" width="11.5703125" style="219" customWidth="1"/>
    <col min="11468" max="11468" width="7.42578125" style="219" customWidth="1"/>
    <col min="11469" max="11469" width="14.7109375" style="219" customWidth="1"/>
    <col min="11470" max="11472" width="7.42578125" style="219" customWidth="1"/>
    <col min="11473" max="11473" width="13.7109375" style="219" customWidth="1"/>
    <col min="11474" max="11474" width="14.7109375" style="219" customWidth="1"/>
    <col min="11475" max="11476" width="7.42578125" style="219" customWidth="1"/>
    <col min="11477" max="11477" width="13.5703125" style="219" customWidth="1"/>
    <col min="11478" max="11478" width="9.28515625" style="219" customWidth="1"/>
    <col min="11479" max="11480" width="7.42578125" style="219" customWidth="1"/>
    <col min="11481" max="11481" width="13" style="219" customWidth="1"/>
    <col min="11482" max="11497" width="7.42578125" style="219" customWidth="1"/>
    <col min="11498" max="11498" width="14.5703125" style="219" customWidth="1"/>
    <col min="11499" max="11499" width="7.42578125" style="219" customWidth="1"/>
    <col min="11500" max="11500" width="7.42578125" style="219"/>
    <col min="11501" max="11501" width="7.85546875" style="219" bestFit="1" customWidth="1"/>
    <col min="11502" max="11695" width="7.42578125" style="219"/>
    <col min="11696" max="11696" width="7.140625" style="219" customWidth="1"/>
    <col min="11697" max="11697" width="41.42578125" style="219" customWidth="1"/>
    <col min="11698" max="11698" width="8.28515625" style="219" customWidth="1"/>
    <col min="11699" max="11699" width="14.5703125" style="219" customWidth="1"/>
    <col min="11700" max="11700" width="11" style="219" customWidth="1"/>
    <col min="11701" max="11701" width="12.85546875" style="219" customWidth="1"/>
    <col min="11702" max="11703" width="11.140625" style="219" customWidth="1"/>
    <col min="11704" max="11704" width="10.28515625" style="219" customWidth="1"/>
    <col min="11705" max="11705" width="12" style="219" customWidth="1"/>
    <col min="11706" max="11706" width="9.7109375" style="219" customWidth="1"/>
    <col min="11707" max="11707" width="10.7109375" style="219" customWidth="1"/>
    <col min="11708" max="11708" width="9.28515625" style="219" customWidth="1"/>
    <col min="11709" max="11709" width="10" style="219" customWidth="1"/>
    <col min="11710" max="11710" width="12.42578125" style="219" customWidth="1"/>
    <col min="11711" max="11711" width="11" style="219" customWidth="1"/>
    <col min="11712" max="11712" width="10.85546875" style="219" customWidth="1"/>
    <col min="11713" max="11713" width="11" style="219" customWidth="1"/>
    <col min="11714" max="11714" width="9.140625" style="219" customWidth="1"/>
    <col min="11715" max="11715" width="10.42578125" style="219" customWidth="1"/>
    <col min="11716" max="11716" width="10.7109375" style="219" customWidth="1"/>
    <col min="11717" max="11717" width="10.5703125" style="219" customWidth="1"/>
    <col min="11718" max="11718" width="9.7109375" style="219" customWidth="1"/>
    <col min="11719" max="11719" width="10.7109375" style="219" customWidth="1"/>
    <col min="11720" max="11720" width="11.42578125" style="219" customWidth="1"/>
    <col min="11721" max="11721" width="10" style="219" customWidth="1"/>
    <col min="11722" max="11722" width="12" style="219" customWidth="1"/>
    <col min="11723" max="11723" width="11.5703125" style="219" customWidth="1"/>
    <col min="11724" max="11724" width="7.42578125" style="219" customWidth="1"/>
    <col min="11725" max="11725" width="14.7109375" style="219" customWidth="1"/>
    <col min="11726" max="11728" width="7.42578125" style="219" customWidth="1"/>
    <col min="11729" max="11729" width="13.7109375" style="219" customWidth="1"/>
    <col min="11730" max="11730" width="14.7109375" style="219" customWidth="1"/>
    <col min="11731" max="11732" width="7.42578125" style="219" customWidth="1"/>
    <col min="11733" max="11733" width="13.5703125" style="219" customWidth="1"/>
    <col min="11734" max="11734" width="9.28515625" style="219" customWidth="1"/>
    <col min="11735" max="11736" width="7.42578125" style="219" customWidth="1"/>
    <col min="11737" max="11737" width="13" style="219" customWidth="1"/>
    <col min="11738" max="11753" width="7.42578125" style="219" customWidth="1"/>
    <col min="11754" max="11754" width="14.5703125" style="219" customWidth="1"/>
    <col min="11755" max="11755" width="7.42578125" style="219" customWidth="1"/>
    <col min="11756" max="11756" width="7.42578125" style="219"/>
    <col min="11757" max="11757" width="7.85546875" style="219" bestFit="1" customWidth="1"/>
    <col min="11758" max="11951" width="7.42578125" style="219"/>
    <col min="11952" max="11952" width="7.140625" style="219" customWidth="1"/>
    <col min="11953" max="11953" width="41.42578125" style="219" customWidth="1"/>
    <col min="11954" max="11954" width="8.28515625" style="219" customWidth="1"/>
    <col min="11955" max="11955" width="14.5703125" style="219" customWidth="1"/>
    <col min="11956" max="11956" width="11" style="219" customWidth="1"/>
    <col min="11957" max="11957" width="12.85546875" style="219" customWidth="1"/>
    <col min="11958" max="11959" width="11.140625" style="219" customWidth="1"/>
    <col min="11960" max="11960" width="10.28515625" style="219" customWidth="1"/>
    <col min="11961" max="11961" width="12" style="219" customWidth="1"/>
    <col min="11962" max="11962" width="9.7109375" style="219" customWidth="1"/>
    <col min="11963" max="11963" width="10.7109375" style="219" customWidth="1"/>
    <col min="11964" max="11964" width="9.28515625" style="219" customWidth="1"/>
    <col min="11965" max="11965" width="10" style="219" customWidth="1"/>
    <col min="11966" max="11966" width="12.42578125" style="219" customWidth="1"/>
    <col min="11967" max="11967" width="11" style="219" customWidth="1"/>
    <col min="11968" max="11968" width="10.85546875" style="219" customWidth="1"/>
    <col min="11969" max="11969" width="11" style="219" customWidth="1"/>
    <col min="11970" max="11970" width="9.140625" style="219" customWidth="1"/>
    <col min="11971" max="11971" width="10.42578125" style="219" customWidth="1"/>
    <col min="11972" max="11972" width="10.7109375" style="219" customWidth="1"/>
    <col min="11973" max="11973" width="10.5703125" style="219" customWidth="1"/>
    <col min="11974" max="11974" width="9.7109375" style="219" customWidth="1"/>
    <col min="11975" max="11975" width="10.7109375" style="219" customWidth="1"/>
    <col min="11976" max="11976" width="11.42578125" style="219" customWidth="1"/>
    <col min="11977" max="11977" width="10" style="219" customWidth="1"/>
    <col min="11978" max="11978" width="12" style="219" customWidth="1"/>
    <col min="11979" max="11979" width="11.5703125" style="219" customWidth="1"/>
    <col min="11980" max="11980" width="7.42578125" style="219" customWidth="1"/>
    <col min="11981" max="11981" width="14.7109375" style="219" customWidth="1"/>
    <col min="11982" max="11984" width="7.42578125" style="219" customWidth="1"/>
    <col min="11985" max="11985" width="13.7109375" style="219" customWidth="1"/>
    <col min="11986" max="11986" width="14.7109375" style="219" customWidth="1"/>
    <col min="11987" max="11988" width="7.42578125" style="219" customWidth="1"/>
    <col min="11989" max="11989" width="13.5703125" style="219" customWidth="1"/>
    <col min="11990" max="11990" width="9.28515625" style="219" customWidth="1"/>
    <col min="11991" max="11992" width="7.42578125" style="219" customWidth="1"/>
    <col min="11993" max="11993" width="13" style="219" customWidth="1"/>
    <col min="11994" max="12009" width="7.42578125" style="219" customWidth="1"/>
    <col min="12010" max="12010" width="14.5703125" style="219" customWidth="1"/>
    <col min="12011" max="12011" width="7.42578125" style="219" customWidth="1"/>
    <col min="12012" max="12012" width="7.42578125" style="219"/>
    <col min="12013" max="12013" width="7.85546875" style="219" bestFit="1" customWidth="1"/>
    <col min="12014" max="12207" width="7.42578125" style="219"/>
    <col min="12208" max="12208" width="7.140625" style="219" customWidth="1"/>
    <col min="12209" max="12209" width="41.42578125" style="219" customWidth="1"/>
    <col min="12210" max="12210" width="8.28515625" style="219" customWidth="1"/>
    <col min="12211" max="12211" width="14.5703125" style="219" customWidth="1"/>
    <col min="12212" max="12212" width="11" style="219" customWidth="1"/>
    <col min="12213" max="12213" width="12.85546875" style="219" customWidth="1"/>
    <col min="12214" max="12215" width="11.140625" style="219" customWidth="1"/>
    <col min="12216" max="12216" width="10.28515625" style="219" customWidth="1"/>
    <col min="12217" max="12217" width="12" style="219" customWidth="1"/>
    <col min="12218" max="12218" width="9.7109375" style="219" customWidth="1"/>
    <col min="12219" max="12219" width="10.7109375" style="219" customWidth="1"/>
    <col min="12220" max="12220" width="9.28515625" style="219" customWidth="1"/>
    <col min="12221" max="12221" width="10" style="219" customWidth="1"/>
    <col min="12222" max="12222" width="12.42578125" style="219" customWidth="1"/>
    <col min="12223" max="12223" width="11" style="219" customWidth="1"/>
    <col min="12224" max="12224" width="10.85546875" style="219" customWidth="1"/>
    <col min="12225" max="12225" width="11" style="219" customWidth="1"/>
    <col min="12226" max="12226" width="9.140625" style="219" customWidth="1"/>
    <col min="12227" max="12227" width="10.42578125" style="219" customWidth="1"/>
    <col min="12228" max="12228" width="10.7109375" style="219" customWidth="1"/>
    <col min="12229" max="12229" width="10.5703125" style="219" customWidth="1"/>
    <col min="12230" max="12230" width="9.7109375" style="219" customWidth="1"/>
    <col min="12231" max="12231" width="10.7109375" style="219" customWidth="1"/>
    <col min="12232" max="12232" width="11.42578125" style="219" customWidth="1"/>
    <col min="12233" max="12233" width="10" style="219" customWidth="1"/>
    <col min="12234" max="12234" width="12" style="219" customWidth="1"/>
    <col min="12235" max="12235" width="11.5703125" style="219" customWidth="1"/>
    <col min="12236" max="12236" width="7.42578125" style="219" customWidth="1"/>
    <col min="12237" max="12237" width="14.7109375" style="219" customWidth="1"/>
    <col min="12238" max="12240" width="7.42578125" style="219" customWidth="1"/>
    <col min="12241" max="12241" width="13.7109375" style="219" customWidth="1"/>
    <col min="12242" max="12242" width="14.7109375" style="219" customWidth="1"/>
    <col min="12243" max="12244" width="7.42578125" style="219" customWidth="1"/>
    <col min="12245" max="12245" width="13.5703125" style="219" customWidth="1"/>
    <col min="12246" max="12246" width="9.28515625" style="219" customWidth="1"/>
    <col min="12247" max="12248" width="7.42578125" style="219" customWidth="1"/>
    <col min="12249" max="12249" width="13" style="219" customWidth="1"/>
    <col min="12250" max="12265" width="7.42578125" style="219" customWidth="1"/>
    <col min="12266" max="12266" width="14.5703125" style="219" customWidth="1"/>
    <col min="12267" max="12267" width="7.42578125" style="219" customWidth="1"/>
    <col min="12268" max="12268" width="7.42578125" style="219"/>
    <col min="12269" max="12269" width="7.85546875" style="219" bestFit="1" customWidth="1"/>
    <col min="12270" max="12463" width="7.42578125" style="219"/>
    <col min="12464" max="12464" width="7.140625" style="219" customWidth="1"/>
    <col min="12465" max="12465" width="41.42578125" style="219" customWidth="1"/>
    <col min="12466" max="12466" width="8.28515625" style="219" customWidth="1"/>
    <col min="12467" max="12467" width="14.5703125" style="219" customWidth="1"/>
    <col min="12468" max="12468" width="11" style="219" customWidth="1"/>
    <col min="12469" max="12469" width="12.85546875" style="219" customWidth="1"/>
    <col min="12470" max="12471" width="11.140625" style="219" customWidth="1"/>
    <col min="12472" max="12472" width="10.28515625" style="219" customWidth="1"/>
    <col min="12473" max="12473" width="12" style="219" customWidth="1"/>
    <col min="12474" max="12474" width="9.7109375" style="219" customWidth="1"/>
    <col min="12475" max="12475" width="10.7109375" style="219" customWidth="1"/>
    <col min="12476" max="12476" width="9.28515625" style="219" customWidth="1"/>
    <col min="12477" max="12477" width="10" style="219" customWidth="1"/>
    <col min="12478" max="12478" width="12.42578125" style="219" customWidth="1"/>
    <col min="12479" max="12479" width="11" style="219" customWidth="1"/>
    <col min="12480" max="12480" width="10.85546875" style="219" customWidth="1"/>
    <col min="12481" max="12481" width="11" style="219" customWidth="1"/>
    <col min="12482" max="12482" width="9.140625" style="219" customWidth="1"/>
    <col min="12483" max="12483" width="10.42578125" style="219" customWidth="1"/>
    <col min="12484" max="12484" width="10.7109375" style="219" customWidth="1"/>
    <col min="12485" max="12485" width="10.5703125" style="219" customWidth="1"/>
    <col min="12486" max="12486" width="9.7109375" style="219" customWidth="1"/>
    <col min="12487" max="12487" width="10.7109375" style="219" customWidth="1"/>
    <col min="12488" max="12488" width="11.42578125" style="219" customWidth="1"/>
    <col min="12489" max="12489" width="10" style="219" customWidth="1"/>
    <col min="12490" max="12490" width="12" style="219" customWidth="1"/>
    <col min="12491" max="12491" width="11.5703125" style="219" customWidth="1"/>
    <col min="12492" max="12492" width="7.42578125" style="219" customWidth="1"/>
    <col min="12493" max="12493" width="14.7109375" style="219" customWidth="1"/>
    <col min="12494" max="12496" width="7.42578125" style="219" customWidth="1"/>
    <col min="12497" max="12497" width="13.7109375" style="219" customWidth="1"/>
    <col min="12498" max="12498" width="14.7109375" style="219" customWidth="1"/>
    <col min="12499" max="12500" width="7.42578125" style="219" customWidth="1"/>
    <col min="12501" max="12501" width="13.5703125" style="219" customWidth="1"/>
    <col min="12502" max="12502" width="9.28515625" style="219" customWidth="1"/>
    <col min="12503" max="12504" width="7.42578125" style="219" customWidth="1"/>
    <col min="12505" max="12505" width="13" style="219" customWidth="1"/>
    <col min="12506" max="12521" width="7.42578125" style="219" customWidth="1"/>
    <col min="12522" max="12522" width="14.5703125" style="219" customWidth="1"/>
    <col min="12523" max="12523" width="7.42578125" style="219" customWidth="1"/>
    <col min="12524" max="12524" width="7.42578125" style="219"/>
    <col min="12525" max="12525" width="7.85546875" style="219" bestFit="1" customWidth="1"/>
    <col min="12526" max="12719" width="7.42578125" style="219"/>
    <col min="12720" max="12720" width="7.140625" style="219" customWidth="1"/>
    <col min="12721" max="12721" width="41.42578125" style="219" customWidth="1"/>
    <col min="12722" max="12722" width="8.28515625" style="219" customWidth="1"/>
    <col min="12723" max="12723" width="14.5703125" style="219" customWidth="1"/>
    <col min="12724" max="12724" width="11" style="219" customWidth="1"/>
    <col min="12725" max="12725" width="12.85546875" style="219" customWidth="1"/>
    <col min="12726" max="12727" width="11.140625" style="219" customWidth="1"/>
    <col min="12728" max="12728" width="10.28515625" style="219" customWidth="1"/>
    <col min="12729" max="12729" width="12" style="219" customWidth="1"/>
    <col min="12730" max="12730" width="9.7109375" style="219" customWidth="1"/>
    <col min="12731" max="12731" width="10.7109375" style="219" customWidth="1"/>
    <col min="12732" max="12732" width="9.28515625" style="219" customWidth="1"/>
    <col min="12733" max="12733" width="10" style="219" customWidth="1"/>
    <col min="12734" max="12734" width="12.42578125" style="219" customWidth="1"/>
    <col min="12735" max="12735" width="11" style="219" customWidth="1"/>
    <col min="12736" max="12736" width="10.85546875" style="219" customWidth="1"/>
    <col min="12737" max="12737" width="11" style="219" customWidth="1"/>
    <col min="12738" max="12738" width="9.140625" style="219" customWidth="1"/>
    <col min="12739" max="12739" width="10.42578125" style="219" customWidth="1"/>
    <col min="12740" max="12740" width="10.7109375" style="219" customWidth="1"/>
    <col min="12741" max="12741" width="10.5703125" style="219" customWidth="1"/>
    <col min="12742" max="12742" width="9.7109375" style="219" customWidth="1"/>
    <col min="12743" max="12743" width="10.7109375" style="219" customWidth="1"/>
    <col min="12744" max="12744" width="11.42578125" style="219" customWidth="1"/>
    <col min="12745" max="12745" width="10" style="219" customWidth="1"/>
    <col min="12746" max="12746" width="12" style="219" customWidth="1"/>
    <col min="12747" max="12747" width="11.5703125" style="219" customWidth="1"/>
    <col min="12748" max="12748" width="7.42578125" style="219" customWidth="1"/>
    <col min="12749" max="12749" width="14.7109375" style="219" customWidth="1"/>
    <col min="12750" max="12752" width="7.42578125" style="219" customWidth="1"/>
    <col min="12753" max="12753" width="13.7109375" style="219" customWidth="1"/>
    <col min="12754" max="12754" width="14.7109375" style="219" customWidth="1"/>
    <col min="12755" max="12756" width="7.42578125" style="219" customWidth="1"/>
    <col min="12757" max="12757" width="13.5703125" style="219" customWidth="1"/>
    <col min="12758" max="12758" width="9.28515625" style="219" customWidth="1"/>
    <col min="12759" max="12760" width="7.42578125" style="219" customWidth="1"/>
    <col min="12761" max="12761" width="13" style="219" customWidth="1"/>
    <col min="12762" max="12777" width="7.42578125" style="219" customWidth="1"/>
    <col min="12778" max="12778" width="14.5703125" style="219" customWidth="1"/>
    <col min="12779" max="12779" width="7.42578125" style="219" customWidth="1"/>
    <col min="12780" max="12780" width="7.42578125" style="219"/>
    <col min="12781" max="12781" width="7.85546875" style="219" bestFit="1" customWidth="1"/>
    <col min="12782" max="12975" width="7.42578125" style="219"/>
    <col min="12976" max="12976" width="7.140625" style="219" customWidth="1"/>
    <col min="12977" max="12977" width="41.42578125" style="219" customWidth="1"/>
    <col min="12978" max="12978" width="8.28515625" style="219" customWidth="1"/>
    <col min="12979" max="12979" width="14.5703125" style="219" customWidth="1"/>
    <col min="12980" max="12980" width="11" style="219" customWidth="1"/>
    <col min="12981" max="12981" width="12.85546875" style="219" customWidth="1"/>
    <col min="12982" max="12983" width="11.140625" style="219" customWidth="1"/>
    <col min="12984" max="12984" width="10.28515625" style="219" customWidth="1"/>
    <col min="12985" max="12985" width="12" style="219" customWidth="1"/>
    <col min="12986" max="12986" width="9.7109375" style="219" customWidth="1"/>
    <col min="12987" max="12987" width="10.7109375" style="219" customWidth="1"/>
    <col min="12988" max="12988" width="9.28515625" style="219" customWidth="1"/>
    <col min="12989" max="12989" width="10" style="219" customWidth="1"/>
    <col min="12990" max="12990" width="12.42578125" style="219" customWidth="1"/>
    <col min="12991" max="12991" width="11" style="219" customWidth="1"/>
    <col min="12992" max="12992" width="10.85546875" style="219" customWidth="1"/>
    <col min="12993" max="12993" width="11" style="219" customWidth="1"/>
    <col min="12994" max="12994" width="9.140625" style="219" customWidth="1"/>
    <col min="12995" max="12995" width="10.42578125" style="219" customWidth="1"/>
    <col min="12996" max="12996" width="10.7109375" style="219" customWidth="1"/>
    <col min="12997" max="12997" width="10.5703125" style="219" customWidth="1"/>
    <col min="12998" max="12998" width="9.7109375" style="219" customWidth="1"/>
    <col min="12999" max="12999" width="10.7109375" style="219" customWidth="1"/>
    <col min="13000" max="13000" width="11.42578125" style="219" customWidth="1"/>
    <col min="13001" max="13001" width="10" style="219" customWidth="1"/>
    <col min="13002" max="13002" width="12" style="219" customWidth="1"/>
    <col min="13003" max="13003" width="11.5703125" style="219" customWidth="1"/>
    <col min="13004" max="13004" width="7.42578125" style="219" customWidth="1"/>
    <col min="13005" max="13005" width="14.7109375" style="219" customWidth="1"/>
    <col min="13006" max="13008" width="7.42578125" style="219" customWidth="1"/>
    <col min="13009" max="13009" width="13.7109375" style="219" customWidth="1"/>
    <col min="13010" max="13010" width="14.7109375" style="219" customWidth="1"/>
    <col min="13011" max="13012" width="7.42578125" style="219" customWidth="1"/>
    <col min="13013" max="13013" width="13.5703125" style="219" customWidth="1"/>
    <col min="13014" max="13014" width="9.28515625" style="219" customWidth="1"/>
    <col min="13015" max="13016" width="7.42578125" style="219" customWidth="1"/>
    <col min="13017" max="13017" width="13" style="219" customWidth="1"/>
    <col min="13018" max="13033" width="7.42578125" style="219" customWidth="1"/>
    <col min="13034" max="13034" width="14.5703125" style="219" customWidth="1"/>
    <col min="13035" max="13035" width="7.42578125" style="219" customWidth="1"/>
    <col min="13036" max="13036" width="7.42578125" style="219"/>
    <col min="13037" max="13037" width="7.85546875" style="219" bestFit="1" customWidth="1"/>
    <col min="13038" max="13231" width="7.42578125" style="219"/>
    <col min="13232" max="13232" width="7.140625" style="219" customWidth="1"/>
    <col min="13233" max="13233" width="41.42578125" style="219" customWidth="1"/>
    <col min="13234" max="13234" width="8.28515625" style="219" customWidth="1"/>
    <col min="13235" max="13235" width="14.5703125" style="219" customWidth="1"/>
    <col min="13236" max="13236" width="11" style="219" customWidth="1"/>
    <col min="13237" max="13237" width="12.85546875" style="219" customWidth="1"/>
    <col min="13238" max="13239" width="11.140625" style="219" customWidth="1"/>
    <col min="13240" max="13240" width="10.28515625" style="219" customWidth="1"/>
    <col min="13241" max="13241" width="12" style="219" customWidth="1"/>
    <col min="13242" max="13242" width="9.7109375" style="219" customWidth="1"/>
    <col min="13243" max="13243" width="10.7109375" style="219" customWidth="1"/>
    <col min="13244" max="13244" width="9.28515625" style="219" customWidth="1"/>
    <col min="13245" max="13245" width="10" style="219" customWidth="1"/>
    <col min="13246" max="13246" width="12.42578125" style="219" customWidth="1"/>
    <col min="13247" max="13247" width="11" style="219" customWidth="1"/>
    <col min="13248" max="13248" width="10.85546875" style="219" customWidth="1"/>
    <col min="13249" max="13249" width="11" style="219" customWidth="1"/>
    <col min="13250" max="13250" width="9.140625" style="219" customWidth="1"/>
    <col min="13251" max="13251" width="10.42578125" style="219" customWidth="1"/>
    <col min="13252" max="13252" width="10.7109375" style="219" customWidth="1"/>
    <col min="13253" max="13253" width="10.5703125" style="219" customWidth="1"/>
    <col min="13254" max="13254" width="9.7109375" style="219" customWidth="1"/>
    <col min="13255" max="13255" width="10.7109375" style="219" customWidth="1"/>
    <col min="13256" max="13256" width="11.42578125" style="219" customWidth="1"/>
    <col min="13257" max="13257" width="10" style="219" customWidth="1"/>
    <col min="13258" max="13258" width="12" style="219" customWidth="1"/>
    <col min="13259" max="13259" width="11.5703125" style="219" customWidth="1"/>
    <col min="13260" max="13260" width="7.42578125" style="219" customWidth="1"/>
    <col min="13261" max="13261" width="14.7109375" style="219" customWidth="1"/>
    <col min="13262" max="13264" width="7.42578125" style="219" customWidth="1"/>
    <col min="13265" max="13265" width="13.7109375" style="219" customWidth="1"/>
    <col min="13266" max="13266" width="14.7109375" style="219" customWidth="1"/>
    <col min="13267" max="13268" width="7.42578125" style="219" customWidth="1"/>
    <col min="13269" max="13269" width="13.5703125" style="219" customWidth="1"/>
    <col min="13270" max="13270" width="9.28515625" style="219" customWidth="1"/>
    <col min="13271" max="13272" width="7.42578125" style="219" customWidth="1"/>
    <col min="13273" max="13273" width="13" style="219" customWidth="1"/>
    <col min="13274" max="13289" width="7.42578125" style="219" customWidth="1"/>
    <col min="13290" max="13290" width="14.5703125" style="219" customWidth="1"/>
    <col min="13291" max="13291" width="7.42578125" style="219" customWidth="1"/>
    <col min="13292" max="13292" width="7.42578125" style="219"/>
    <col min="13293" max="13293" width="7.85546875" style="219" bestFit="1" customWidth="1"/>
    <col min="13294" max="13487" width="7.42578125" style="219"/>
    <col min="13488" max="13488" width="7.140625" style="219" customWidth="1"/>
    <col min="13489" max="13489" width="41.42578125" style="219" customWidth="1"/>
    <col min="13490" max="13490" width="8.28515625" style="219" customWidth="1"/>
    <col min="13491" max="13491" width="14.5703125" style="219" customWidth="1"/>
    <col min="13492" max="13492" width="11" style="219" customWidth="1"/>
    <col min="13493" max="13493" width="12.85546875" style="219" customWidth="1"/>
    <col min="13494" max="13495" width="11.140625" style="219" customWidth="1"/>
    <col min="13496" max="13496" width="10.28515625" style="219" customWidth="1"/>
    <col min="13497" max="13497" width="12" style="219" customWidth="1"/>
    <col min="13498" max="13498" width="9.7109375" style="219" customWidth="1"/>
    <col min="13499" max="13499" width="10.7109375" style="219" customWidth="1"/>
    <col min="13500" max="13500" width="9.28515625" style="219" customWidth="1"/>
    <col min="13501" max="13501" width="10" style="219" customWidth="1"/>
    <col min="13502" max="13502" width="12.42578125" style="219" customWidth="1"/>
    <col min="13503" max="13503" width="11" style="219" customWidth="1"/>
    <col min="13504" max="13504" width="10.85546875" style="219" customWidth="1"/>
    <col min="13505" max="13505" width="11" style="219" customWidth="1"/>
    <col min="13506" max="13506" width="9.140625" style="219" customWidth="1"/>
    <col min="13507" max="13507" width="10.42578125" style="219" customWidth="1"/>
    <col min="13508" max="13508" width="10.7109375" style="219" customWidth="1"/>
    <col min="13509" max="13509" width="10.5703125" style="219" customWidth="1"/>
    <col min="13510" max="13510" width="9.7109375" style="219" customWidth="1"/>
    <col min="13511" max="13511" width="10.7109375" style="219" customWidth="1"/>
    <col min="13512" max="13512" width="11.42578125" style="219" customWidth="1"/>
    <col min="13513" max="13513" width="10" style="219" customWidth="1"/>
    <col min="13514" max="13514" width="12" style="219" customWidth="1"/>
    <col min="13515" max="13515" width="11.5703125" style="219" customWidth="1"/>
    <col min="13516" max="13516" width="7.42578125" style="219" customWidth="1"/>
    <col min="13517" max="13517" width="14.7109375" style="219" customWidth="1"/>
    <col min="13518" max="13520" width="7.42578125" style="219" customWidth="1"/>
    <col min="13521" max="13521" width="13.7109375" style="219" customWidth="1"/>
    <col min="13522" max="13522" width="14.7109375" style="219" customWidth="1"/>
    <col min="13523" max="13524" width="7.42578125" style="219" customWidth="1"/>
    <col min="13525" max="13525" width="13.5703125" style="219" customWidth="1"/>
    <col min="13526" max="13526" width="9.28515625" style="219" customWidth="1"/>
    <col min="13527" max="13528" width="7.42578125" style="219" customWidth="1"/>
    <col min="13529" max="13529" width="13" style="219" customWidth="1"/>
    <col min="13530" max="13545" width="7.42578125" style="219" customWidth="1"/>
    <col min="13546" max="13546" width="14.5703125" style="219" customWidth="1"/>
    <col min="13547" max="13547" width="7.42578125" style="219" customWidth="1"/>
    <col min="13548" max="13548" width="7.42578125" style="219"/>
    <col min="13549" max="13549" width="7.85546875" style="219" bestFit="1" customWidth="1"/>
    <col min="13550" max="13743" width="7.42578125" style="219"/>
    <col min="13744" max="13744" width="7.140625" style="219" customWidth="1"/>
    <col min="13745" max="13745" width="41.42578125" style="219" customWidth="1"/>
    <col min="13746" max="13746" width="8.28515625" style="219" customWidth="1"/>
    <col min="13747" max="13747" width="14.5703125" style="219" customWidth="1"/>
    <col min="13748" max="13748" width="11" style="219" customWidth="1"/>
    <col min="13749" max="13749" width="12.85546875" style="219" customWidth="1"/>
    <col min="13750" max="13751" width="11.140625" style="219" customWidth="1"/>
    <col min="13752" max="13752" width="10.28515625" style="219" customWidth="1"/>
    <col min="13753" max="13753" width="12" style="219" customWidth="1"/>
    <col min="13754" max="13754" width="9.7109375" style="219" customWidth="1"/>
    <col min="13755" max="13755" width="10.7109375" style="219" customWidth="1"/>
    <col min="13756" max="13756" width="9.28515625" style="219" customWidth="1"/>
    <col min="13757" max="13757" width="10" style="219" customWidth="1"/>
    <col min="13758" max="13758" width="12.42578125" style="219" customWidth="1"/>
    <col min="13759" max="13759" width="11" style="219" customWidth="1"/>
    <col min="13760" max="13760" width="10.85546875" style="219" customWidth="1"/>
    <col min="13761" max="13761" width="11" style="219" customWidth="1"/>
    <col min="13762" max="13762" width="9.140625" style="219" customWidth="1"/>
    <col min="13763" max="13763" width="10.42578125" style="219" customWidth="1"/>
    <col min="13764" max="13764" width="10.7109375" style="219" customWidth="1"/>
    <col min="13765" max="13765" width="10.5703125" style="219" customWidth="1"/>
    <col min="13766" max="13766" width="9.7109375" style="219" customWidth="1"/>
    <col min="13767" max="13767" width="10.7109375" style="219" customWidth="1"/>
    <col min="13768" max="13768" width="11.42578125" style="219" customWidth="1"/>
    <col min="13769" max="13769" width="10" style="219" customWidth="1"/>
    <col min="13770" max="13770" width="12" style="219" customWidth="1"/>
    <col min="13771" max="13771" width="11.5703125" style="219" customWidth="1"/>
    <col min="13772" max="13772" width="7.42578125" style="219" customWidth="1"/>
    <col min="13773" max="13773" width="14.7109375" style="219" customWidth="1"/>
    <col min="13774" max="13776" width="7.42578125" style="219" customWidth="1"/>
    <col min="13777" max="13777" width="13.7109375" style="219" customWidth="1"/>
    <col min="13778" max="13778" width="14.7109375" style="219" customWidth="1"/>
    <col min="13779" max="13780" width="7.42578125" style="219" customWidth="1"/>
    <col min="13781" max="13781" width="13.5703125" style="219" customWidth="1"/>
    <col min="13782" max="13782" width="9.28515625" style="219" customWidth="1"/>
    <col min="13783" max="13784" width="7.42578125" style="219" customWidth="1"/>
    <col min="13785" max="13785" width="13" style="219" customWidth="1"/>
    <col min="13786" max="13801" width="7.42578125" style="219" customWidth="1"/>
    <col min="13802" max="13802" width="14.5703125" style="219" customWidth="1"/>
    <col min="13803" max="13803" width="7.42578125" style="219" customWidth="1"/>
    <col min="13804" max="13804" width="7.42578125" style="219"/>
    <col min="13805" max="13805" width="7.85546875" style="219" bestFit="1" customWidth="1"/>
    <col min="13806" max="13999" width="7.42578125" style="219"/>
    <col min="14000" max="14000" width="7.140625" style="219" customWidth="1"/>
    <col min="14001" max="14001" width="41.42578125" style="219" customWidth="1"/>
    <col min="14002" max="14002" width="8.28515625" style="219" customWidth="1"/>
    <col min="14003" max="14003" width="14.5703125" style="219" customWidth="1"/>
    <col min="14004" max="14004" width="11" style="219" customWidth="1"/>
    <col min="14005" max="14005" width="12.85546875" style="219" customWidth="1"/>
    <col min="14006" max="14007" width="11.140625" style="219" customWidth="1"/>
    <col min="14008" max="14008" width="10.28515625" style="219" customWidth="1"/>
    <col min="14009" max="14009" width="12" style="219" customWidth="1"/>
    <col min="14010" max="14010" width="9.7109375" style="219" customWidth="1"/>
    <col min="14011" max="14011" width="10.7109375" style="219" customWidth="1"/>
    <col min="14012" max="14012" width="9.28515625" style="219" customWidth="1"/>
    <col min="14013" max="14013" width="10" style="219" customWidth="1"/>
    <col min="14014" max="14014" width="12.42578125" style="219" customWidth="1"/>
    <col min="14015" max="14015" width="11" style="219" customWidth="1"/>
    <col min="14016" max="14016" width="10.85546875" style="219" customWidth="1"/>
    <col min="14017" max="14017" width="11" style="219" customWidth="1"/>
    <col min="14018" max="14018" width="9.140625" style="219" customWidth="1"/>
    <col min="14019" max="14019" width="10.42578125" style="219" customWidth="1"/>
    <col min="14020" max="14020" width="10.7109375" style="219" customWidth="1"/>
    <col min="14021" max="14021" width="10.5703125" style="219" customWidth="1"/>
    <col min="14022" max="14022" width="9.7109375" style="219" customWidth="1"/>
    <col min="14023" max="14023" width="10.7109375" style="219" customWidth="1"/>
    <col min="14024" max="14024" width="11.42578125" style="219" customWidth="1"/>
    <col min="14025" max="14025" width="10" style="219" customWidth="1"/>
    <col min="14026" max="14026" width="12" style="219" customWidth="1"/>
    <col min="14027" max="14027" width="11.5703125" style="219" customWidth="1"/>
    <col min="14028" max="14028" width="7.42578125" style="219" customWidth="1"/>
    <col min="14029" max="14029" width="14.7109375" style="219" customWidth="1"/>
    <col min="14030" max="14032" width="7.42578125" style="219" customWidth="1"/>
    <col min="14033" max="14033" width="13.7109375" style="219" customWidth="1"/>
    <col min="14034" max="14034" width="14.7109375" style="219" customWidth="1"/>
    <col min="14035" max="14036" width="7.42578125" style="219" customWidth="1"/>
    <col min="14037" max="14037" width="13.5703125" style="219" customWidth="1"/>
    <col min="14038" max="14038" width="9.28515625" style="219" customWidth="1"/>
    <col min="14039" max="14040" width="7.42578125" style="219" customWidth="1"/>
    <col min="14041" max="14041" width="13" style="219" customWidth="1"/>
    <col min="14042" max="14057" width="7.42578125" style="219" customWidth="1"/>
    <col min="14058" max="14058" width="14.5703125" style="219" customWidth="1"/>
    <col min="14059" max="14059" width="7.42578125" style="219" customWidth="1"/>
    <col min="14060" max="14060" width="7.42578125" style="219"/>
    <col min="14061" max="14061" width="7.85546875" style="219" bestFit="1" customWidth="1"/>
    <col min="14062" max="14255" width="7.42578125" style="219"/>
    <col min="14256" max="14256" width="7.140625" style="219" customWidth="1"/>
    <col min="14257" max="14257" width="41.42578125" style="219" customWidth="1"/>
    <col min="14258" max="14258" width="8.28515625" style="219" customWidth="1"/>
    <col min="14259" max="14259" width="14.5703125" style="219" customWidth="1"/>
    <col min="14260" max="14260" width="11" style="219" customWidth="1"/>
    <col min="14261" max="14261" width="12.85546875" style="219" customWidth="1"/>
    <col min="14262" max="14263" width="11.140625" style="219" customWidth="1"/>
    <col min="14264" max="14264" width="10.28515625" style="219" customWidth="1"/>
    <col min="14265" max="14265" width="12" style="219" customWidth="1"/>
    <col min="14266" max="14266" width="9.7109375" style="219" customWidth="1"/>
    <col min="14267" max="14267" width="10.7109375" style="219" customWidth="1"/>
    <col min="14268" max="14268" width="9.28515625" style="219" customWidth="1"/>
    <col min="14269" max="14269" width="10" style="219" customWidth="1"/>
    <col min="14270" max="14270" width="12.42578125" style="219" customWidth="1"/>
    <col min="14271" max="14271" width="11" style="219" customWidth="1"/>
    <col min="14272" max="14272" width="10.85546875" style="219" customWidth="1"/>
    <col min="14273" max="14273" width="11" style="219" customWidth="1"/>
    <col min="14274" max="14274" width="9.140625" style="219" customWidth="1"/>
    <col min="14275" max="14275" width="10.42578125" style="219" customWidth="1"/>
    <col min="14276" max="14276" width="10.7109375" style="219" customWidth="1"/>
    <col min="14277" max="14277" width="10.5703125" style="219" customWidth="1"/>
    <col min="14278" max="14278" width="9.7109375" style="219" customWidth="1"/>
    <col min="14279" max="14279" width="10.7109375" style="219" customWidth="1"/>
    <col min="14280" max="14280" width="11.42578125" style="219" customWidth="1"/>
    <col min="14281" max="14281" width="10" style="219" customWidth="1"/>
    <col min="14282" max="14282" width="12" style="219" customWidth="1"/>
    <col min="14283" max="14283" width="11.5703125" style="219" customWidth="1"/>
    <col min="14284" max="14284" width="7.42578125" style="219" customWidth="1"/>
    <col min="14285" max="14285" width="14.7109375" style="219" customWidth="1"/>
    <col min="14286" max="14288" width="7.42578125" style="219" customWidth="1"/>
    <col min="14289" max="14289" width="13.7109375" style="219" customWidth="1"/>
    <col min="14290" max="14290" width="14.7109375" style="219" customWidth="1"/>
    <col min="14291" max="14292" width="7.42578125" style="219" customWidth="1"/>
    <col min="14293" max="14293" width="13.5703125" style="219" customWidth="1"/>
    <col min="14294" max="14294" width="9.28515625" style="219" customWidth="1"/>
    <col min="14295" max="14296" width="7.42578125" style="219" customWidth="1"/>
    <col min="14297" max="14297" width="13" style="219" customWidth="1"/>
    <col min="14298" max="14313" width="7.42578125" style="219" customWidth="1"/>
    <col min="14314" max="14314" width="14.5703125" style="219" customWidth="1"/>
    <col min="14315" max="14315" width="7.42578125" style="219" customWidth="1"/>
    <col min="14316" max="14316" width="7.42578125" style="219"/>
    <col min="14317" max="14317" width="7.85546875" style="219" bestFit="1" customWidth="1"/>
    <col min="14318" max="14511" width="7.42578125" style="219"/>
    <col min="14512" max="14512" width="7.140625" style="219" customWidth="1"/>
    <col min="14513" max="14513" width="41.42578125" style="219" customWidth="1"/>
    <col min="14514" max="14514" width="8.28515625" style="219" customWidth="1"/>
    <col min="14515" max="14515" width="14.5703125" style="219" customWidth="1"/>
    <col min="14516" max="14516" width="11" style="219" customWidth="1"/>
    <col min="14517" max="14517" width="12.85546875" style="219" customWidth="1"/>
    <col min="14518" max="14519" width="11.140625" style="219" customWidth="1"/>
    <col min="14520" max="14520" width="10.28515625" style="219" customWidth="1"/>
    <col min="14521" max="14521" width="12" style="219" customWidth="1"/>
    <col min="14522" max="14522" width="9.7109375" style="219" customWidth="1"/>
    <col min="14523" max="14523" width="10.7109375" style="219" customWidth="1"/>
    <col min="14524" max="14524" width="9.28515625" style="219" customWidth="1"/>
    <col min="14525" max="14525" width="10" style="219" customWidth="1"/>
    <col min="14526" max="14526" width="12.42578125" style="219" customWidth="1"/>
    <col min="14527" max="14527" width="11" style="219" customWidth="1"/>
    <col min="14528" max="14528" width="10.85546875" style="219" customWidth="1"/>
    <col min="14529" max="14529" width="11" style="219" customWidth="1"/>
    <col min="14530" max="14530" width="9.140625" style="219" customWidth="1"/>
    <col min="14531" max="14531" width="10.42578125" style="219" customWidth="1"/>
    <col min="14532" max="14532" width="10.7109375" style="219" customWidth="1"/>
    <col min="14533" max="14533" width="10.5703125" style="219" customWidth="1"/>
    <col min="14534" max="14534" width="9.7109375" style="219" customWidth="1"/>
    <col min="14535" max="14535" width="10.7109375" style="219" customWidth="1"/>
    <col min="14536" max="14536" width="11.42578125" style="219" customWidth="1"/>
    <col min="14537" max="14537" width="10" style="219" customWidth="1"/>
    <col min="14538" max="14538" width="12" style="219" customWidth="1"/>
    <col min="14539" max="14539" width="11.5703125" style="219" customWidth="1"/>
    <col min="14540" max="14540" width="7.42578125" style="219" customWidth="1"/>
    <col min="14541" max="14541" width="14.7109375" style="219" customWidth="1"/>
    <col min="14542" max="14544" width="7.42578125" style="219" customWidth="1"/>
    <col min="14545" max="14545" width="13.7109375" style="219" customWidth="1"/>
    <col min="14546" max="14546" width="14.7109375" style="219" customWidth="1"/>
    <col min="14547" max="14548" width="7.42578125" style="219" customWidth="1"/>
    <col min="14549" max="14549" width="13.5703125" style="219" customWidth="1"/>
    <col min="14550" max="14550" width="9.28515625" style="219" customWidth="1"/>
    <col min="14551" max="14552" width="7.42578125" style="219" customWidth="1"/>
    <col min="14553" max="14553" width="13" style="219" customWidth="1"/>
    <col min="14554" max="14569" width="7.42578125" style="219" customWidth="1"/>
    <col min="14570" max="14570" width="14.5703125" style="219" customWidth="1"/>
    <col min="14571" max="14571" width="7.42578125" style="219" customWidth="1"/>
    <col min="14572" max="14572" width="7.42578125" style="219"/>
    <col min="14573" max="14573" width="7.85546875" style="219" bestFit="1" customWidth="1"/>
    <col min="14574" max="14767" width="7.42578125" style="219"/>
    <col min="14768" max="14768" width="7.140625" style="219" customWidth="1"/>
    <col min="14769" max="14769" width="41.42578125" style="219" customWidth="1"/>
    <col min="14770" max="14770" width="8.28515625" style="219" customWidth="1"/>
    <col min="14771" max="14771" width="14.5703125" style="219" customWidth="1"/>
    <col min="14772" max="14772" width="11" style="219" customWidth="1"/>
    <col min="14773" max="14773" width="12.85546875" style="219" customWidth="1"/>
    <col min="14774" max="14775" width="11.140625" style="219" customWidth="1"/>
    <col min="14776" max="14776" width="10.28515625" style="219" customWidth="1"/>
    <col min="14777" max="14777" width="12" style="219" customWidth="1"/>
    <col min="14778" max="14778" width="9.7109375" style="219" customWidth="1"/>
    <col min="14779" max="14779" width="10.7109375" style="219" customWidth="1"/>
    <col min="14780" max="14780" width="9.28515625" style="219" customWidth="1"/>
    <col min="14781" max="14781" width="10" style="219" customWidth="1"/>
    <col min="14782" max="14782" width="12.42578125" style="219" customWidth="1"/>
    <col min="14783" max="14783" width="11" style="219" customWidth="1"/>
    <col min="14784" max="14784" width="10.85546875" style="219" customWidth="1"/>
    <col min="14785" max="14785" width="11" style="219" customWidth="1"/>
    <col min="14786" max="14786" width="9.140625" style="219" customWidth="1"/>
    <col min="14787" max="14787" width="10.42578125" style="219" customWidth="1"/>
    <col min="14788" max="14788" width="10.7109375" style="219" customWidth="1"/>
    <col min="14789" max="14789" width="10.5703125" style="219" customWidth="1"/>
    <col min="14790" max="14790" width="9.7109375" style="219" customWidth="1"/>
    <col min="14791" max="14791" width="10.7109375" style="219" customWidth="1"/>
    <col min="14792" max="14792" width="11.42578125" style="219" customWidth="1"/>
    <col min="14793" max="14793" width="10" style="219" customWidth="1"/>
    <col min="14794" max="14794" width="12" style="219" customWidth="1"/>
    <col min="14795" max="14795" width="11.5703125" style="219" customWidth="1"/>
    <col min="14796" max="14796" width="7.42578125" style="219" customWidth="1"/>
    <col min="14797" max="14797" width="14.7109375" style="219" customWidth="1"/>
    <col min="14798" max="14800" width="7.42578125" style="219" customWidth="1"/>
    <col min="14801" max="14801" width="13.7109375" style="219" customWidth="1"/>
    <col min="14802" max="14802" width="14.7109375" style="219" customWidth="1"/>
    <col min="14803" max="14804" width="7.42578125" style="219" customWidth="1"/>
    <col min="14805" max="14805" width="13.5703125" style="219" customWidth="1"/>
    <col min="14806" max="14806" width="9.28515625" style="219" customWidth="1"/>
    <col min="14807" max="14808" width="7.42578125" style="219" customWidth="1"/>
    <col min="14809" max="14809" width="13" style="219" customWidth="1"/>
    <col min="14810" max="14825" width="7.42578125" style="219" customWidth="1"/>
    <col min="14826" max="14826" width="14.5703125" style="219" customWidth="1"/>
    <col min="14827" max="14827" width="7.42578125" style="219" customWidth="1"/>
    <col min="14828" max="14828" width="7.42578125" style="219"/>
    <col min="14829" max="14829" width="7.85546875" style="219" bestFit="1" customWidth="1"/>
    <col min="14830" max="15023" width="7.42578125" style="219"/>
    <col min="15024" max="15024" width="7.140625" style="219" customWidth="1"/>
    <col min="15025" max="15025" width="41.42578125" style="219" customWidth="1"/>
    <col min="15026" max="15026" width="8.28515625" style="219" customWidth="1"/>
    <col min="15027" max="15027" width="14.5703125" style="219" customWidth="1"/>
    <col min="15028" max="15028" width="11" style="219" customWidth="1"/>
    <col min="15029" max="15029" width="12.85546875" style="219" customWidth="1"/>
    <col min="15030" max="15031" width="11.140625" style="219" customWidth="1"/>
    <col min="15032" max="15032" width="10.28515625" style="219" customWidth="1"/>
    <col min="15033" max="15033" width="12" style="219" customWidth="1"/>
    <col min="15034" max="15034" width="9.7109375" style="219" customWidth="1"/>
    <col min="15035" max="15035" width="10.7109375" style="219" customWidth="1"/>
    <col min="15036" max="15036" width="9.28515625" style="219" customWidth="1"/>
    <col min="15037" max="15037" width="10" style="219" customWidth="1"/>
    <col min="15038" max="15038" width="12.42578125" style="219" customWidth="1"/>
    <col min="15039" max="15039" width="11" style="219" customWidth="1"/>
    <col min="15040" max="15040" width="10.85546875" style="219" customWidth="1"/>
    <col min="15041" max="15041" width="11" style="219" customWidth="1"/>
    <col min="15042" max="15042" width="9.140625" style="219" customWidth="1"/>
    <col min="15043" max="15043" width="10.42578125" style="219" customWidth="1"/>
    <col min="15044" max="15044" width="10.7109375" style="219" customWidth="1"/>
    <col min="15045" max="15045" width="10.5703125" style="219" customWidth="1"/>
    <col min="15046" max="15046" width="9.7109375" style="219" customWidth="1"/>
    <col min="15047" max="15047" width="10.7109375" style="219" customWidth="1"/>
    <col min="15048" max="15048" width="11.42578125" style="219" customWidth="1"/>
    <col min="15049" max="15049" width="10" style="219" customWidth="1"/>
    <col min="15050" max="15050" width="12" style="219" customWidth="1"/>
    <col min="15051" max="15051" width="11.5703125" style="219" customWidth="1"/>
    <col min="15052" max="15052" width="7.42578125" style="219" customWidth="1"/>
    <col min="15053" max="15053" width="14.7109375" style="219" customWidth="1"/>
    <col min="15054" max="15056" width="7.42578125" style="219" customWidth="1"/>
    <col min="15057" max="15057" width="13.7109375" style="219" customWidth="1"/>
    <col min="15058" max="15058" width="14.7109375" style="219" customWidth="1"/>
    <col min="15059" max="15060" width="7.42578125" style="219" customWidth="1"/>
    <col min="15061" max="15061" width="13.5703125" style="219" customWidth="1"/>
    <col min="15062" max="15062" width="9.28515625" style="219" customWidth="1"/>
    <col min="15063" max="15064" width="7.42578125" style="219" customWidth="1"/>
    <col min="15065" max="15065" width="13" style="219" customWidth="1"/>
    <col min="15066" max="15081" width="7.42578125" style="219" customWidth="1"/>
    <col min="15082" max="15082" width="14.5703125" style="219" customWidth="1"/>
    <col min="15083" max="15083" width="7.42578125" style="219" customWidth="1"/>
    <col min="15084" max="15084" width="7.42578125" style="219"/>
    <col min="15085" max="15085" width="7.85546875" style="219" bestFit="1" customWidth="1"/>
    <col min="15086" max="15279" width="7.42578125" style="219"/>
    <col min="15280" max="15280" width="7.140625" style="219" customWidth="1"/>
    <col min="15281" max="15281" width="41.42578125" style="219" customWidth="1"/>
    <col min="15282" max="15282" width="8.28515625" style="219" customWidth="1"/>
    <col min="15283" max="15283" width="14.5703125" style="219" customWidth="1"/>
    <col min="15284" max="15284" width="11" style="219" customWidth="1"/>
    <col min="15285" max="15285" width="12.85546875" style="219" customWidth="1"/>
    <col min="15286" max="15287" width="11.140625" style="219" customWidth="1"/>
    <col min="15288" max="15288" width="10.28515625" style="219" customWidth="1"/>
    <col min="15289" max="15289" width="12" style="219" customWidth="1"/>
    <col min="15290" max="15290" width="9.7109375" style="219" customWidth="1"/>
    <col min="15291" max="15291" width="10.7109375" style="219" customWidth="1"/>
    <col min="15292" max="15292" width="9.28515625" style="219" customWidth="1"/>
    <col min="15293" max="15293" width="10" style="219" customWidth="1"/>
    <col min="15294" max="15294" width="12.42578125" style="219" customWidth="1"/>
    <col min="15295" max="15295" width="11" style="219" customWidth="1"/>
    <col min="15296" max="15296" width="10.85546875" style="219" customWidth="1"/>
    <col min="15297" max="15297" width="11" style="219" customWidth="1"/>
    <col min="15298" max="15298" width="9.140625" style="219" customWidth="1"/>
    <col min="15299" max="15299" width="10.42578125" style="219" customWidth="1"/>
    <col min="15300" max="15300" width="10.7109375" style="219" customWidth="1"/>
    <col min="15301" max="15301" width="10.5703125" style="219" customWidth="1"/>
    <col min="15302" max="15302" width="9.7109375" style="219" customWidth="1"/>
    <col min="15303" max="15303" width="10.7109375" style="219" customWidth="1"/>
    <col min="15304" max="15304" width="11.42578125" style="219" customWidth="1"/>
    <col min="15305" max="15305" width="10" style="219" customWidth="1"/>
    <col min="15306" max="15306" width="12" style="219" customWidth="1"/>
    <col min="15307" max="15307" width="11.5703125" style="219" customWidth="1"/>
    <col min="15308" max="15308" width="7.42578125" style="219" customWidth="1"/>
    <col min="15309" max="15309" width="14.7109375" style="219" customWidth="1"/>
    <col min="15310" max="15312" width="7.42578125" style="219" customWidth="1"/>
    <col min="15313" max="15313" width="13.7109375" style="219" customWidth="1"/>
    <col min="15314" max="15314" width="14.7109375" style="219" customWidth="1"/>
    <col min="15315" max="15316" width="7.42578125" style="219" customWidth="1"/>
    <col min="15317" max="15317" width="13.5703125" style="219" customWidth="1"/>
    <col min="15318" max="15318" width="9.28515625" style="219" customWidth="1"/>
    <col min="15319" max="15320" width="7.42578125" style="219" customWidth="1"/>
    <col min="15321" max="15321" width="13" style="219" customWidth="1"/>
    <col min="15322" max="15337" width="7.42578125" style="219" customWidth="1"/>
    <col min="15338" max="15338" width="14.5703125" style="219" customWidth="1"/>
    <col min="15339" max="15339" width="7.42578125" style="219" customWidth="1"/>
    <col min="15340" max="15340" width="7.42578125" style="219"/>
    <col min="15341" max="15341" width="7.85546875" style="219" bestFit="1" customWidth="1"/>
    <col min="15342" max="15535" width="7.42578125" style="219"/>
    <col min="15536" max="15536" width="7.140625" style="219" customWidth="1"/>
    <col min="15537" max="15537" width="41.42578125" style="219" customWidth="1"/>
    <col min="15538" max="15538" width="8.28515625" style="219" customWidth="1"/>
    <col min="15539" max="15539" width="14.5703125" style="219" customWidth="1"/>
    <col min="15540" max="15540" width="11" style="219" customWidth="1"/>
    <col min="15541" max="15541" width="12.85546875" style="219" customWidth="1"/>
    <col min="15542" max="15543" width="11.140625" style="219" customWidth="1"/>
    <col min="15544" max="15544" width="10.28515625" style="219" customWidth="1"/>
    <col min="15545" max="15545" width="12" style="219" customWidth="1"/>
    <col min="15546" max="15546" width="9.7109375" style="219" customWidth="1"/>
    <col min="15547" max="15547" width="10.7109375" style="219" customWidth="1"/>
    <col min="15548" max="15548" width="9.28515625" style="219" customWidth="1"/>
    <col min="15549" max="15549" width="10" style="219" customWidth="1"/>
    <col min="15550" max="15550" width="12.42578125" style="219" customWidth="1"/>
    <col min="15551" max="15551" width="11" style="219" customWidth="1"/>
    <col min="15552" max="15552" width="10.85546875" style="219" customWidth="1"/>
    <col min="15553" max="15553" width="11" style="219" customWidth="1"/>
    <col min="15554" max="15554" width="9.140625" style="219" customWidth="1"/>
    <col min="15555" max="15555" width="10.42578125" style="219" customWidth="1"/>
    <col min="15556" max="15556" width="10.7109375" style="219" customWidth="1"/>
    <col min="15557" max="15557" width="10.5703125" style="219" customWidth="1"/>
    <col min="15558" max="15558" width="9.7109375" style="219" customWidth="1"/>
    <col min="15559" max="15559" width="10.7109375" style="219" customWidth="1"/>
    <col min="15560" max="15560" width="11.42578125" style="219" customWidth="1"/>
    <col min="15561" max="15561" width="10" style="219" customWidth="1"/>
    <col min="15562" max="15562" width="12" style="219" customWidth="1"/>
    <col min="15563" max="15563" width="11.5703125" style="219" customWidth="1"/>
    <col min="15564" max="15564" width="7.42578125" style="219" customWidth="1"/>
    <col min="15565" max="15565" width="14.7109375" style="219" customWidth="1"/>
    <col min="15566" max="15568" width="7.42578125" style="219" customWidth="1"/>
    <col min="15569" max="15569" width="13.7109375" style="219" customWidth="1"/>
    <col min="15570" max="15570" width="14.7109375" style="219" customWidth="1"/>
    <col min="15571" max="15572" width="7.42578125" style="219" customWidth="1"/>
    <col min="15573" max="15573" width="13.5703125" style="219" customWidth="1"/>
    <col min="15574" max="15574" width="9.28515625" style="219" customWidth="1"/>
    <col min="15575" max="15576" width="7.42578125" style="219" customWidth="1"/>
    <col min="15577" max="15577" width="13" style="219" customWidth="1"/>
    <col min="15578" max="15593" width="7.42578125" style="219" customWidth="1"/>
    <col min="15594" max="15594" width="14.5703125" style="219" customWidth="1"/>
    <col min="15595" max="15595" width="7.42578125" style="219" customWidth="1"/>
    <col min="15596" max="15596" width="7.42578125" style="219"/>
    <col min="15597" max="15597" width="7.85546875" style="219" bestFit="1" customWidth="1"/>
    <col min="15598" max="15791" width="7.42578125" style="219"/>
    <col min="15792" max="15792" width="7.140625" style="219" customWidth="1"/>
    <col min="15793" max="15793" width="41.42578125" style="219" customWidth="1"/>
    <col min="15794" max="15794" width="8.28515625" style="219" customWidth="1"/>
    <col min="15795" max="15795" width="14.5703125" style="219" customWidth="1"/>
    <col min="15796" max="15796" width="11" style="219" customWidth="1"/>
    <col min="15797" max="15797" width="12.85546875" style="219" customWidth="1"/>
    <col min="15798" max="15799" width="11.140625" style="219" customWidth="1"/>
    <col min="15800" max="15800" width="10.28515625" style="219" customWidth="1"/>
    <col min="15801" max="15801" width="12" style="219" customWidth="1"/>
    <col min="15802" max="15802" width="9.7109375" style="219" customWidth="1"/>
    <col min="15803" max="15803" width="10.7109375" style="219" customWidth="1"/>
    <col min="15804" max="15804" width="9.28515625" style="219" customWidth="1"/>
    <col min="15805" max="15805" width="10" style="219" customWidth="1"/>
    <col min="15806" max="15806" width="12.42578125" style="219" customWidth="1"/>
    <col min="15807" max="15807" width="11" style="219" customWidth="1"/>
    <col min="15808" max="15808" width="10.85546875" style="219" customWidth="1"/>
    <col min="15809" max="15809" width="11" style="219" customWidth="1"/>
    <col min="15810" max="15810" width="9.140625" style="219" customWidth="1"/>
    <col min="15811" max="15811" width="10.42578125" style="219" customWidth="1"/>
    <col min="15812" max="15812" width="10.7109375" style="219" customWidth="1"/>
    <col min="15813" max="15813" width="10.5703125" style="219" customWidth="1"/>
    <col min="15814" max="15814" width="9.7109375" style="219" customWidth="1"/>
    <col min="15815" max="15815" width="10.7109375" style="219" customWidth="1"/>
    <col min="15816" max="15816" width="11.42578125" style="219" customWidth="1"/>
    <col min="15817" max="15817" width="10" style="219" customWidth="1"/>
    <col min="15818" max="15818" width="12" style="219" customWidth="1"/>
    <col min="15819" max="15819" width="11.5703125" style="219" customWidth="1"/>
    <col min="15820" max="15820" width="7.42578125" style="219" customWidth="1"/>
    <col min="15821" max="15821" width="14.7109375" style="219" customWidth="1"/>
    <col min="15822" max="15824" width="7.42578125" style="219" customWidth="1"/>
    <col min="15825" max="15825" width="13.7109375" style="219" customWidth="1"/>
    <col min="15826" max="15826" width="14.7109375" style="219" customWidth="1"/>
    <col min="15827" max="15828" width="7.42578125" style="219" customWidth="1"/>
    <col min="15829" max="15829" width="13.5703125" style="219" customWidth="1"/>
    <col min="15830" max="15830" width="9.28515625" style="219" customWidth="1"/>
    <col min="15831" max="15832" width="7.42578125" style="219" customWidth="1"/>
    <col min="15833" max="15833" width="13" style="219" customWidth="1"/>
    <col min="15834" max="15849" width="7.42578125" style="219" customWidth="1"/>
    <col min="15850" max="15850" width="14.5703125" style="219" customWidth="1"/>
    <col min="15851" max="15851" width="7.42578125" style="219" customWidth="1"/>
    <col min="15852" max="15852" width="7.42578125" style="219"/>
    <col min="15853" max="15853" width="7.85546875" style="219" bestFit="1" customWidth="1"/>
    <col min="15854" max="16047" width="7.42578125" style="219"/>
    <col min="16048" max="16048" width="7.140625" style="219" customWidth="1"/>
    <col min="16049" max="16049" width="41.42578125" style="219" customWidth="1"/>
    <col min="16050" max="16050" width="8.28515625" style="219" customWidth="1"/>
    <col min="16051" max="16051" width="14.5703125" style="219" customWidth="1"/>
    <col min="16052" max="16052" width="11" style="219" customWidth="1"/>
    <col min="16053" max="16053" width="12.85546875" style="219" customWidth="1"/>
    <col min="16054" max="16055" width="11.140625" style="219" customWidth="1"/>
    <col min="16056" max="16056" width="10.28515625" style="219" customWidth="1"/>
    <col min="16057" max="16057" width="12" style="219" customWidth="1"/>
    <col min="16058" max="16058" width="9.7109375" style="219" customWidth="1"/>
    <col min="16059" max="16059" width="10.7109375" style="219" customWidth="1"/>
    <col min="16060" max="16060" width="9.28515625" style="219" customWidth="1"/>
    <col min="16061" max="16061" width="10" style="219" customWidth="1"/>
    <col min="16062" max="16062" width="12.42578125" style="219" customWidth="1"/>
    <col min="16063" max="16063" width="11" style="219" customWidth="1"/>
    <col min="16064" max="16064" width="10.85546875" style="219" customWidth="1"/>
    <col min="16065" max="16065" width="11" style="219" customWidth="1"/>
    <col min="16066" max="16066" width="9.140625" style="219" customWidth="1"/>
    <col min="16067" max="16067" width="10.42578125" style="219" customWidth="1"/>
    <col min="16068" max="16068" width="10.7109375" style="219" customWidth="1"/>
    <col min="16069" max="16069" width="10.5703125" style="219" customWidth="1"/>
    <col min="16070" max="16070" width="9.7109375" style="219" customWidth="1"/>
    <col min="16071" max="16071" width="10.7109375" style="219" customWidth="1"/>
    <col min="16072" max="16072" width="11.42578125" style="219" customWidth="1"/>
    <col min="16073" max="16073" width="10" style="219" customWidth="1"/>
    <col min="16074" max="16074" width="12" style="219" customWidth="1"/>
    <col min="16075" max="16075" width="11.5703125" style="219" customWidth="1"/>
    <col min="16076" max="16076" width="7.42578125" style="219" customWidth="1"/>
    <col min="16077" max="16077" width="14.7109375" style="219" customWidth="1"/>
    <col min="16078" max="16080" width="7.42578125" style="219" customWidth="1"/>
    <col min="16081" max="16081" width="13.7109375" style="219" customWidth="1"/>
    <col min="16082" max="16082" width="14.7109375" style="219" customWidth="1"/>
    <col min="16083" max="16084" width="7.42578125" style="219" customWidth="1"/>
    <col min="16085" max="16085" width="13.5703125" style="219" customWidth="1"/>
    <col min="16086" max="16086" width="9.28515625" style="219" customWidth="1"/>
    <col min="16087" max="16088" width="7.42578125" style="219" customWidth="1"/>
    <col min="16089" max="16089" width="13" style="219" customWidth="1"/>
    <col min="16090" max="16105" width="7.42578125" style="219" customWidth="1"/>
    <col min="16106" max="16106" width="14.5703125" style="219" customWidth="1"/>
    <col min="16107" max="16107" width="7.42578125" style="219" customWidth="1"/>
    <col min="16108" max="16108" width="7.42578125" style="219"/>
    <col min="16109" max="16109" width="7.85546875" style="219" bestFit="1" customWidth="1"/>
    <col min="16110" max="16384" width="7.42578125" style="219"/>
  </cols>
  <sheetData>
    <row r="1" spans="1:17" s="218" customFormat="1">
      <c r="A1" s="510" t="s">
        <v>34</v>
      </c>
      <c r="B1" s="510"/>
      <c r="C1" s="215"/>
      <c r="D1" s="216"/>
      <c r="E1" s="216"/>
      <c r="F1" s="217"/>
      <c r="G1" s="217"/>
      <c r="H1" s="217"/>
      <c r="I1" s="217"/>
    </row>
    <row r="2" spans="1:17">
      <c r="A2" s="511" t="s">
        <v>35</v>
      </c>
      <c r="B2" s="511"/>
      <c r="C2" s="511"/>
      <c r="D2" s="511"/>
      <c r="E2" s="511"/>
      <c r="F2" s="511"/>
      <c r="G2" s="511"/>
      <c r="H2" s="511"/>
      <c r="I2" s="511"/>
      <c r="J2" s="511"/>
      <c r="K2" s="511"/>
      <c r="L2" s="511"/>
      <c r="M2" s="511"/>
      <c r="N2" s="511"/>
      <c r="O2" s="511"/>
      <c r="P2" s="511"/>
      <c r="Q2" s="511"/>
    </row>
    <row r="3" spans="1:17" ht="18.75" customHeight="1">
      <c r="A3" s="220"/>
      <c r="B3" s="220"/>
      <c r="C3" s="220"/>
      <c r="D3" s="220"/>
      <c r="E3" s="220"/>
      <c r="F3" s="221"/>
      <c r="G3" s="222"/>
      <c r="H3" s="220"/>
      <c r="I3" s="220"/>
      <c r="J3" s="220"/>
      <c r="K3" s="220"/>
      <c r="L3" s="220"/>
      <c r="M3" s="220"/>
      <c r="N3" s="220"/>
      <c r="O3" s="220"/>
      <c r="P3" s="220"/>
      <c r="Q3" s="223"/>
    </row>
    <row r="4" spans="1:17" s="218" customFormat="1" ht="21.75" customHeight="1">
      <c r="A4" s="512" t="s">
        <v>1</v>
      </c>
      <c r="B4" s="512" t="s">
        <v>36</v>
      </c>
      <c r="C4" s="512" t="s">
        <v>37</v>
      </c>
      <c r="D4" s="512" t="s">
        <v>38</v>
      </c>
      <c r="E4" s="513" t="s">
        <v>39</v>
      </c>
      <c r="F4" s="512" t="s">
        <v>40</v>
      </c>
      <c r="G4" s="512"/>
      <c r="H4" s="512"/>
      <c r="I4" s="512"/>
      <c r="J4" s="512"/>
      <c r="K4" s="512"/>
      <c r="L4" s="512"/>
      <c r="M4" s="512"/>
      <c r="N4" s="512"/>
      <c r="O4" s="512"/>
      <c r="P4" s="512"/>
      <c r="Q4" s="512"/>
    </row>
    <row r="5" spans="1:17" s="218" customFormat="1" ht="66" customHeight="1">
      <c r="A5" s="512"/>
      <c r="B5" s="512"/>
      <c r="C5" s="512"/>
      <c r="D5" s="512"/>
      <c r="E5" s="514"/>
      <c r="F5" s="11" t="s">
        <v>41</v>
      </c>
      <c r="G5" s="11" t="s">
        <v>42</v>
      </c>
      <c r="H5" s="11" t="s">
        <v>43</v>
      </c>
      <c r="I5" s="11" t="s">
        <v>44</v>
      </c>
      <c r="J5" s="11" t="s">
        <v>45</v>
      </c>
      <c r="K5" s="11" t="s">
        <v>46</v>
      </c>
      <c r="L5" s="11" t="s">
        <v>47</v>
      </c>
      <c r="M5" s="11" t="s">
        <v>48</v>
      </c>
      <c r="N5" s="11" t="s">
        <v>49</v>
      </c>
      <c r="O5" s="11" t="s">
        <v>50</v>
      </c>
      <c r="P5" s="11" t="s">
        <v>51</v>
      </c>
      <c r="Q5" s="12" t="s">
        <v>52</v>
      </c>
    </row>
    <row r="6" spans="1:17" s="218" customFormat="1" ht="33">
      <c r="A6" s="224" t="s">
        <v>53</v>
      </c>
      <c r="B6" s="224" t="s">
        <v>54</v>
      </c>
      <c r="C6" s="224" t="s">
        <v>55</v>
      </c>
      <c r="D6" s="15" t="s">
        <v>56</v>
      </c>
      <c r="E6" s="224" t="s">
        <v>57</v>
      </c>
      <c r="F6" s="224" t="s">
        <v>58</v>
      </c>
      <c r="G6" s="224" t="s">
        <v>59</v>
      </c>
      <c r="H6" s="195">
        <v>-8</v>
      </c>
      <c r="I6" s="195">
        <v>-9</v>
      </c>
      <c r="J6" s="195">
        <v>-10</v>
      </c>
      <c r="K6" s="195">
        <v>-11</v>
      </c>
      <c r="L6" s="195">
        <v>-12</v>
      </c>
      <c r="M6" s="195">
        <v>-13</v>
      </c>
      <c r="N6" s="195">
        <v>-14</v>
      </c>
      <c r="O6" s="195">
        <v>-15</v>
      </c>
      <c r="P6" s="195">
        <v>-16</v>
      </c>
      <c r="Q6" s="195">
        <v>-17</v>
      </c>
    </row>
    <row r="7" spans="1:17" s="218" customFormat="1">
      <c r="A7" s="13">
        <v>1</v>
      </c>
      <c r="B7" s="14" t="s">
        <v>60</v>
      </c>
      <c r="C7" s="13" t="s">
        <v>61</v>
      </c>
      <c r="D7" s="225">
        <v>64115.039999999994</v>
      </c>
      <c r="E7" s="225">
        <v>93.715051462488859</v>
      </c>
      <c r="F7" s="226">
        <v>1235.5419999999999</v>
      </c>
      <c r="G7" s="226">
        <v>5417.4619999999986</v>
      </c>
      <c r="H7" s="226">
        <v>4779.942</v>
      </c>
      <c r="I7" s="226">
        <v>5367.42</v>
      </c>
      <c r="J7" s="226">
        <v>3642.2799999999997</v>
      </c>
      <c r="K7" s="226">
        <v>8277.4900000000016</v>
      </c>
      <c r="L7" s="226">
        <v>6675.5819999999994</v>
      </c>
      <c r="M7" s="226">
        <v>4919.6020000000008</v>
      </c>
      <c r="N7" s="226">
        <v>4829.38</v>
      </c>
      <c r="O7" s="226">
        <v>5042.51</v>
      </c>
      <c r="P7" s="226">
        <v>8104.3500000000013</v>
      </c>
      <c r="Q7" s="226">
        <v>5823.48</v>
      </c>
    </row>
    <row r="8" spans="1:17" s="218" customFormat="1">
      <c r="A8" s="15" t="s">
        <v>62</v>
      </c>
      <c r="B8" s="16" t="s">
        <v>63</v>
      </c>
      <c r="C8" s="15" t="s">
        <v>64</v>
      </c>
      <c r="D8" s="227">
        <v>6650.369999999999</v>
      </c>
      <c r="E8" s="227">
        <v>9.7206484905038213</v>
      </c>
      <c r="F8" s="228">
        <v>326.36</v>
      </c>
      <c r="G8" s="228">
        <v>181.57</v>
      </c>
      <c r="H8" s="228">
        <v>147.79000000000002</v>
      </c>
      <c r="I8" s="228">
        <v>1308.72</v>
      </c>
      <c r="J8" s="228">
        <v>387.21000000000004</v>
      </c>
      <c r="K8" s="228">
        <v>469.97</v>
      </c>
      <c r="L8" s="228">
        <v>923.68999999999994</v>
      </c>
      <c r="M8" s="228">
        <v>638.01</v>
      </c>
      <c r="N8" s="228">
        <v>410.62</v>
      </c>
      <c r="O8" s="228">
        <v>173.55</v>
      </c>
      <c r="P8" s="228">
        <v>631.73</v>
      </c>
      <c r="Q8" s="228">
        <v>1051.1499999999999</v>
      </c>
    </row>
    <row r="9" spans="1:17" s="229" customFormat="1">
      <c r="A9" s="15" t="s">
        <v>65</v>
      </c>
      <c r="B9" s="16" t="s">
        <v>66</v>
      </c>
      <c r="C9" s="15" t="s">
        <v>67</v>
      </c>
      <c r="D9" s="227">
        <v>390.00000000000006</v>
      </c>
      <c r="E9" s="227">
        <v>0.57005142740877446</v>
      </c>
      <c r="F9" s="228">
        <v>165.79</v>
      </c>
      <c r="G9" s="228">
        <v>0</v>
      </c>
      <c r="H9" s="228">
        <v>0</v>
      </c>
      <c r="I9" s="228">
        <v>42.28</v>
      </c>
      <c r="J9" s="228">
        <v>111.65</v>
      </c>
      <c r="K9" s="228">
        <v>0</v>
      </c>
      <c r="L9" s="228">
        <v>3.93</v>
      </c>
      <c r="M9" s="228">
        <v>30.99</v>
      </c>
      <c r="N9" s="228">
        <v>8.74</v>
      </c>
      <c r="O9" s="228">
        <v>9.61</v>
      </c>
      <c r="P9" s="228">
        <v>0</v>
      </c>
      <c r="Q9" s="228">
        <v>17.010000000000002</v>
      </c>
    </row>
    <row r="10" spans="1:17">
      <c r="A10" s="15" t="s">
        <v>69</v>
      </c>
      <c r="B10" s="16" t="s">
        <v>70</v>
      </c>
      <c r="C10" s="15" t="s">
        <v>71</v>
      </c>
      <c r="D10" s="227">
        <v>6260.369999999999</v>
      </c>
      <c r="E10" s="227">
        <v>9.1505970630950468</v>
      </c>
      <c r="F10" s="228">
        <v>160.57</v>
      </c>
      <c r="G10" s="228">
        <v>181.57</v>
      </c>
      <c r="H10" s="228">
        <v>147.79000000000002</v>
      </c>
      <c r="I10" s="228">
        <v>1266.44</v>
      </c>
      <c r="J10" s="228">
        <v>275.56</v>
      </c>
      <c r="K10" s="228">
        <v>469.97</v>
      </c>
      <c r="L10" s="228">
        <v>919.76</v>
      </c>
      <c r="M10" s="228">
        <v>607.02</v>
      </c>
      <c r="N10" s="228">
        <v>401.88</v>
      </c>
      <c r="O10" s="228">
        <v>163.94</v>
      </c>
      <c r="P10" s="228">
        <v>631.73</v>
      </c>
      <c r="Q10" s="228">
        <v>1034.1399999999999</v>
      </c>
    </row>
    <row r="11" spans="1:17">
      <c r="A11" s="15" t="s">
        <v>73</v>
      </c>
      <c r="B11" s="16" t="s">
        <v>74</v>
      </c>
      <c r="C11" s="15" t="s">
        <v>68</v>
      </c>
      <c r="D11" s="227">
        <v>28780.62</v>
      </c>
      <c r="E11" s="227">
        <v>42.067778237716716</v>
      </c>
      <c r="F11" s="228">
        <v>483.08200000000005</v>
      </c>
      <c r="G11" s="228">
        <v>2408.232</v>
      </c>
      <c r="H11" s="228">
        <v>2255.502</v>
      </c>
      <c r="I11" s="228">
        <v>2303.52</v>
      </c>
      <c r="J11" s="228">
        <v>1061.92</v>
      </c>
      <c r="K11" s="228">
        <v>3417.47</v>
      </c>
      <c r="L11" s="228">
        <v>2538.712</v>
      </c>
      <c r="M11" s="228">
        <v>2621.902</v>
      </c>
      <c r="N11" s="228">
        <v>2600</v>
      </c>
      <c r="O11" s="228">
        <v>2224.3100000000004</v>
      </c>
      <c r="P11" s="228">
        <v>3710.5200000000004</v>
      </c>
      <c r="Q11" s="228">
        <v>3155.45</v>
      </c>
    </row>
    <row r="12" spans="1:17">
      <c r="A12" s="15" t="s">
        <v>76</v>
      </c>
      <c r="B12" s="16" t="s">
        <v>77</v>
      </c>
      <c r="C12" s="15" t="s">
        <v>72</v>
      </c>
      <c r="D12" s="227">
        <v>1217.93</v>
      </c>
      <c r="E12" s="227">
        <v>1.7802121409845346</v>
      </c>
      <c r="F12" s="228">
        <v>105.32</v>
      </c>
      <c r="G12" s="228">
        <v>25.7</v>
      </c>
      <c r="H12" s="228">
        <v>57.65</v>
      </c>
      <c r="I12" s="228">
        <v>147.65</v>
      </c>
      <c r="J12" s="228">
        <v>60.56</v>
      </c>
      <c r="K12" s="228">
        <v>116.9</v>
      </c>
      <c r="L12" s="228">
        <v>259.95999999999998</v>
      </c>
      <c r="M12" s="228">
        <v>68.849999999999994</v>
      </c>
      <c r="N12" s="228">
        <v>84.26</v>
      </c>
      <c r="O12" s="228">
        <v>134.74</v>
      </c>
      <c r="P12" s="228">
        <v>44.8</v>
      </c>
      <c r="Q12" s="228">
        <v>111.53999999999999</v>
      </c>
    </row>
    <row r="13" spans="1:17">
      <c r="A13" s="15" t="s">
        <v>79</v>
      </c>
      <c r="B13" s="16" t="s">
        <v>80</v>
      </c>
      <c r="C13" s="15" t="s">
        <v>78</v>
      </c>
      <c r="D13" s="227">
        <v>0</v>
      </c>
      <c r="E13" s="227">
        <v>0</v>
      </c>
      <c r="F13" s="228">
        <v>0</v>
      </c>
      <c r="G13" s="228">
        <v>0</v>
      </c>
      <c r="H13" s="228">
        <v>0</v>
      </c>
      <c r="I13" s="228">
        <v>0</v>
      </c>
      <c r="J13" s="228">
        <v>0</v>
      </c>
      <c r="K13" s="228">
        <v>0</v>
      </c>
      <c r="L13" s="228">
        <v>0</v>
      </c>
      <c r="M13" s="228">
        <v>0</v>
      </c>
      <c r="N13" s="228">
        <v>0</v>
      </c>
      <c r="O13" s="228">
        <v>0</v>
      </c>
      <c r="P13" s="228">
        <v>0</v>
      </c>
      <c r="Q13" s="228">
        <v>0</v>
      </c>
    </row>
    <row r="14" spans="1:17">
      <c r="A14" s="15" t="s">
        <v>82</v>
      </c>
      <c r="B14" s="16" t="s">
        <v>83</v>
      </c>
      <c r="C14" s="15" t="s">
        <v>75</v>
      </c>
      <c r="D14" s="227">
        <v>19388.420000000002</v>
      </c>
      <c r="E14" s="227">
        <v>28.339478195386743</v>
      </c>
      <c r="F14" s="228">
        <v>187.77</v>
      </c>
      <c r="G14" s="228">
        <v>2191.4299999999998</v>
      </c>
      <c r="H14" s="228">
        <v>1530.73</v>
      </c>
      <c r="I14" s="228">
        <v>1034.54</v>
      </c>
      <c r="J14" s="228">
        <v>1639.6</v>
      </c>
      <c r="K14" s="228">
        <v>3616.98</v>
      </c>
      <c r="L14" s="228">
        <v>1764.36</v>
      </c>
      <c r="M14" s="228">
        <v>1200.5999999999999</v>
      </c>
      <c r="N14" s="228">
        <v>1334.46</v>
      </c>
      <c r="O14" s="228">
        <v>1477.1</v>
      </c>
      <c r="P14" s="228">
        <v>2507.3000000000002</v>
      </c>
      <c r="Q14" s="228">
        <v>903.55</v>
      </c>
    </row>
    <row r="15" spans="1:17" s="229" customFormat="1">
      <c r="A15" s="15" t="s">
        <v>85</v>
      </c>
      <c r="B15" s="16" t="s">
        <v>86</v>
      </c>
      <c r="C15" s="15" t="s">
        <v>81</v>
      </c>
      <c r="D15" s="227">
        <v>7997.0700000000006</v>
      </c>
      <c r="E15" s="227">
        <v>11.68907991945612</v>
      </c>
      <c r="F15" s="228">
        <v>115.05</v>
      </c>
      <c r="G15" s="228">
        <v>609.33000000000004</v>
      </c>
      <c r="H15" s="228">
        <v>788.27</v>
      </c>
      <c r="I15" s="228">
        <v>567.89</v>
      </c>
      <c r="J15" s="228">
        <v>475.31</v>
      </c>
      <c r="K15" s="228">
        <v>655.29999999999995</v>
      </c>
      <c r="L15" s="228">
        <v>1187.52</v>
      </c>
      <c r="M15" s="228">
        <v>388.85</v>
      </c>
      <c r="N15" s="228">
        <v>399.01</v>
      </c>
      <c r="O15" s="228">
        <v>1032.3399999999999</v>
      </c>
      <c r="P15" s="228">
        <v>1197.95</v>
      </c>
      <c r="Q15" s="228">
        <v>580.25</v>
      </c>
    </row>
    <row r="16" spans="1:17" s="229" customFormat="1" ht="33">
      <c r="A16" s="17" t="s">
        <v>88</v>
      </c>
      <c r="B16" s="18" t="s">
        <v>89</v>
      </c>
      <c r="C16" s="17" t="s">
        <v>84</v>
      </c>
      <c r="D16" s="230">
        <v>7732.87</v>
      </c>
      <c r="E16" s="230">
        <v>11.302906619144842</v>
      </c>
      <c r="F16" s="228">
        <v>115.05</v>
      </c>
      <c r="G16" s="228">
        <v>465.68</v>
      </c>
      <c r="H16" s="228">
        <v>788.27</v>
      </c>
      <c r="I16" s="228">
        <v>567.89</v>
      </c>
      <c r="J16" s="228">
        <v>470.63</v>
      </c>
      <c r="K16" s="228">
        <v>591.23</v>
      </c>
      <c r="L16" s="228">
        <v>1158.5</v>
      </c>
      <c r="M16" s="228">
        <v>378.85</v>
      </c>
      <c r="N16" s="228">
        <v>399.01</v>
      </c>
      <c r="O16" s="228">
        <v>1019.56</v>
      </c>
      <c r="P16" s="228">
        <v>1197.95</v>
      </c>
      <c r="Q16" s="228">
        <v>580.25</v>
      </c>
    </row>
    <row r="17" spans="1:17">
      <c r="A17" s="15" t="s">
        <v>91</v>
      </c>
      <c r="B17" s="16" t="s">
        <v>92</v>
      </c>
      <c r="C17" s="15" t="s">
        <v>87</v>
      </c>
      <c r="D17" s="227">
        <v>78.59</v>
      </c>
      <c r="E17" s="227">
        <v>0.11487267097450148</v>
      </c>
      <c r="F17" s="228">
        <v>16.260000000000002</v>
      </c>
      <c r="G17" s="228">
        <v>1.2</v>
      </c>
      <c r="H17" s="228">
        <v>0</v>
      </c>
      <c r="I17" s="228">
        <v>5.0999999999999996</v>
      </c>
      <c r="J17" s="228">
        <v>17.68</v>
      </c>
      <c r="K17" s="228">
        <v>0.87</v>
      </c>
      <c r="L17" s="228">
        <v>1.34</v>
      </c>
      <c r="M17" s="228">
        <v>1.39</v>
      </c>
      <c r="N17" s="228">
        <v>1.03</v>
      </c>
      <c r="O17" s="228">
        <v>0.47</v>
      </c>
      <c r="P17" s="228">
        <v>12.05</v>
      </c>
      <c r="Q17" s="228">
        <v>21.2</v>
      </c>
    </row>
    <row r="18" spans="1:17">
      <c r="A18" s="15" t="s">
        <v>94</v>
      </c>
      <c r="B18" s="16" t="s">
        <v>95</v>
      </c>
      <c r="C18" s="15" t="s">
        <v>96</v>
      </c>
      <c r="D18" s="227">
        <v>0</v>
      </c>
      <c r="E18" s="227">
        <v>0</v>
      </c>
      <c r="F18" s="228">
        <v>0</v>
      </c>
      <c r="G18" s="228">
        <v>0</v>
      </c>
      <c r="H18" s="228">
        <v>0</v>
      </c>
      <c r="I18" s="228">
        <v>0</v>
      </c>
      <c r="J18" s="228">
        <v>0</v>
      </c>
      <c r="K18" s="228">
        <v>0</v>
      </c>
      <c r="L18" s="228">
        <v>0</v>
      </c>
      <c r="M18" s="228">
        <v>0</v>
      </c>
      <c r="N18" s="228">
        <v>0</v>
      </c>
      <c r="O18" s="228">
        <v>0</v>
      </c>
      <c r="P18" s="228">
        <v>0</v>
      </c>
      <c r="Q18" s="228">
        <v>0</v>
      </c>
    </row>
    <row r="19" spans="1:17" s="218" customFormat="1">
      <c r="A19" s="15" t="s">
        <v>97</v>
      </c>
      <c r="B19" s="16" t="s">
        <v>98</v>
      </c>
      <c r="C19" s="15" t="s">
        <v>90</v>
      </c>
      <c r="D19" s="227">
        <v>0</v>
      </c>
      <c r="E19" s="227">
        <v>0</v>
      </c>
      <c r="F19" s="228">
        <v>0</v>
      </c>
      <c r="G19" s="228">
        <v>0</v>
      </c>
      <c r="H19" s="228">
        <v>0</v>
      </c>
      <c r="I19" s="228">
        <v>0</v>
      </c>
      <c r="J19" s="228">
        <v>0</v>
      </c>
      <c r="K19" s="228">
        <v>0</v>
      </c>
      <c r="L19" s="228">
        <v>0</v>
      </c>
      <c r="M19" s="228">
        <v>0</v>
      </c>
      <c r="N19" s="228">
        <v>0</v>
      </c>
      <c r="O19" s="228">
        <v>0</v>
      </c>
      <c r="P19" s="228">
        <v>0</v>
      </c>
      <c r="Q19" s="228">
        <v>0</v>
      </c>
    </row>
    <row r="20" spans="1:17" s="218" customFormat="1">
      <c r="A20" s="15" t="s">
        <v>99</v>
      </c>
      <c r="B20" s="16" t="s">
        <v>100</v>
      </c>
      <c r="C20" s="15" t="s">
        <v>93</v>
      </c>
      <c r="D20" s="228">
        <v>2.04</v>
      </c>
      <c r="E20" s="231">
        <v>2.9818074664458962E-3</v>
      </c>
      <c r="F20" s="228">
        <v>1.7</v>
      </c>
      <c r="G20" s="228">
        <v>0</v>
      </c>
      <c r="H20" s="228">
        <v>0</v>
      </c>
      <c r="I20" s="228">
        <v>0</v>
      </c>
      <c r="J20" s="228">
        <v>0</v>
      </c>
      <c r="K20" s="228">
        <v>0</v>
      </c>
      <c r="L20" s="228">
        <v>0</v>
      </c>
      <c r="M20" s="228">
        <v>0</v>
      </c>
      <c r="N20" s="228">
        <v>0</v>
      </c>
      <c r="O20" s="228">
        <v>0</v>
      </c>
      <c r="P20" s="228">
        <v>0</v>
      </c>
      <c r="Q20" s="228">
        <v>0.34</v>
      </c>
    </row>
    <row r="21" spans="1:17" s="218" customFormat="1">
      <c r="A21" s="13">
        <v>2</v>
      </c>
      <c r="B21" s="14" t="s">
        <v>102</v>
      </c>
      <c r="C21" s="13" t="s">
        <v>101</v>
      </c>
      <c r="D21" s="225">
        <v>3507.79</v>
      </c>
      <c r="E21" s="225">
        <v>5.1272325552569855</v>
      </c>
      <c r="F21" s="226">
        <v>199.08</v>
      </c>
      <c r="G21" s="226">
        <v>915</v>
      </c>
      <c r="H21" s="226">
        <v>159.73000000000002</v>
      </c>
      <c r="I21" s="226">
        <v>214.47</v>
      </c>
      <c r="J21" s="226">
        <v>109.86000000000001</v>
      </c>
      <c r="K21" s="226">
        <v>430.53</v>
      </c>
      <c r="L21" s="226">
        <v>207.25</v>
      </c>
      <c r="M21" s="226">
        <v>118.6</v>
      </c>
      <c r="N21" s="226">
        <v>131.19</v>
      </c>
      <c r="O21" s="226">
        <v>172.61</v>
      </c>
      <c r="P21" s="226">
        <v>629.95999999999992</v>
      </c>
      <c r="Q21" s="226">
        <v>219.51</v>
      </c>
    </row>
    <row r="22" spans="1:17" s="233" customFormat="1">
      <c r="A22" s="15" t="s">
        <v>103</v>
      </c>
      <c r="B22" s="16" t="s">
        <v>104</v>
      </c>
      <c r="C22" s="15" t="s">
        <v>105</v>
      </c>
      <c r="D22" s="227">
        <v>344.98</v>
      </c>
      <c r="E22" s="227">
        <v>0.50424702930122811</v>
      </c>
      <c r="F22" s="232">
        <v>0</v>
      </c>
      <c r="G22" s="232">
        <v>21.48</v>
      </c>
      <c r="H22" s="232">
        <v>18.2</v>
      </c>
      <c r="I22" s="232">
        <v>35.340000000000003</v>
      </c>
      <c r="J22" s="232">
        <v>33.31</v>
      </c>
      <c r="K22" s="232">
        <v>30.98</v>
      </c>
      <c r="L22" s="232">
        <v>42.95</v>
      </c>
      <c r="M22" s="232">
        <v>30.85</v>
      </c>
      <c r="N22" s="232">
        <v>28.08</v>
      </c>
      <c r="O22" s="232">
        <v>23.73</v>
      </c>
      <c r="P22" s="232">
        <v>34.76</v>
      </c>
      <c r="Q22" s="232">
        <v>45.3</v>
      </c>
    </row>
    <row r="23" spans="1:17" s="234" customFormat="1">
      <c r="A23" s="15" t="s">
        <v>107</v>
      </c>
      <c r="B23" s="16" t="s">
        <v>108</v>
      </c>
      <c r="C23" s="15" t="s">
        <v>109</v>
      </c>
      <c r="D23" s="227">
        <v>68.099999999999994</v>
      </c>
      <c r="E23" s="227">
        <v>9.9539749247532117E-2</v>
      </c>
      <c r="F23" s="232">
        <v>68.099999999999994</v>
      </c>
      <c r="G23" s="232">
        <v>0</v>
      </c>
      <c r="H23" s="232">
        <v>0</v>
      </c>
      <c r="I23" s="232">
        <v>0</v>
      </c>
      <c r="J23" s="232">
        <v>0</v>
      </c>
      <c r="K23" s="232">
        <v>0</v>
      </c>
      <c r="L23" s="232">
        <v>0</v>
      </c>
      <c r="M23" s="232">
        <v>0</v>
      </c>
      <c r="N23" s="232">
        <v>0</v>
      </c>
      <c r="O23" s="232">
        <v>0</v>
      </c>
      <c r="P23" s="232">
        <v>0</v>
      </c>
      <c r="Q23" s="232">
        <v>0</v>
      </c>
    </row>
    <row r="24" spans="1:17">
      <c r="A24" s="15" t="s">
        <v>111</v>
      </c>
      <c r="B24" s="16" t="s">
        <v>112</v>
      </c>
      <c r="C24" s="15" t="s">
        <v>113</v>
      </c>
      <c r="D24" s="227">
        <v>7.6300000000000008</v>
      </c>
      <c r="E24" s="227">
        <v>1.1152544592638329E-2</v>
      </c>
      <c r="F24" s="232">
        <v>4.28</v>
      </c>
      <c r="G24" s="232">
        <v>0.24</v>
      </c>
      <c r="H24" s="232">
        <v>0.11</v>
      </c>
      <c r="I24" s="232">
        <v>0</v>
      </c>
      <c r="J24" s="232">
        <v>0.25</v>
      </c>
      <c r="K24" s="232">
        <v>0.23</v>
      </c>
      <c r="L24" s="232">
        <v>0.17</v>
      </c>
      <c r="M24" s="232">
        <v>0.17</v>
      </c>
      <c r="N24" s="232">
        <v>0.27</v>
      </c>
      <c r="O24" s="232">
        <v>0.08</v>
      </c>
      <c r="P24" s="232">
        <v>0.19</v>
      </c>
      <c r="Q24" s="232">
        <v>1.64</v>
      </c>
    </row>
    <row r="25" spans="1:17">
      <c r="A25" s="15" t="s">
        <v>115</v>
      </c>
      <c r="B25" s="16" t="s">
        <v>116</v>
      </c>
      <c r="C25" s="15" t="s">
        <v>117</v>
      </c>
      <c r="D25" s="227">
        <v>4.63</v>
      </c>
      <c r="E25" s="227">
        <v>6.7675336125708344E-3</v>
      </c>
      <c r="F25" s="232">
        <v>4.63</v>
      </c>
      <c r="G25" s="232">
        <v>0</v>
      </c>
      <c r="H25" s="232">
        <v>0</v>
      </c>
      <c r="I25" s="232">
        <v>0</v>
      </c>
      <c r="J25" s="232">
        <v>0</v>
      </c>
      <c r="K25" s="232">
        <v>0</v>
      </c>
      <c r="L25" s="232">
        <v>0</v>
      </c>
      <c r="M25" s="232">
        <v>0</v>
      </c>
      <c r="N25" s="232">
        <v>0</v>
      </c>
      <c r="O25" s="232">
        <v>0</v>
      </c>
      <c r="P25" s="232">
        <v>0</v>
      </c>
      <c r="Q25" s="232">
        <v>0</v>
      </c>
    </row>
    <row r="26" spans="1:17">
      <c r="A26" s="15" t="s">
        <v>119</v>
      </c>
      <c r="B26" s="16" t="s">
        <v>120</v>
      </c>
      <c r="C26" s="15" t="s">
        <v>106</v>
      </c>
      <c r="D26" s="227">
        <v>0.91999999999999993</v>
      </c>
      <c r="E26" s="235">
        <v>1.3447367005540317E-3</v>
      </c>
      <c r="F26" s="232">
        <v>0.59</v>
      </c>
      <c r="G26" s="232">
        <v>0</v>
      </c>
      <c r="H26" s="232">
        <v>0</v>
      </c>
      <c r="I26" s="232">
        <v>0</v>
      </c>
      <c r="J26" s="232">
        <v>0</v>
      </c>
      <c r="K26" s="232">
        <v>0</v>
      </c>
      <c r="L26" s="232">
        <v>0</v>
      </c>
      <c r="M26" s="232">
        <v>0</v>
      </c>
      <c r="N26" s="232">
        <v>0</v>
      </c>
      <c r="O26" s="232">
        <v>0</v>
      </c>
      <c r="P26" s="232">
        <v>0.33</v>
      </c>
      <c r="Q26" s="232">
        <v>0</v>
      </c>
    </row>
    <row r="27" spans="1:17">
      <c r="A27" s="15" t="s">
        <v>122</v>
      </c>
      <c r="B27" s="16" t="s">
        <v>123</v>
      </c>
      <c r="C27" s="15" t="s">
        <v>124</v>
      </c>
      <c r="D27" s="227">
        <v>56.400000000000006</v>
      </c>
      <c r="E27" s="227">
        <v>8.2438206425268917E-2</v>
      </c>
      <c r="F27" s="232">
        <v>19.75</v>
      </c>
      <c r="G27" s="232">
        <v>2.4699999999999998</v>
      </c>
      <c r="H27" s="232">
        <v>1.6</v>
      </c>
      <c r="I27" s="232">
        <v>1.8</v>
      </c>
      <c r="J27" s="232">
        <v>3.6199999999999997</v>
      </c>
      <c r="K27" s="232">
        <v>2.66</v>
      </c>
      <c r="L27" s="232">
        <v>3.84</v>
      </c>
      <c r="M27" s="232">
        <v>2.36</v>
      </c>
      <c r="N27" s="232">
        <v>3.99</v>
      </c>
      <c r="O27" s="232">
        <v>3.26</v>
      </c>
      <c r="P27" s="232">
        <v>4.63</v>
      </c>
      <c r="Q27" s="232">
        <v>6.42</v>
      </c>
    </row>
    <row r="28" spans="1:17">
      <c r="A28" s="15" t="s">
        <v>126</v>
      </c>
      <c r="B28" s="16" t="s">
        <v>127</v>
      </c>
      <c r="C28" s="15" t="s">
        <v>128</v>
      </c>
      <c r="D28" s="227">
        <v>4.1399999999999997</v>
      </c>
      <c r="E28" s="227">
        <v>6.0513151524931421E-3</v>
      </c>
      <c r="F28" s="232">
        <v>1.23</v>
      </c>
      <c r="G28" s="232">
        <v>0.36</v>
      </c>
      <c r="H28" s="232">
        <v>0.2</v>
      </c>
      <c r="I28" s="232">
        <v>0.23</v>
      </c>
      <c r="J28" s="232">
        <v>0.15</v>
      </c>
      <c r="K28" s="232">
        <v>0.06</v>
      </c>
      <c r="L28" s="232">
        <v>0.63</v>
      </c>
      <c r="M28" s="232">
        <v>0.14000000000000001</v>
      </c>
      <c r="N28" s="232">
        <v>0.09</v>
      </c>
      <c r="O28" s="232">
        <v>0.15</v>
      </c>
      <c r="P28" s="232">
        <v>0.60000000000000009</v>
      </c>
      <c r="Q28" s="232">
        <v>0.3</v>
      </c>
    </row>
    <row r="29" spans="1:17" s="218" customFormat="1">
      <c r="A29" s="15" t="s">
        <v>129</v>
      </c>
      <c r="B29" s="16" t="s">
        <v>130</v>
      </c>
      <c r="C29" s="15" t="s">
        <v>131</v>
      </c>
      <c r="D29" s="227">
        <v>0</v>
      </c>
      <c r="E29" s="227">
        <v>0</v>
      </c>
      <c r="F29" s="232">
        <v>0</v>
      </c>
      <c r="G29" s="232">
        <v>0</v>
      </c>
      <c r="H29" s="232">
        <v>0</v>
      </c>
      <c r="I29" s="232">
        <v>0</v>
      </c>
      <c r="J29" s="232">
        <v>0</v>
      </c>
      <c r="K29" s="232">
        <v>0</v>
      </c>
      <c r="L29" s="232">
        <v>0</v>
      </c>
      <c r="M29" s="232">
        <v>0</v>
      </c>
      <c r="N29" s="232">
        <v>0</v>
      </c>
      <c r="O29" s="232">
        <v>0</v>
      </c>
      <c r="P29" s="232">
        <v>0</v>
      </c>
      <c r="Q29" s="232">
        <v>0</v>
      </c>
    </row>
    <row r="30" spans="1:17" s="229" customFormat="1">
      <c r="A30" s="15" t="s">
        <v>132</v>
      </c>
      <c r="B30" s="16" t="s">
        <v>133</v>
      </c>
      <c r="C30" s="15" t="s">
        <v>134</v>
      </c>
      <c r="D30" s="227">
        <v>4.67</v>
      </c>
      <c r="E30" s="227">
        <v>6.8260004256384E-3</v>
      </c>
      <c r="F30" s="232">
        <v>1.97</v>
      </c>
      <c r="G30" s="232">
        <v>0.13</v>
      </c>
      <c r="H30" s="232">
        <v>0.18</v>
      </c>
      <c r="I30" s="232">
        <v>0</v>
      </c>
      <c r="J30" s="232">
        <v>0.32</v>
      </c>
      <c r="K30" s="232">
        <v>0.17</v>
      </c>
      <c r="L30" s="232">
        <v>0.37</v>
      </c>
      <c r="M30" s="232">
        <v>0.15</v>
      </c>
      <c r="N30" s="232">
        <v>0.45</v>
      </c>
      <c r="O30" s="232">
        <v>0.33</v>
      </c>
      <c r="P30" s="232">
        <v>0.14000000000000001</v>
      </c>
      <c r="Q30" s="232">
        <v>0.46</v>
      </c>
    </row>
    <row r="31" spans="1:17" s="229" customFormat="1">
      <c r="A31" s="15" t="s">
        <v>136</v>
      </c>
      <c r="B31" s="16" t="s">
        <v>137</v>
      </c>
      <c r="C31" s="15" t="s">
        <v>138</v>
      </c>
      <c r="D31" s="227">
        <v>40.43</v>
      </c>
      <c r="E31" s="227">
        <v>5.9095331308042939E-2</v>
      </c>
      <c r="F31" s="232">
        <v>10.86</v>
      </c>
      <c r="G31" s="232">
        <v>1.98</v>
      </c>
      <c r="H31" s="232">
        <v>1.22</v>
      </c>
      <c r="I31" s="232">
        <v>1.57</v>
      </c>
      <c r="J31" s="232">
        <v>2.83</v>
      </c>
      <c r="K31" s="232">
        <v>2.4300000000000002</v>
      </c>
      <c r="L31" s="232">
        <v>2.84</v>
      </c>
      <c r="M31" s="232">
        <v>2.0699999999999998</v>
      </c>
      <c r="N31" s="232">
        <v>3.45</v>
      </c>
      <c r="O31" s="232">
        <v>2.78</v>
      </c>
      <c r="P31" s="232">
        <v>3.69</v>
      </c>
      <c r="Q31" s="232">
        <v>4.71</v>
      </c>
    </row>
    <row r="32" spans="1:17" s="229" customFormat="1">
      <c r="A32" s="15" t="s">
        <v>140</v>
      </c>
      <c r="B32" s="16" t="s">
        <v>141</v>
      </c>
      <c r="C32" s="15" t="s">
        <v>142</v>
      </c>
      <c r="D32" s="227">
        <v>7.160000000000001</v>
      </c>
      <c r="E32" s="227">
        <v>1.0465559539094423E-2</v>
      </c>
      <c r="F32" s="232">
        <v>5.69</v>
      </c>
      <c r="G32" s="232">
        <v>0</v>
      </c>
      <c r="H32" s="232">
        <v>0</v>
      </c>
      <c r="I32" s="232">
        <v>0</v>
      </c>
      <c r="J32" s="232">
        <v>0.32</v>
      </c>
      <c r="K32" s="232">
        <v>0</v>
      </c>
      <c r="L32" s="232">
        <v>0</v>
      </c>
      <c r="M32" s="232">
        <v>0</v>
      </c>
      <c r="N32" s="232">
        <v>0</v>
      </c>
      <c r="O32" s="232">
        <v>0</v>
      </c>
      <c r="P32" s="232">
        <v>0.2</v>
      </c>
      <c r="Q32" s="232">
        <v>0.95</v>
      </c>
    </row>
    <row r="33" spans="1:17" s="229" customFormat="1" ht="33">
      <c r="A33" s="15" t="s">
        <v>143</v>
      </c>
      <c r="B33" s="16" t="s">
        <v>144</v>
      </c>
      <c r="C33" s="15" t="s">
        <v>145</v>
      </c>
      <c r="D33" s="227">
        <v>0</v>
      </c>
      <c r="E33" s="227">
        <v>0</v>
      </c>
      <c r="F33" s="232">
        <v>0</v>
      </c>
      <c r="G33" s="232">
        <v>0</v>
      </c>
      <c r="H33" s="232">
        <v>0</v>
      </c>
      <c r="I33" s="232">
        <v>0</v>
      </c>
      <c r="J33" s="232">
        <v>0</v>
      </c>
      <c r="K33" s="232">
        <v>0</v>
      </c>
      <c r="L33" s="232">
        <v>0</v>
      </c>
      <c r="M33" s="232">
        <v>0</v>
      </c>
      <c r="N33" s="232">
        <v>0</v>
      </c>
      <c r="O33" s="232">
        <v>0</v>
      </c>
      <c r="P33" s="232">
        <v>0</v>
      </c>
      <c r="Q33" s="232">
        <v>0</v>
      </c>
    </row>
    <row r="34" spans="1:17" s="229" customFormat="1">
      <c r="A34" s="15" t="s">
        <v>146</v>
      </c>
      <c r="B34" s="16" t="s">
        <v>147</v>
      </c>
      <c r="C34" s="15" t="s">
        <v>148</v>
      </c>
      <c r="D34" s="227">
        <v>0</v>
      </c>
      <c r="E34" s="227">
        <v>0</v>
      </c>
      <c r="F34" s="232">
        <v>0</v>
      </c>
      <c r="G34" s="232">
        <v>0</v>
      </c>
      <c r="H34" s="232">
        <v>0</v>
      </c>
      <c r="I34" s="232">
        <v>0</v>
      </c>
      <c r="J34" s="232">
        <v>0</v>
      </c>
      <c r="K34" s="232">
        <v>0</v>
      </c>
      <c r="L34" s="232">
        <v>0</v>
      </c>
      <c r="M34" s="232">
        <v>0</v>
      </c>
      <c r="N34" s="232">
        <v>0</v>
      </c>
      <c r="O34" s="232">
        <v>0</v>
      </c>
      <c r="P34" s="232">
        <v>0</v>
      </c>
      <c r="Q34" s="232">
        <v>0</v>
      </c>
    </row>
    <row r="35" spans="1:17" s="229" customFormat="1">
      <c r="A35" s="15" t="s">
        <v>149</v>
      </c>
      <c r="B35" s="16" t="s">
        <v>150</v>
      </c>
      <c r="C35" s="15" t="s">
        <v>151</v>
      </c>
      <c r="D35" s="227">
        <v>0</v>
      </c>
      <c r="E35" s="235">
        <v>0</v>
      </c>
      <c r="F35" s="232">
        <v>0</v>
      </c>
      <c r="G35" s="232">
        <v>0</v>
      </c>
      <c r="H35" s="232">
        <v>0</v>
      </c>
      <c r="I35" s="232">
        <v>0</v>
      </c>
      <c r="J35" s="232">
        <v>0</v>
      </c>
      <c r="K35" s="232">
        <v>0</v>
      </c>
      <c r="L35" s="232">
        <v>0</v>
      </c>
      <c r="M35" s="232">
        <v>0</v>
      </c>
      <c r="N35" s="232">
        <v>0</v>
      </c>
      <c r="O35" s="232">
        <v>0</v>
      </c>
      <c r="P35" s="232">
        <v>0</v>
      </c>
      <c r="Q35" s="232">
        <v>0</v>
      </c>
    </row>
    <row r="36" spans="1:17" s="229" customFormat="1">
      <c r="A36" s="15" t="s">
        <v>152</v>
      </c>
      <c r="B36" s="16" t="s">
        <v>153</v>
      </c>
      <c r="C36" s="15" t="s">
        <v>154</v>
      </c>
      <c r="D36" s="227">
        <v>0</v>
      </c>
      <c r="E36" s="227">
        <v>0</v>
      </c>
      <c r="F36" s="232">
        <v>0</v>
      </c>
      <c r="G36" s="232">
        <v>0</v>
      </c>
      <c r="H36" s="232">
        <v>0</v>
      </c>
      <c r="I36" s="232">
        <v>0</v>
      </c>
      <c r="J36" s="232">
        <v>0</v>
      </c>
      <c r="K36" s="232">
        <v>0</v>
      </c>
      <c r="L36" s="232">
        <v>0</v>
      </c>
      <c r="M36" s="232">
        <v>0</v>
      </c>
      <c r="N36" s="232">
        <v>0</v>
      </c>
      <c r="O36" s="232">
        <v>0</v>
      </c>
      <c r="P36" s="232">
        <v>0</v>
      </c>
      <c r="Q36" s="232">
        <v>0</v>
      </c>
    </row>
    <row r="37" spans="1:17" s="229" customFormat="1">
      <c r="A37" s="15" t="s">
        <v>156</v>
      </c>
      <c r="B37" s="16" t="s">
        <v>157</v>
      </c>
      <c r="C37" s="15" t="s">
        <v>158</v>
      </c>
      <c r="D37" s="227">
        <v>0</v>
      </c>
      <c r="E37" s="235">
        <v>0</v>
      </c>
      <c r="F37" s="232">
        <v>0</v>
      </c>
      <c r="G37" s="232">
        <v>0</v>
      </c>
      <c r="H37" s="232">
        <v>0</v>
      </c>
      <c r="I37" s="232">
        <v>0</v>
      </c>
      <c r="J37" s="232">
        <v>0</v>
      </c>
      <c r="K37" s="232">
        <v>0</v>
      </c>
      <c r="L37" s="232">
        <v>0</v>
      </c>
      <c r="M37" s="232">
        <v>0</v>
      </c>
      <c r="N37" s="232">
        <v>0</v>
      </c>
      <c r="O37" s="232">
        <v>0</v>
      </c>
      <c r="P37" s="232">
        <v>0</v>
      </c>
      <c r="Q37" s="232">
        <v>0</v>
      </c>
    </row>
    <row r="38" spans="1:17" s="229" customFormat="1">
      <c r="A38" s="15" t="s">
        <v>160</v>
      </c>
      <c r="B38" s="16" t="s">
        <v>161</v>
      </c>
      <c r="C38" s="15" t="s">
        <v>162</v>
      </c>
      <c r="D38" s="227">
        <v>19.350000000000001</v>
      </c>
      <c r="E38" s="227">
        <v>2.8283320821435344E-2</v>
      </c>
      <c r="F38" s="232">
        <v>7.08</v>
      </c>
      <c r="G38" s="232">
        <v>0</v>
      </c>
      <c r="H38" s="232">
        <v>0</v>
      </c>
      <c r="I38" s="232">
        <v>0</v>
      </c>
      <c r="J38" s="232">
        <v>0</v>
      </c>
      <c r="K38" s="232">
        <v>0.11</v>
      </c>
      <c r="L38" s="232">
        <v>0.83</v>
      </c>
      <c r="M38" s="232">
        <v>0.04</v>
      </c>
      <c r="N38" s="232">
        <v>0.08</v>
      </c>
      <c r="O38" s="232">
        <v>0</v>
      </c>
      <c r="P38" s="232">
        <v>0</v>
      </c>
      <c r="Q38" s="232">
        <v>11.21</v>
      </c>
    </row>
    <row r="39" spans="1:17" s="229" customFormat="1">
      <c r="A39" s="15" t="s">
        <v>163</v>
      </c>
      <c r="B39" s="16" t="s">
        <v>164</v>
      </c>
      <c r="C39" s="15" t="s">
        <v>110</v>
      </c>
      <c r="D39" s="227">
        <v>0</v>
      </c>
      <c r="E39" s="227">
        <v>0</v>
      </c>
      <c r="F39" s="232">
        <v>0</v>
      </c>
      <c r="G39" s="232">
        <v>0</v>
      </c>
      <c r="H39" s="232">
        <v>0</v>
      </c>
      <c r="I39" s="232">
        <v>0</v>
      </c>
      <c r="J39" s="232">
        <v>0</v>
      </c>
      <c r="K39" s="232">
        <v>0</v>
      </c>
      <c r="L39" s="232">
        <v>0</v>
      </c>
      <c r="M39" s="232">
        <v>0</v>
      </c>
      <c r="N39" s="232">
        <v>0</v>
      </c>
      <c r="O39" s="232">
        <v>0</v>
      </c>
      <c r="P39" s="232">
        <v>0</v>
      </c>
      <c r="Q39" s="232">
        <v>0</v>
      </c>
    </row>
    <row r="40" spans="1:17" s="229" customFormat="1">
      <c r="A40" s="15" t="s">
        <v>166</v>
      </c>
      <c r="B40" s="16" t="s">
        <v>167</v>
      </c>
      <c r="C40" s="15" t="s">
        <v>114</v>
      </c>
      <c r="D40" s="227">
        <v>0</v>
      </c>
      <c r="E40" s="235">
        <v>0</v>
      </c>
      <c r="F40" s="232">
        <v>0</v>
      </c>
      <c r="G40" s="232">
        <v>0</v>
      </c>
      <c r="H40" s="232">
        <v>0</v>
      </c>
      <c r="I40" s="232">
        <v>0</v>
      </c>
      <c r="J40" s="232">
        <v>0</v>
      </c>
      <c r="K40" s="232">
        <v>0</v>
      </c>
      <c r="L40" s="232">
        <v>0</v>
      </c>
      <c r="M40" s="232">
        <v>0</v>
      </c>
      <c r="N40" s="232">
        <v>0</v>
      </c>
      <c r="O40" s="232">
        <v>0</v>
      </c>
      <c r="P40" s="232">
        <v>0</v>
      </c>
      <c r="Q40" s="232">
        <v>0</v>
      </c>
    </row>
    <row r="41" spans="1:17" s="229" customFormat="1">
      <c r="A41" s="15" t="s">
        <v>168</v>
      </c>
      <c r="B41" s="16" t="s">
        <v>169</v>
      </c>
      <c r="C41" s="15" t="s">
        <v>170</v>
      </c>
      <c r="D41" s="227">
        <v>0</v>
      </c>
      <c r="E41" s="227">
        <v>0</v>
      </c>
      <c r="F41" s="232">
        <v>0</v>
      </c>
      <c r="G41" s="232">
        <v>0</v>
      </c>
      <c r="H41" s="232">
        <v>0</v>
      </c>
      <c r="I41" s="232">
        <v>0</v>
      </c>
      <c r="J41" s="232">
        <v>0</v>
      </c>
      <c r="K41" s="232">
        <v>0</v>
      </c>
      <c r="L41" s="232">
        <v>0</v>
      </c>
      <c r="M41" s="232">
        <v>0</v>
      </c>
      <c r="N41" s="232">
        <v>0</v>
      </c>
      <c r="O41" s="232">
        <v>0</v>
      </c>
      <c r="P41" s="232">
        <v>0</v>
      </c>
      <c r="Q41" s="232">
        <v>0</v>
      </c>
    </row>
    <row r="42" spans="1:17" s="229" customFormat="1">
      <c r="A42" s="15" t="s">
        <v>171</v>
      </c>
      <c r="B42" s="16" t="s">
        <v>172</v>
      </c>
      <c r="C42" s="15" t="s">
        <v>118</v>
      </c>
      <c r="D42" s="227">
        <v>0.93</v>
      </c>
      <c r="E42" s="235">
        <v>1.3593534038209233E-3</v>
      </c>
      <c r="F42" s="232">
        <v>0.93</v>
      </c>
      <c r="G42" s="232">
        <v>0</v>
      </c>
      <c r="H42" s="232">
        <v>0</v>
      </c>
      <c r="I42" s="232">
        <v>0</v>
      </c>
      <c r="J42" s="232">
        <v>0</v>
      </c>
      <c r="K42" s="232">
        <v>0</v>
      </c>
      <c r="L42" s="232">
        <v>0</v>
      </c>
      <c r="M42" s="232">
        <v>0</v>
      </c>
      <c r="N42" s="232">
        <v>0</v>
      </c>
      <c r="O42" s="232">
        <v>0</v>
      </c>
      <c r="P42" s="232">
        <v>0</v>
      </c>
      <c r="Q42" s="232">
        <v>0</v>
      </c>
    </row>
    <row r="43" spans="1:17">
      <c r="A43" s="15" t="s">
        <v>174</v>
      </c>
      <c r="B43" s="16" t="s">
        <v>175</v>
      </c>
      <c r="C43" s="15" t="s">
        <v>121</v>
      </c>
      <c r="D43" s="227">
        <v>0.71</v>
      </c>
      <c r="E43" s="235">
        <v>1.0377859319493071E-3</v>
      </c>
      <c r="F43" s="232">
        <v>0.48</v>
      </c>
      <c r="G43" s="232">
        <v>0</v>
      </c>
      <c r="H43" s="232">
        <v>0</v>
      </c>
      <c r="I43" s="232">
        <v>0</v>
      </c>
      <c r="J43" s="232">
        <v>0</v>
      </c>
      <c r="K43" s="232">
        <v>0.11</v>
      </c>
      <c r="L43" s="232">
        <v>0</v>
      </c>
      <c r="M43" s="232">
        <v>0.04</v>
      </c>
      <c r="N43" s="232">
        <v>0.08</v>
      </c>
      <c r="O43" s="232">
        <v>0</v>
      </c>
      <c r="P43" s="232">
        <v>0</v>
      </c>
      <c r="Q43" s="232">
        <v>0</v>
      </c>
    </row>
    <row r="44" spans="1:17">
      <c r="A44" s="15" t="s">
        <v>176</v>
      </c>
      <c r="B44" s="16" t="s">
        <v>177</v>
      </c>
      <c r="C44" s="15" t="s">
        <v>125</v>
      </c>
      <c r="D44" s="227">
        <v>17.71</v>
      </c>
      <c r="E44" s="227">
        <v>2.588618148566511E-2</v>
      </c>
      <c r="F44" s="232">
        <v>5.67</v>
      </c>
      <c r="G44" s="232">
        <v>0</v>
      </c>
      <c r="H44" s="232">
        <v>0</v>
      </c>
      <c r="I44" s="232">
        <v>0</v>
      </c>
      <c r="J44" s="232">
        <v>0</v>
      </c>
      <c r="K44" s="232">
        <v>0</v>
      </c>
      <c r="L44" s="232">
        <v>0.83</v>
      </c>
      <c r="M44" s="232">
        <v>0</v>
      </c>
      <c r="N44" s="232">
        <v>0</v>
      </c>
      <c r="O44" s="232">
        <v>0</v>
      </c>
      <c r="P44" s="232">
        <v>0</v>
      </c>
      <c r="Q44" s="232">
        <v>11.21</v>
      </c>
    </row>
    <row r="45" spans="1:17">
      <c r="A45" s="15" t="s">
        <v>178</v>
      </c>
      <c r="B45" s="16" t="s">
        <v>179</v>
      </c>
      <c r="C45" s="15" t="s">
        <v>180</v>
      </c>
      <c r="D45" s="227">
        <v>821.5</v>
      </c>
      <c r="E45" s="227">
        <v>1.200762173375149</v>
      </c>
      <c r="F45" s="232">
        <v>62.280000000000008</v>
      </c>
      <c r="G45" s="232">
        <v>106.13</v>
      </c>
      <c r="H45" s="232">
        <v>21.900000000000002</v>
      </c>
      <c r="I45" s="232">
        <v>101.03999999999999</v>
      </c>
      <c r="J45" s="232">
        <v>46.150000000000006</v>
      </c>
      <c r="K45" s="232">
        <v>52.86</v>
      </c>
      <c r="L45" s="232">
        <v>104.78999999999999</v>
      </c>
      <c r="M45" s="232">
        <v>55.62</v>
      </c>
      <c r="N45" s="232">
        <v>34.47</v>
      </c>
      <c r="O45" s="232">
        <v>43.86</v>
      </c>
      <c r="P45" s="232">
        <v>81.19</v>
      </c>
      <c r="Q45" s="232">
        <v>111.21</v>
      </c>
    </row>
    <row r="46" spans="1:17">
      <c r="A46" s="15" t="s">
        <v>182</v>
      </c>
      <c r="B46" s="16" t="s">
        <v>183</v>
      </c>
      <c r="C46" s="15" t="s">
        <v>135</v>
      </c>
      <c r="D46" s="227">
        <v>644.27</v>
      </c>
      <c r="E46" s="227">
        <v>0.94171034137602827</v>
      </c>
      <c r="F46" s="232">
        <v>50.02</v>
      </c>
      <c r="G46" s="232">
        <v>33.85</v>
      </c>
      <c r="H46" s="232">
        <v>21.26</v>
      </c>
      <c r="I46" s="232">
        <v>87.24</v>
      </c>
      <c r="J46" s="232">
        <v>30.12</v>
      </c>
      <c r="K46" s="232">
        <v>43.87</v>
      </c>
      <c r="L46" s="232">
        <v>103.39</v>
      </c>
      <c r="M46" s="232">
        <v>54.43</v>
      </c>
      <c r="N46" s="232">
        <v>33.74</v>
      </c>
      <c r="O46" s="232">
        <v>40.42</v>
      </c>
      <c r="P46" s="232">
        <v>76.38</v>
      </c>
      <c r="Q46" s="232">
        <v>69.55</v>
      </c>
    </row>
    <row r="47" spans="1:17">
      <c r="A47" s="15" t="s">
        <v>184</v>
      </c>
      <c r="B47" s="16" t="s">
        <v>185</v>
      </c>
      <c r="C47" s="15" t="s">
        <v>139</v>
      </c>
      <c r="D47" s="227">
        <v>33.149999999999991</v>
      </c>
      <c r="E47" s="227">
        <v>4.8454371329745803E-2</v>
      </c>
      <c r="F47" s="232">
        <v>9.2099999999999991</v>
      </c>
      <c r="G47" s="232">
        <v>1.1200000000000001</v>
      </c>
      <c r="H47" s="232">
        <v>0.53</v>
      </c>
      <c r="I47" s="232">
        <v>3.85</v>
      </c>
      <c r="J47" s="232">
        <v>4.2</v>
      </c>
      <c r="K47" s="232">
        <v>1.28</v>
      </c>
      <c r="L47" s="232">
        <v>0.05</v>
      </c>
      <c r="M47" s="232">
        <v>0.72</v>
      </c>
      <c r="N47" s="232">
        <v>0.2</v>
      </c>
      <c r="O47" s="232">
        <v>0.18</v>
      </c>
      <c r="P47" s="232">
        <v>4.3099999999999996</v>
      </c>
      <c r="Q47" s="232">
        <v>7.5</v>
      </c>
    </row>
    <row r="48" spans="1:17">
      <c r="A48" s="15" t="s">
        <v>186</v>
      </c>
      <c r="B48" s="16" t="s">
        <v>187</v>
      </c>
      <c r="C48" s="15" t="s">
        <v>188</v>
      </c>
      <c r="D48" s="227">
        <v>0.39</v>
      </c>
      <c r="E48" s="235">
        <v>5.700514274087743E-4</v>
      </c>
      <c r="F48" s="232">
        <v>0.39</v>
      </c>
      <c r="G48" s="232">
        <v>0</v>
      </c>
      <c r="H48" s="232">
        <v>0</v>
      </c>
      <c r="I48" s="232">
        <v>0</v>
      </c>
      <c r="J48" s="232">
        <v>0</v>
      </c>
      <c r="K48" s="232">
        <v>0</v>
      </c>
      <c r="L48" s="232">
        <v>0</v>
      </c>
      <c r="M48" s="232">
        <v>0</v>
      </c>
      <c r="N48" s="232">
        <v>0</v>
      </c>
      <c r="O48" s="232">
        <v>0</v>
      </c>
      <c r="P48" s="232">
        <v>0</v>
      </c>
      <c r="Q48" s="232">
        <v>0</v>
      </c>
    </row>
    <row r="49" spans="1:17">
      <c r="A49" s="15" t="s">
        <v>189</v>
      </c>
      <c r="B49" s="16" t="s">
        <v>190</v>
      </c>
      <c r="C49" s="15" t="s">
        <v>191</v>
      </c>
      <c r="D49" s="227">
        <v>0</v>
      </c>
      <c r="E49" s="227">
        <v>0</v>
      </c>
      <c r="F49" s="232">
        <v>0</v>
      </c>
      <c r="G49" s="232">
        <v>0</v>
      </c>
      <c r="H49" s="232">
        <v>0</v>
      </c>
      <c r="I49" s="232">
        <v>0</v>
      </c>
      <c r="J49" s="232">
        <v>0</v>
      </c>
      <c r="K49" s="232">
        <v>0</v>
      </c>
      <c r="L49" s="232">
        <v>0</v>
      </c>
      <c r="M49" s="232">
        <v>0</v>
      </c>
      <c r="N49" s="232">
        <v>0</v>
      </c>
      <c r="O49" s="232">
        <v>0</v>
      </c>
      <c r="P49" s="232">
        <v>0</v>
      </c>
      <c r="Q49" s="232">
        <v>0</v>
      </c>
    </row>
    <row r="50" spans="1:17" ht="33">
      <c r="A50" s="15" t="s">
        <v>192</v>
      </c>
      <c r="B50" s="16" t="s">
        <v>193</v>
      </c>
      <c r="C50" s="15" t="s">
        <v>194</v>
      </c>
      <c r="D50" s="227">
        <v>122.75999999999999</v>
      </c>
      <c r="E50" s="227">
        <v>0.17943464930436187</v>
      </c>
      <c r="F50" s="232">
        <v>0</v>
      </c>
      <c r="G50" s="232">
        <v>70.28</v>
      </c>
      <c r="H50" s="232">
        <v>0</v>
      </c>
      <c r="I50" s="232">
        <v>0</v>
      </c>
      <c r="J50" s="232">
        <v>11.66</v>
      </c>
      <c r="K50" s="232">
        <v>7.67</v>
      </c>
      <c r="L50" s="232">
        <v>0</v>
      </c>
      <c r="M50" s="232">
        <v>0.36</v>
      </c>
      <c r="N50" s="232">
        <v>0</v>
      </c>
      <c r="O50" s="232">
        <v>0</v>
      </c>
      <c r="P50" s="232">
        <v>0</v>
      </c>
      <c r="Q50" s="232">
        <v>32.79</v>
      </c>
    </row>
    <row r="51" spans="1:17">
      <c r="A51" s="15" t="s">
        <v>196</v>
      </c>
      <c r="B51" s="16" t="s">
        <v>197</v>
      </c>
      <c r="C51" s="15" t="s">
        <v>198</v>
      </c>
      <c r="D51" s="227">
        <v>0.1</v>
      </c>
      <c r="E51" s="227">
        <v>1.4616703266891648E-4</v>
      </c>
      <c r="F51" s="232">
        <v>0</v>
      </c>
      <c r="G51" s="232">
        <v>0</v>
      </c>
      <c r="H51" s="232">
        <v>0</v>
      </c>
      <c r="I51" s="232">
        <v>0</v>
      </c>
      <c r="J51" s="232">
        <v>0</v>
      </c>
      <c r="K51" s="232">
        <v>0</v>
      </c>
      <c r="L51" s="232">
        <v>0</v>
      </c>
      <c r="M51" s="232">
        <v>0</v>
      </c>
      <c r="N51" s="232">
        <v>0</v>
      </c>
      <c r="O51" s="232">
        <v>0</v>
      </c>
      <c r="P51" s="232">
        <v>0</v>
      </c>
      <c r="Q51" s="232">
        <v>0.1</v>
      </c>
    </row>
    <row r="52" spans="1:17" ht="33">
      <c r="A52" s="15" t="s">
        <v>200</v>
      </c>
      <c r="B52" s="16" t="s">
        <v>201</v>
      </c>
      <c r="C52" s="15" t="s">
        <v>155</v>
      </c>
      <c r="D52" s="227">
        <v>17.820000000000004</v>
      </c>
      <c r="E52" s="227">
        <v>2.6046965221600923E-2</v>
      </c>
      <c r="F52" s="232">
        <v>1.45</v>
      </c>
      <c r="G52" s="232">
        <v>0.57999999999999996</v>
      </c>
      <c r="H52" s="232">
        <v>0.04</v>
      </c>
      <c r="I52" s="232">
        <v>9.9499999999999993</v>
      </c>
      <c r="J52" s="232">
        <v>0.14000000000000001</v>
      </c>
      <c r="K52" s="232">
        <v>0</v>
      </c>
      <c r="L52" s="232">
        <v>1.32</v>
      </c>
      <c r="M52" s="232">
        <v>7.0000000000000007E-2</v>
      </c>
      <c r="N52" s="232">
        <v>0.16</v>
      </c>
      <c r="O52" s="232">
        <v>3.2299999999999995</v>
      </c>
      <c r="P52" s="232">
        <v>0.35</v>
      </c>
      <c r="Q52" s="232">
        <v>0.53</v>
      </c>
    </row>
    <row r="53" spans="1:17" ht="33">
      <c r="A53" s="15" t="s">
        <v>203</v>
      </c>
      <c r="B53" s="16" t="s">
        <v>204</v>
      </c>
      <c r="C53" s="15" t="s">
        <v>159</v>
      </c>
      <c r="D53" s="227">
        <v>0.70000000000000007</v>
      </c>
      <c r="E53" s="235">
        <v>1.0231692286824154E-3</v>
      </c>
      <c r="F53" s="232">
        <v>0.26</v>
      </c>
      <c r="G53" s="232">
        <v>0.03</v>
      </c>
      <c r="H53" s="232">
        <v>7.0000000000000007E-2</v>
      </c>
      <c r="I53" s="232">
        <v>0</v>
      </c>
      <c r="J53" s="232">
        <v>0.03</v>
      </c>
      <c r="K53" s="232">
        <v>0.04</v>
      </c>
      <c r="L53" s="232">
        <v>0.03</v>
      </c>
      <c r="M53" s="232">
        <v>0.04</v>
      </c>
      <c r="N53" s="232">
        <v>0.11</v>
      </c>
      <c r="O53" s="232">
        <v>0.03</v>
      </c>
      <c r="P53" s="232">
        <v>0.04</v>
      </c>
      <c r="Q53" s="232">
        <v>0.02</v>
      </c>
    </row>
    <row r="54" spans="1:17" s="218" customFormat="1">
      <c r="A54" s="15" t="s">
        <v>206</v>
      </c>
      <c r="B54" s="16" t="s">
        <v>207</v>
      </c>
      <c r="C54" s="15" t="s">
        <v>173</v>
      </c>
      <c r="D54" s="227">
        <v>2.31</v>
      </c>
      <c r="E54" s="235">
        <v>3.3764584546519712E-3</v>
      </c>
      <c r="F54" s="232">
        <v>0.95</v>
      </c>
      <c r="G54" s="232">
        <v>0.27</v>
      </c>
      <c r="H54" s="232">
        <v>0</v>
      </c>
      <c r="I54" s="232">
        <v>0</v>
      </c>
      <c r="J54" s="232">
        <v>0</v>
      </c>
      <c r="K54" s="232">
        <v>0</v>
      </c>
      <c r="L54" s="232">
        <v>0</v>
      </c>
      <c r="M54" s="232">
        <v>0</v>
      </c>
      <c r="N54" s="232">
        <v>0.26</v>
      </c>
      <c r="O54" s="232">
        <v>0</v>
      </c>
      <c r="P54" s="232">
        <v>0.11</v>
      </c>
      <c r="Q54" s="232">
        <v>0.72</v>
      </c>
    </row>
    <row r="55" spans="1:17" ht="33">
      <c r="A55" s="15" t="s">
        <v>209</v>
      </c>
      <c r="B55" s="16" t="s">
        <v>210</v>
      </c>
      <c r="C55" s="15" t="s">
        <v>181</v>
      </c>
      <c r="D55" s="227">
        <v>0</v>
      </c>
      <c r="E55" s="235">
        <v>0</v>
      </c>
      <c r="F55" s="232">
        <v>0</v>
      </c>
      <c r="G55" s="232">
        <v>0</v>
      </c>
      <c r="H55" s="232">
        <v>0</v>
      </c>
      <c r="I55" s="232">
        <v>0</v>
      </c>
      <c r="J55" s="232">
        <v>0</v>
      </c>
      <c r="K55" s="232">
        <v>0</v>
      </c>
      <c r="L55" s="232">
        <v>0</v>
      </c>
      <c r="M55" s="232">
        <v>0</v>
      </c>
      <c r="N55" s="232">
        <v>0</v>
      </c>
      <c r="O55" s="232">
        <v>0</v>
      </c>
      <c r="P55" s="232">
        <v>0</v>
      </c>
      <c r="Q55" s="232">
        <v>0</v>
      </c>
    </row>
    <row r="56" spans="1:17">
      <c r="A56" s="15" t="s">
        <v>211</v>
      </c>
      <c r="B56" s="16" t="s">
        <v>212</v>
      </c>
      <c r="C56" s="15" t="s">
        <v>213</v>
      </c>
      <c r="D56" s="227">
        <v>0</v>
      </c>
      <c r="E56" s="227">
        <v>0</v>
      </c>
      <c r="F56" s="232">
        <v>0</v>
      </c>
      <c r="G56" s="232">
        <v>0</v>
      </c>
      <c r="H56" s="232">
        <v>0</v>
      </c>
      <c r="I56" s="232">
        <v>0</v>
      </c>
      <c r="J56" s="232">
        <v>0</v>
      </c>
      <c r="K56" s="232">
        <v>0</v>
      </c>
      <c r="L56" s="232">
        <v>0</v>
      </c>
      <c r="M56" s="232">
        <v>0</v>
      </c>
      <c r="N56" s="232">
        <v>0</v>
      </c>
      <c r="O56" s="232">
        <v>0</v>
      </c>
      <c r="P56" s="232">
        <v>0</v>
      </c>
      <c r="Q56" s="232">
        <v>0</v>
      </c>
    </row>
    <row r="57" spans="1:17">
      <c r="A57" s="15" t="s">
        <v>214</v>
      </c>
      <c r="B57" s="16" t="s">
        <v>215</v>
      </c>
      <c r="C57" s="15" t="s">
        <v>195</v>
      </c>
      <c r="D57" s="227">
        <v>0.02</v>
      </c>
      <c r="E57" s="227">
        <v>2.9233406533783301E-5</v>
      </c>
      <c r="F57" s="232">
        <v>0</v>
      </c>
      <c r="G57" s="232">
        <v>0</v>
      </c>
      <c r="H57" s="232">
        <v>0</v>
      </c>
      <c r="I57" s="232">
        <v>0</v>
      </c>
      <c r="J57" s="232">
        <v>0</v>
      </c>
      <c r="K57" s="232">
        <v>0</v>
      </c>
      <c r="L57" s="232">
        <v>0</v>
      </c>
      <c r="M57" s="232">
        <v>0</v>
      </c>
      <c r="N57" s="232">
        <v>0.02</v>
      </c>
      <c r="O57" s="232">
        <v>0</v>
      </c>
      <c r="P57" s="232">
        <v>0</v>
      </c>
      <c r="Q57" s="232">
        <v>0</v>
      </c>
    </row>
    <row r="58" spans="1:17" ht="33">
      <c r="A58" s="15" t="s">
        <v>216</v>
      </c>
      <c r="B58" s="16" t="s">
        <v>217</v>
      </c>
      <c r="C58" s="15" t="s">
        <v>165</v>
      </c>
      <c r="D58" s="227">
        <v>52.820000000000007</v>
      </c>
      <c r="E58" s="227">
        <v>7.7205426655721707E-2</v>
      </c>
      <c r="F58" s="232">
        <v>10.96</v>
      </c>
      <c r="G58" s="232">
        <v>7.62</v>
      </c>
      <c r="H58" s="232">
        <v>3.29</v>
      </c>
      <c r="I58" s="232">
        <v>2.13</v>
      </c>
      <c r="J58" s="232">
        <v>1.66</v>
      </c>
      <c r="K58" s="232">
        <v>10.039999999999999</v>
      </c>
      <c r="L58" s="232">
        <v>0.31</v>
      </c>
      <c r="M58" s="232">
        <v>0.34</v>
      </c>
      <c r="N58" s="232">
        <v>0.9</v>
      </c>
      <c r="O58" s="232">
        <v>1.38</v>
      </c>
      <c r="P58" s="232">
        <v>10.28</v>
      </c>
      <c r="Q58" s="232">
        <v>3.91</v>
      </c>
    </row>
    <row r="59" spans="1:17">
      <c r="A59" s="15" t="s">
        <v>218</v>
      </c>
      <c r="B59" s="16" t="s">
        <v>219</v>
      </c>
      <c r="C59" s="15" t="s">
        <v>220</v>
      </c>
      <c r="D59" s="228">
        <v>2131.3500000000004</v>
      </c>
      <c r="E59" s="228">
        <v>3.115331050788952</v>
      </c>
      <c r="F59" s="232">
        <v>21.32</v>
      </c>
      <c r="G59" s="232">
        <v>777.06</v>
      </c>
      <c r="H59" s="232">
        <v>114.63</v>
      </c>
      <c r="I59" s="232">
        <v>74.16</v>
      </c>
      <c r="J59" s="232">
        <v>24.87</v>
      </c>
      <c r="K59" s="232">
        <v>333.65</v>
      </c>
      <c r="L59" s="232">
        <v>54.36</v>
      </c>
      <c r="M59" s="232">
        <v>29.22</v>
      </c>
      <c r="N59" s="232">
        <v>63.38</v>
      </c>
      <c r="O59" s="232">
        <v>100.3</v>
      </c>
      <c r="P59" s="232">
        <v>498.58</v>
      </c>
      <c r="Q59" s="232">
        <v>39.82</v>
      </c>
    </row>
    <row r="60" spans="1:17" ht="33">
      <c r="A60" s="15" t="s">
        <v>221</v>
      </c>
      <c r="B60" s="16" t="s">
        <v>222</v>
      </c>
      <c r="C60" s="15" t="s">
        <v>202</v>
      </c>
      <c r="D60" s="228">
        <v>26.189999999999998</v>
      </c>
      <c r="E60" s="228">
        <v>3.8281145855989226E-2</v>
      </c>
      <c r="F60" s="236">
        <v>6.59</v>
      </c>
      <c r="G60" s="236">
        <v>0</v>
      </c>
      <c r="H60" s="236">
        <v>0</v>
      </c>
      <c r="I60" s="236">
        <v>0</v>
      </c>
      <c r="J60" s="236">
        <v>0</v>
      </c>
      <c r="K60" s="236">
        <v>0</v>
      </c>
      <c r="L60" s="236">
        <v>0</v>
      </c>
      <c r="M60" s="236">
        <v>0.15</v>
      </c>
      <c r="N60" s="236">
        <v>0</v>
      </c>
      <c r="O60" s="236">
        <v>19.45</v>
      </c>
      <c r="P60" s="236">
        <v>0</v>
      </c>
      <c r="Q60" s="236">
        <v>0</v>
      </c>
    </row>
    <row r="61" spans="1:17" ht="33">
      <c r="A61" s="15" t="s">
        <v>223</v>
      </c>
      <c r="B61" s="16" t="s">
        <v>224</v>
      </c>
      <c r="C61" s="15" t="s">
        <v>199</v>
      </c>
      <c r="D61" s="228">
        <v>2105.16</v>
      </c>
      <c r="E61" s="228">
        <v>3.0770499049329625</v>
      </c>
      <c r="F61" s="236">
        <v>14.73</v>
      </c>
      <c r="G61" s="236">
        <v>777.06</v>
      </c>
      <c r="H61" s="236">
        <v>114.63</v>
      </c>
      <c r="I61" s="236">
        <v>74.16</v>
      </c>
      <c r="J61" s="236">
        <v>24.87</v>
      </c>
      <c r="K61" s="236">
        <v>333.65</v>
      </c>
      <c r="L61" s="236">
        <v>54.36</v>
      </c>
      <c r="M61" s="236">
        <v>29.07</v>
      </c>
      <c r="N61" s="236">
        <v>63.38</v>
      </c>
      <c r="O61" s="236">
        <v>80.849999999999994</v>
      </c>
      <c r="P61" s="236">
        <v>498.58</v>
      </c>
      <c r="Q61" s="236">
        <v>39.82</v>
      </c>
    </row>
    <row r="62" spans="1:17">
      <c r="A62" s="15" t="s">
        <v>225</v>
      </c>
      <c r="B62" s="16" t="s">
        <v>226</v>
      </c>
      <c r="C62" s="15" t="s">
        <v>205</v>
      </c>
      <c r="D62" s="228">
        <v>0.09</v>
      </c>
      <c r="E62" s="228">
        <v>1.3155032940202483E-4</v>
      </c>
      <c r="F62" s="236">
        <v>0.09</v>
      </c>
      <c r="G62" s="236">
        <v>0</v>
      </c>
      <c r="H62" s="236">
        <v>0</v>
      </c>
      <c r="I62" s="236">
        <v>0</v>
      </c>
      <c r="J62" s="236">
        <v>0</v>
      </c>
      <c r="K62" s="236">
        <v>0</v>
      </c>
      <c r="L62" s="236">
        <v>0</v>
      </c>
      <c r="M62" s="236">
        <v>0</v>
      </c>
      <c r="N62" s="236">
        <v>0</v>
      </c>
      <c r="O62" s="236">
        <v>0</v>
      </c>
      <c r="P62" s="236">
        <v>0</v>
      </c>
      <c r="Q62" s="236">
        <v>0</v>
      </c>
    </row>
    <row r="63" spans="1:17" s="218" customFormat="1">
      <c r="A63" s="13">
        <v>3</v>
      </c>
      <c r="B63" s="14" t="s">
        <v>227</v>
      </c>
      <c r="C63" s="13" t="s">
        <v>208</v>
      </c>
      <c r="D63" s="225">
        <v>792.05</v>
      </c>
      <c r="E63" s="225">
        <v>1.157715982254153</v>
      </c>
      <c r="F63" s="237">
        <v>14.379999999999999</v>
      </c>
      <c r="G63" s="237">
        <v>9.39</v>
      </c>
      <c r="H63" s="237">
        <v>50.879999999999995</v>
      </c>
      <c r="I63" s="237">
        <v>47.93</v>
      </c>
      <c r="J63" s="237">
        <v>4.04</v>
      </c>
      <c r="K63" s="237">
        <v>166.78</v>
      </c>
      <c r="L63" s="237">
        <v>130.49</v>
      </c>
      <c r="M63" s="237">
        <v>50.370000000000005</v>
      </c>
      <c r="N63" s="237">
        <v>89.4</v>
      </c>
      <c r="O63" s="237">
        <v>137.62</v>
      </c>
      <c r="P63" s="237">
        <v>17.05</v>
      </c>
      <c r="Q63" s="237">
        <v>73.72</v>
      </c>
    </row>
    <row r="64" spans="1:17">
      <c r="A64" s="15" t="s">
        <v>228</v>
      </c>
      <c r="B64" s="16" t="s">
        <v>229</v>
      </c>
      <c r="C64" s="15" t="s">
        <v>230</v>
      </c>
      <c r="D64" s="228">
        <v>2.56</v>
      </c>
      <c r="E64" s="231">
        <v>3.7418760363242625E-3</v>
      </c>
      <c r="F64" s="236">
        <v>1.95</v>
      </c>
      <c r="G64" s="236">
        <v>0</v>
      </c>
      <c r="H64" s="236">
        <v>0</v>
      </c>
      <c r="I64" s="236">
        <v>0.43</v>
      </c>
      <c r="J64" s="236">
        <v>0</v>
      </c>
      <c r="K64" s="236">
        <v>0</v>
      </c>
      <c r="L64" s="236">
        <v>0.16</v>
      </c>
      <c r="M64" s="236">
        <v>0</v>
      </c>
      <c r="N64" s="236">
        <v>0</v>
      </c>
      <c r="O64" s="236">
        <v>0.02</v>
      </c>
      <c r="P64" s="236">
        <v>0</v>
      </c>
      <c r="Q64" s="236">
        <v>0</v>
      </c>
    </row>
    <row r="65" spans="1:17">
      <c r="A65" s="15" t="s">
        <v>231</v>
      </c>
      <c r="B65" s="16" t="s">
        <v>232</v>
      </c>
      <c r="C65" s="15" t="s">
        <v>233</v>
      </c>
      <c r="D65" s="228">
        <v>610.4799999999999</v>
      </c>
      <c r="E65" s="228">
        <v>0.89232050103720129</v>
      </c>
      <c r="F65" s="236">
        <v>10.01</v>
      </c>
      <c r="G65" s="236">
        <v>9.39</v>
      </c>
      <c r="H65" s="236">
        <v>43.51</v>
      </c>
      <c r="I65" s="236">
        <v>21.69</v>
      </c>
      <c r="J65" s="236">
        <v>4.04</v>
      </c>
      <c r="K65" s="236">
        <v>130.78</v>
      </c>
      <c r="L65" s="236">
        <v>130.33000000000001</v>
      </c>
      <c r="M65" s="236">
        <v>41.78</v>
      </c>
      <c r="N65" s="236">
        <v>54.24</v>
      </c>
      <c r="O65" s="236">
        <v>83.27</v>
      </c>
      <c r="P65" s="236">
        <v>17.05</v>
      </c>
      <c r="Q65" s="236">
        <v>64.39</v>
      </c>
    </row>
    <row r="66" spans="1:17">
      <c r="A66" s="15" t="s">
        <v>234</v>
      </c>
      <c r="B66" s="16" t="s">
        <v>235</v>
      </c>
      <c r="C66" s="15" t="s">
        <v>236</v>
      </c>
      <c r="D66" s="228">
        <v>179.01000000000002</v>
      </c>
      <c r="E66" s="228">
        <v>0.26165360518062747</v>
      </c>
      <c r="F66" s="236">
        <v>2.42</v>
      </c>
      <c r="G66" s="236">
        <v>0</v>
      </c>
      <c r="H66" s="236">
        <v>7.37</v>
      </c>
      <c r="I66" s="236">
        <v>25.81</v>
      </c>
      <c r="J66" s="236">
        <v>0</v>
      </c>
      <c r="K66" s="236">
        <v>36</v>
      </c>
      <c r="L66" s="236">
        <v>0</v>
      </c>
      <c r="M66" s="236">
        <v>8.59</v>
      </c>
      <c r="N66" s="236">
        <v>35.159999999999997</v>
      </c>
      <c r="O66" s="236">
        <v>54.33</v>
      </c>
      <c r="P66" s="236">
        <v>0</v>
      </c>
      <c r="Q66" s="236">
        <v>9.33</v>
      </c>
    </row>
    <row r="67" spans="1:17">
      <c r="A67" s="15" t="s">
        <v>237</v>
      </c>
      <c r="B67" s="16" t="s">
        <v>238</v>
      </c>
      <c r="C67" s="15" t="s">
        <v>239</v>
      </c>
      <c r="D67" s="228">
        <v>0</v>
      </c>
      <c r="E67" s="228">
        <v>0</v>
      </c>
      <c r="F67" s="236">
        <v>0</v>
      </c>
      <c r="G67" s="236">
        <v>0</v>
      </c>
      <c r="H67" s="236">
        <v>0</v>
      </c>
      <c r="I67" s="236">
        <v>0</v>
      </c>
      <c r="J67" s="236">
        <v>0</v>
      </c>
      <c r="K67" s="236">
        <v>0</v>
      </c>
      <c r="L67" s="236">
        <v>0</v>
      </c>
      <c r="M67" s="236">
        <v>0</v>
      </c>
      <c r="N67" s="236">
        <v>0</v>
      </c>
      <c r="O67" s="236">
        <v>0</v>
      </c>
      <c r="P67" s="236">
        <v>0</v>
      </c>
      <c r="Q67" s="236">
        <v>0</v>
      </c>
    </row>
    <row r="68" spans="1:17" ht="17.25">
      <c r="A68" s="238">
        <v>4</v>
      </c>
      <c r="B68" s="239" t="s">
        <v>368</v>
      </c>
      <c r="C68" s="15"/>
      <c r="D68" s="228"/>
      <c r="E68" s="228"/>
      <c r="F68" s="236"/>
      <c r="G68" s="236"/>
      <c r="H68" s="236"/>
      <c r="I68" s="236"/>
      <c r="J68" s="236"/>
      <c r="K68" s="236"/>
      <c r="L68" s="236"/>
      <c r="M68" s="236"/>
      <c r="N68" s="236"/>
      <c r="O68" s="236"/>
      <c r="P68" s="236"/>
      <c r="Q68" s="236"/>
    </row>
    <row r="69" spans="1:17">
      <c r="B69" s="229" t="s">
        <v>240</v>
      </c>
    </row>
  </sheetData>
  <mergeCells count="8">
    <mergeCell ref="A1:B1"/>
    <mergeCell ref="A2:Q2"/>
    <mergeCell ref="A4:A5"/>
    <mergeCell ref="B4:B5"/>
    <mergeCell ref="C4:C5"/>
    <mergeCell ref="D4:D5"/>
    <mergeCell ref="E4:E5"/>
    <mergeCell ref="F4:Q4"/>
  </mergeCells>
  <conditionalFormatting sqref="A1:A3 A4:F4 B1:P1 A5:D5 D7:E68 F60:N68 E6:Q6 Q60:Q68 Q1:Q4 A69:Q65223 F7:F20 R1:FS65223 G7:Q21">
    <cfRule type="cellIs" dxfId="936" priority="28" stopIfTrue="1" operator="equal">
      <formula>0</formula>
    </cfRule>
  </conditionalFormatting>
  <conditionalFormatting sqref="F22:N59 Q22:Q59">
    <cfRule type="cellIs" dxfId="935" priority="25" stopIfTrue="1" operator="equal">
      <formula>0</formula>
    </cfRule>
    <cfRule type="cellIs" dxfId="934" priority="26" stopIfTrue="1" operator="equal">
      <formula>0</formula>
    </cfRule>
    <cfRule type="cellIs" dxfId="933" priority="27" stopIfTrue="1" operator="equal">
      <formula>0</formula>
    </cfRule>
  </conditionalFormatting>
  <conditionalFormatting sqref="G3">
    <cfRule type="cellIs" dxfId="932" priority="24" stopIfTrue="1" operator="equal">
      <formula>0</formula>
    </cfRule>
  </conditionalFormatting>
  <conditionalFormatting sqref="G3">
    <cfRule type="cellIs" dxfId="931" priority="21" stopIfTrue="1" operator="equal">
      <formula>0</formula>
    </cfRule>
    <cfRule type="cellIs" dxfId="930" priority="22" stopIfTrue="1" operator="equal">
      <formula>0</formula>
    </cfRule>
    <cfRule type="cellIs" dxfId="929" priority="23" stopIfTrue="1" operator="equal">
      <formula>0</formula>
    </cfRule>
  </conditionalFormatting>
  <conditionalFormatting sqref="F21">
    <cfRule type="cellIs" dxfId="928" priority="20" stopIfTrue="1" operator="equal">
      <formula>0</formula>
    </cfRule>
  </conditionalFormatting>
  <conditionalFormatting sqref="A6:D6">
    <cfRule type="cellIs" dxfId="927" priority="17" stopIfTrue="1" operator="equal">
      <formula>0</formula>
    </cfRule>
  </conditionalFormatting>
  <conditionalFormatting sqref="G5:Q5">
    <cfRule type="cellIs" dxfId="926" priority="16" stopIfTrue="1" operator="equal">
      <formula>0</formula>
    </cfRule>
  </conditionalFormatting>
  <conditionalFormatting sqref="G5:Q5">
    <cfRule type="cellIs" dxfId="925" priority="13" stopIfTrue="1" operator="equal">
      <formula>0</formula>
    </cfRule>
    <cfRule type="cellIs" dxfId="924" priority="14" stopIfTrue="1" operator="equal">
      <formula>0</formula>
    </cfRule>
    <cfRule type="cellIs" dxfId="923" priority="15" stopIfTrue="1" operator="equal">
      <formula>0</formula>
    </cfRule>
  </conditionalFormatting>
  <conditionalFormatting sqref="F5">
    <cfRule type="cellIs" dxfId="922" priority="12" stopIfTrue="1" operator="equal">
      <formula>0</formula>
    </cfRule>
  </conditionalFormatting>
  <conditionalFormatting sqref="F5">
    <cfRule type="cellIs" dxfId="921" priority="9" stopIfTrue="1" operator="equal">
      <formula>0</formula>
    </cfRule>
    <cfRule type="cellIs" dxfId="920" priority="10" stopIfTrue="1" operator="equal">
      <formula>0</formula>
    </cfRule>
    <cfRule type="cellIs" dxfId="919" priority="11" stopIfTrue="1" operator="equal">
      <formula>0</formula>
    </cfRule>
  </conditionalFormatting>
  <conditionalFormatting sqref="O60:O68">
    <cfRule type="cellIs" dxfId="918" priority="8" stopIfTrue="1" operator="equal">
      <formula>0</formula>
    </cfRule>
  </conditionalFormatting>
  <conditionalFormatting sqref="O22:O59">
    <cfRule type="cellIs" dxfId="917" priority="5" stopIfTrue="1" operator="equal">
      <formula>0</formula>
    </cfRule>
    <cfRule type="cellIs" dxfId="916" priority="6" stopIfTrue="1" operator="equal">
      <formula>0</formula>
    </cfRule>
    <cfRule type="cellIs" dxfId="915" priority="7" stopIfTrue="1" operator="equal">
      <formula>0</formula>
    </cfRule>
  </conditionalFormatting>
  <conditionalFormatting sqref="P60:P68">
    <cfRule type="cellIs" dxfId="914" priority="4" stopIfTrue="1" operator="equal">
      <formula>0</formula>
    </cfRule>
  </conditionalFormatting>
  <conditionalFormatting sqref="P22:P59">
    <cfRule type="cellIs" dxfId="913" priority="1" stopIfTrue="1" operator="equal">
      <formula>0</formula>
    </cfRule>
    <cfRule type="cellIs" dxfId="912" priority="2" stopIfTrue="1" operator="equal">
      <formula>0</formula>
    </cfRule>
    <cfRule type="cellIs" dxfId="911" priority="3" stopIfTrue="1" operator="equal">
      <formula>0</formula>
    </cfRule>
  </conditionalFormatting>
  <printOptions horizontalCentered="1"/>
  <pageMargins left="0.5" right="0.5" top="0.95" bottom="0.47" header="0.95" footer="0.41"/>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A1:F68"/>
  <sheetViews>
    <sheetView showZeros="0" zoomScaleNormal="100" workbookViewId="0">
      <pane xSplit="3" ySplit="6" topLeftCell="D40" activePane="bottomRight" state="frozen"/>
      <selection sqref="A1:XFD135"/>
      <selection pane="topRight" sqref="A1:XFD135"/>
      <selection pane="bottomLeft" sqref="A1:XFD135"/>
      <selection pane="bottomRight" activeCell="B53" sqref="B53"/>
    </sheetView>
  </sheetViews>
  <sheetFormatPr defaultColWidth="9.140625" defaultRowHeight="15"/>
  <cols>
    <col min="1" max="1" width="8.140625" style="19" customWidth="1"/>
    <col min="2" max="2" width="39.28515625" style="21" customWidth="1"/>
    <col min="3" max="3" width="8.5703125" style="19" customWidth="1"/>
    <col min="4" max="4" width="12.28515625" style="20" customWidth="1"/>
    <col min="5" max="5" width="10.85546875" style="20" customWidth="1"/>
    <col min="6" max="6" width="11.28515625" style="20" customWidth="1"/>
    <col min="7" max="16384" width="9.140625" style="21"/>
  </cols>
  <sheetData>
    <row r="1" spans="1:6" ht="15.75">
      <c r="A1" s="515" t="s">
        <v>6</v>
      </c>
      <c r="B1" s="515"/>
    </row>
    <row r="2" spans="1:6" s="22" customFormat="1" ht="15.75">
      <c r="A2" s="516" t="s">
        <v>242</v>
      </c>
      <c r="B2" s="516"/>
      <c r="C2" s="516"/>
      <c r="D2" s="516"/>
      <c r="E2" s="516"/>
      <c r="F2" s="516"/>
    </row>
    <row r="3" spans="1:6" ht="15.75">
      <c r="A3" s="23"/>
      <c r="B3" s="23"/>
      <c r="C3" s="23"/>
      <c r="D3" s="23"/>
      <c r="E3" s="24" t="s">
        <v>243</v>
      </c>
      <c r="F3" s="23"/>
    </row>
    <row r="4" spans="1:6" ht="34.5" customHeight="1">
      <c r="A4" s="517" t="s">
        <v>1</v>
      </c>
      <c r="B4" s="517" t="s">
        <v>244</v>
      </c>
      <c r="C4" s="517" t="s">
        <v>37</v>
      </c>
      <c r="D4" s="517" t="s">
        <v>245</v>
      </c>
      <c r="E4" s="518" t="s">
        <v>246</v>
      </c>
      <c r="F4" s="519"/>
    </row>
    <row r="5" spans="1:6" ht="29.25" customHeight="1">
      <c r="A5" s="517"/>
      <c r="B5" s="517"/>
      <c r="C5" s="517"/>
      <c r="D5" s="517"/>
      <c r="E5" s="25" t="s">
        <v>247</v>
      </c>
      <c r="F5" s="25" t="s">
        <v>248</v>
      </c>
    </row>
    <row r="6" spans="1:6" ht="15.75">
      <c r="A6" s="26">
        <v>-1</v>
      </c>
      <c r="B6" s="26">
        <v>-2</v>
      </c>
      <c r="C6" s="26">
        <v>-3</v>
      </c>
      <c r="D6" s="26">
        <v>-4</v>
      </c>
      <c r="E6" s="26">
        <v>-5</v>
      </c>
      <c r="F6" s="26" t="s">
        <v>249</v>
      </c>
    </row>
    <row r="7" spans="1:6" s="30" customFormat="1" ht="15.75">
      <c r="A7" s="27">
        <v>1</v>
      </c>
      <c r="B7" s="28" t="s">
        <v>60</v>
      </c>
      <c r="C7" s="27" t="s">
        <v>61</v>
      </c>
      <c r="D7" s="29">
        <v>64163.865793999998</v>
      </c>
      <c r="E7" s="29">
        <v>64115.039999999994</v>
      </c>
      <c r="F7" s="29">
        <v>-48.825794000003953</v>
      </c>
    </row>
    <row r="8" spans="1:6" s="30" customFormat="1" ht="15.75">
      <c r="A8" s="31" t="s">
        <v>62</v>
      </c>
      <c r="B8" s="32" t="s">
        <v>250</v>
      </c>
      <c r="C8" s="33" t="s">
        <v>64</v>
      </c>
      <c r="D8" s="34">
        <v>6653.8899999999994</v>
      </c>
      <c r="E8" s="34">
        <v>6650.369999999999</v>
      </c>
      <c r="F8" s="34">
        <v>-3.5200000000004366</v>
      </c>
    </row>
    <row r="9" spans="1:6" s="35" customFormat="1" ht="15.75">
      <c r="A9" s="31" t="s">
        <v>65</v>
      </c>
      <c r="B9" s="32" t="s">
        <v>66</v>
      </c>
      <c r="C9" s="33" t="s">
        <v>67</v>
      </c>
      <c r="D9" s="34">
        <v>390.1</v>
      </c>
      <c r="E9" s="34">
        <v>390.00000000000006</v>
      </c>
      <c r="F9" s="34">
        <v>-9.9999999999965894E-2</v>
      </c>
    </row>
    <row r="10" spans="1:6" s="35" customFormat="1" ht="15.75">
      <c r="A10" s="31" t="s">
        <v>69</v>
      </c>
      <c r="B10" s="32" t="s">
        <v>70</v>
      </c>
      <c r="C10" s="33" t="s">
        <v>71</v>
      </c>
      <c r="D10" s="34">
        <v>6263.7899999999991</v>
      </c>
      <c r="E10" s="34">
        <v>6260.369999999999</v>
      </c>
      <c r="F10" s="34">
        <v>-3.4200000000000728</v>
      </c>
    </row>
    <row r="11" spans="1:6" s="36" customFormat="1" ht="15.75">
      <c r="A11" s="31" t="s">
        <v>73</v>
      </c>
      <c r="B11" s="32" t="s">
        <v>74</v>
      </c>
      <c r="C11" s="33" t="s">
        <v>68</v>
      </c>
      <c r="D11" s="34">
        <v>29907.16</v>
      </c>
      <c r="E11" s="34">
        <v>28780.62</v>
      </c>
      <c r="F11" s="34">
        <v>-1126.5400000000009</v>
      </c>
    </row>
    <row r="12" spans="1:6" s="35" customFormat="1" ht="15.75">
      <c r="A12" s="31" t="s">
        <v>76</v>
      </c>
      <c r="B12" s="32" t="s">
        <v>77</v>
      </c>
      <c r="C12" s="33" t="s">
        <v>72</v>
      </c>
      <c r="D12" s="34">
        <v>1226.18</v>
      </c>
      <c r="E12" s="34">
        <v>1217.93</v>
      </c>
      <c r="F12" s="34">
        <v>-8.25</v>
      </c>
    </row>
    <row r="13" spans="1:6" s="37" customFormat="1" ht="15.75">
      <c r="A13" s="31" t="s">
        <v>79</v>
      </c>
      <c r="B13" s="32" t="s">
        <v>80</v>
      </c>
      <c r="C13" s="33" t="s">
        <v>78</v>
      </c>
      <c r="D13" s="34">
        <v>0</v>
      </c>
      <c r="E13" s="34">
        <v>0</v>
      </c>
      <c r="F13" s="34">
        <v>0</v>
      </c>
    </row>
    <row r="14" spans="1:6" s="38" customFormat="1" ht="15.75">
      <c r="A14" s="31" t="s">
        <v>82</v>
      </c>
      <c r="B14" s="32" t="s">
        <v>83</v>
      </c>
      <c r="C14" s="33" t="s">
        <v>75</v>
      </c>
      <c r="D14" s="34">
        <v>18516.310400000002</v>
      </c>
      <c r="E14" s="34">
        <v>19388.420000000002</v>
      </c>
      <c r="F14" s="34">
        <v>872.10959999999977</v>
      </c>
    </row>
    <row r="15" spans="1:6" s="35" customFormat="1" ht="15.75">
      <c r="A15" s="31" t="s">
        <v>85</v>
      </c>
      <c r="B15" s="32" t="s">
        <v>86</v>
      </c>
      <c r="C15" s="33" t="s">
        <v>81</v>
      </c>
      <c r="D15" s="34">
        <v>7779.4803999999995</v>
      </c>
      <c r="E15" s="34">
        <v>7997.0700000000006</v>
      </c>
      <c r="F15" s="34">
        <v>217.58960000000116</v>
      </c>
    </row>
    <row r="16" spans="1:6" s="36" customFormat="1" ht="31.5">
      <c r="A16" s="39">
        <v>0</v>
      </c>
      <c r="B16" s="40" t="s">
        <v>251</v>
      </c>
      <c r="C16" s="41" t="s">
        <v>252</v>
      </c>
      <c r="D16" s="34">
        <v>7732.87</v>
      </c>
      <c r="E16" s="34">
        <v>7732.87</v>
      </c>
      <c r="F16" s="34">
        <v>0</v>
      </c>
    </row>
    <row r="17" spans="1:6" s="42" customFormat="1" ht="15.75">
      <c r="A17" s="31" t="s">
        <v>91</v>
      </c>
      <c r="B17" s="32" t="s">
        <v>92</v>
      </c>
      <c r="C17" s="33" t="s">
        <v>87</v>
      </c>
      <c r="D17" s="34">
        <v>78.804990000000004</v>
      </c>
      <c r="E17" s="34">
        <v>78.59</v>
      </c>
      <c r="F17" s="34">
        <v>-0.21499000000000024</v>
      </c>
    </row>
    <row r="18" spans="1:6" s="43" customFormat="1" ht="15.75">
      <c r="A18" s="31" t="s">
        <v>94</v>
      </c>
      <c r="B18" s="32" t="s">
        <v>95</v>
      </c>
      <c r="C18" s="33" t="s">
        <v>96</v>
      </c>
      <c r="D18" s="34">
        <v>0</v>
      </c>
      <c r="E18" s="34">
        <v>0</v>
      </c>
      <c r="F18" s="34">
        <v>0</v>
      </c>
    </row>
    <row r="19" spans="1:6" ht="15.75">
      <c r="A19" s="31" t="s">
        <v>97</v>
      </c>
      <c r="B19" s="32" t="s">
        <v>98</v>
      </c>
      <c r="C19" s="33" t="s">
        <v>90</v>
      </c>
      <c r="D19" s="34">
        <v>0</v>
      </c>
      <c r="E19" s="34">
        <v>0</v>
      </c>
      <c r="F19" s="34">
        <v>0</v>
      </c>
    </row>
    <row r="20" spans="1:6" ht="15.75">
      <c r="A20" s="31" t="s">
        <v>99</v>
      </c>
      <c r="B20" s="32" t="s">
        <v>100</v>
      </c>
      <c r="C20" s="33" t="s">
        <v>93</v>
      </c>
      <c r="D20" s="34">
        <v>2.0400039999999997</v>
      </c>
      <c r="E20" s="34">
        <v>2.04</v>
      </c>
      <c r="F20" s="34">
        <v>-3.9999999996709334E-6</v>
      </c>
    </row>
    <row r="21" spans="1:6" s="45" customFormat="1" ht="15.75">
      <c r="A21" s="27">
        <v>2</v>
      </c>
      <c r="B21" s="28" t="s">
        <v>102</v>
      </c>
      <c r="C21" s="44" t="s">
        <v>101</v>
      </c>
      <c r="D21" s="29">
        <v>3458.6129999999998</v>
      </c>
      <c r="E21" s="29">
        <v>3507.79</v>
      </c>
      <c r="F21" s="29">
        <v>49.177000000000135</v>
      </c>
    </row>
    <row r="22" spans="1:6" ht="15.75">
      <c r="A22" s="31" t="s">
        <v>103</v>
      </c>
      <c r="B22" s="32" t="s">
        <v>104</v>
      </c>
      <c r="C22" s="33" t="s">
        <v>105</v>
      </c>
      <c r="D22" s="34">
        <v>345.92599999999999</v>
      </c>
      <c r="E22" s="34">
        <v>344.98</v>
      </c>
      <c r="F22" s="34">
        <v>-0.94599999999996953</v>
      </c>
    </row>
    <row r="23" spans="1:6" ht="15.75">
      <c r="A23" s="31" t="s">
        <v>107</v>
      </c>
      <c r="B23" s="32" t="s">
        <v>108</v>
      </c>
      <c r="C23" s="33" t="s">
        <v>109</v>
      </c>
      <c r="D23" s="34">
        <v>67.951999999999998</v>
      </c>
      <c r="E23" s="34">
        <v>68.099999999999994</v>
      </c>
      <c r="F23" s="34">
        <v>0.14799999999999613</v>
      </c>
    </row>
    <row r="24" spans="1:6" ht="15.75">
      <c r="A24" s="31" t="s">
        <v>111</v>
      </c>
      <c r="B24" s="32" t="s">
        <v>112</v>
      </c>
      <c r="C24" s="33" t="s">
        <v>113</v>
      </c>
      <c r="D24" s="34">
        <v>7.63</v>
      </c>
      <c r="E24" s="34">
        <v>7.6300000000000008</v>
      </c>
      <c r="F24" s="34">
        <v>0</v>
      </c>
    </row>
    <row r="25" spans="1:6" ht="15.75">
      <c r="A25" s="31" t="s">
        <v>115</v>
      </c>
      <c r="B25" s="32" t="s">
        <v>116</v>
      </c>
      <c r="C25" s="33" t="s">
        <v>117</v>
      </c>
      <c r="D25" s="34">
        <v>4.63</v>
      </c>
      <c r="E25" s="34">
        <v>4.63</v>
      </c>
      <c r="F25" s="34">
        <v>0</v>
      </c>
    </row>
    <row r="26" spans="1:6" ht="15.75">
      <c r="A26" s="31" t="s">
        <v>119</v>
      </c>
      <c r="B26" s="32" t="s">
        <v>120</v>
      </c>
      <c r="C26" s="33" t="s">
        <v>106</v>
      </c>
      <c r="D26" s="34">
        <v>0.92</v>
      </c>
      <c r="E26" s="34">
        <v>0.91999999999999993</v>
      </c>
      <c r="F26" s="34">
        <v>0</v>
      </c>
    </row>
    <row r="27" spans="1:6" ht="15.75">
      <c r="A27" s="31" t="s">
        <v>122</v>
      </c>
      <c r="B27" s="32" t="s">
        <v>123</v>
      </c>
      <c r="C27" s="33" t="s">
        <v>124</v>
      </c>
      <c r="D27" s="34">
        <v>52.889999999999993</v>
      </c>
      <c r="E27" s="34">
        <v>56.400000000000006</v>
      </c>
      <c r="F27" s="34">
        <v>3.5100000000000122</v>
      </c>
    </row>
    <row r="28" spans="1:6" ht="15.75">
      <c r="A28" s="31" t="s">
        <v>126</v>
      </c>
      <c r="B28" s="32" t="s">
        <v>253</v>
      </c>
      <c r="C28" s="33" t="s">
        <v>128</v>
      </c>
      <c r="D28" s="34">
        <v>4.1399999999999997</v>
      </c>
      <c r="E28" s="34">
        <v>4.1399999999999997</v>
      </c>
      <c r="F28" s="34">
        <v>0</v>
      </c>
    </row>
    <row r="29" spans="1:6" ht="15.75">
      <c r="A29" s="31" t="s">
        <v>129</v>
      </c>
      <c r="B29" s="32" t="s">
        <v>130</v>
      </c>
      <c r="C29" s="33" t="s">
        <v>131</v>
      </c>
      <c r="D29" s="34">
        <v>0</v>
      </c>
      <c r="E29" s="34">
        <v>0</v>
      </c>
      <c r="F29" s="34">
        <v>0</v>
      </c>
    </row>
    <row r="30" spans="1:6" ht="15.75">
      <c r="A30" s="31" t="s">
        <v>132</v>
      </c>
      <c r="B30" s="32" t="s">
        <v>133</v>
      </c>
      <c r="C30" s="33" t="s">
        <v>134</v>
      </c>
      <c r="D30" s="34">
        <v>4.67</v>
      </c>
      <c r="E30" s="34">
        <v>4.67</v>
      </c>
      <c r="F30" s="34">
        <v>0</v>
      </c>
    </row>
    <row r="31" spans="1:6" ht="15.75">
      <c r="A31" s="31" t="s">
        <v>136</v>
      </c>
      <c r="B31" s="32" t="s">
        <v>137</v>
      </c>
      <c r="C31" s="33" t="s">
        <v>138</v>
      </c>
      <c r="D31" s="34">
        <v>40.35</v>
      </c>
      <c r="E31" s="34">
        <v>40.43</v>
      </c>
      <c r="F31" s="34">
        <v>7.9999999999998295E-2</v>
      </c>
    </row>
    <row r="32" spans="1:6" ht="15.75">
      <c r="A32" s="31" t="s">
        <v>140</v>
      </c>
      <c r="B32" s="32" t="s">
        <v>141</v>
      </c>
      <c r="C32" s="33" t="s">
        <v>142</v>
      </c>
      <c r="D32" s="34">
        <v>3.73</v>
      </c>
      <c r="E32" s="34">
        <v>7.160000000000001</v>
      </c>
      <c r="F32" s="34">
        <v>3.430000000000001</v>
      </c>
    </row>
    <row r="33" spans="1:6" ht="31.5">
      <c r="A33" s="31" t="s">
        <v>143</v>
      </c>
      <c r="B33" s="32" t="s">
        <v>144</v>
      </c>
      <c r="C33" s="33" t="s">
        <v>145</v>
      </c>
      <c r="D33" s="34">
        <v>0</v>
      </c>
      <c r="E33" s="34">
        <v>0</v>
      </c>
      <c r="F33" s="34">
        <v>0</v>
      </c>
    </row>
    <row r="34" spans="1:6" ht="15.75">
      <c r="A34" s="31" t="s">
        <v>146</v>
      </c>
      <c r="B34" s="32" t="s">
        <v>147</v>
      </c>
      <c r="C34" s="33" t="s">
        <v>148</v>
      </c>
      <c r="D34" s="34">
        <v>0</v>
      </c>
      <c r="E34" s="34">
        <v>0</v>
      </c>
      <c r="F34" s="34">
        <v>0</v>
      </c>
    </row>
    <row r="35" spans="1:6" ht="15.75">
      <c r="A35" s="31" t="s">
        <v>149</v>
      </c>
      <c r="B35" s="32" t="s">
        <v>254</v>
      </c>
      <c r="C35" s="33" t="s">
        <v>151</v>
      </c>
      <c r="D35" s="34">
        <v>0</v>
      </c>
      <c r="E35" s="34">
        <v>0</v>
      </c>
      <c r="F35" s="34">
        <v>0</v>
      </c>
    </row>
    <row r="36" spans="1:6" ht="15.75">
      <c r="A36" s="31" t="s">
        <v>152</v>
      </c>
      <c r="B36" s="32" t="s">
        <v>153</v>
      </c>
      <c r="C36" s="33" t="s">
        <v>154</v>
      </c>
      <c r="D36" s="34">
        <v>0</v>
      </c>
      <c r="E36" s="34">
        <v>0</v>
      </c>
      <c r="F36" s="34">
        <v>0</v>
      </c>
    </row>
    <row r="37" spans="1:6" ht="15.75">
      <c r="A37" s="31" t="s">
        <v>156</v>
      </c>
      <c r="B37" s="32" t="s">
        <v>157</v>
      </c>
      <c r="C37" s="33" t="s">
        <v>158</v>
      </c>
      <c r="D37" s="34">
        <v>0</v>
      </c>
      <c r="E37" s="34">
        <v>0</v>
      </c>
      <c r="F37" s="34">
        <v>0</v>
      </c>
    </row>
    <row r="38" spans="1:6" ht="15.75">
      <c r="A38" s="31" t="s">
        <v>160</v>
      </c>
      <c r="B38" s="32" t="s">
        <v>161</v>
      </c>
      <c r="C38" s="33" t="s">
        <v>162</v>
      </c>
      <c r="D38" s="34">
        <v>20.21</v>
      </c>
      <c r="E38" s="34">
        <v>19.350000000000001</v>
      </c>
      <c r="F38" s="34">
        <v>-0.85999999999999943</v>
      </c>
    </row>
    <row r="39" spans="1:6" ht="15.75">
      <c r="A39" s="31" t="s">
        <v>163</v>
      </c>
      <c r="B39" s="32" t="s">
        <v>164</v>
      </c>
      <c r="C39" s="33" t="s">
        <v>110</v>
      </c>
      <c r="D39" s="34">
        <v>0</v>
      </c>
      <c r="E39" s="34">
        <v>0</v>
      </c>
      <c r="F39" s="34">
        <v>0</v>
      </c>
    </row>
    <row r="40" spans="1:6" ht="15.75">
      <c r="A40" s="31" t="s">
        <v>166</v>
      </c>
      <c r="B40" s="32" t="s">
        <v>167</v>
      </c>
      <c r="C40" s="33" t="s">
        <v>114</v>
      </c>
      <c r="D40" s="34">
        <v>0</v>
      </c>
      <c r="E40" s="34">
        <v>0</v>
      </c>
      <c r="F40" s="34">
        <v>0</v>
      </c>
    </row>
    <row r="41" spans="1:6" ht="15.75">
      <c r="A41" s="31" t="s">
        <v>168</v>
      </c>
      <c r="B41" s="32" t="s">
        <v>169</v>
      </c>
      <c r="C41" s="33" t="s">
        <v>170</v>
      </c>
      <c r="D41" s="34">
        <v>0</v>
      </c>
      <c r="E41" s="34">
        <v>0</v>
      </c>
      <c r="F41" s="34">
        <v>0</v>
      </c>
    </row>
    <row r="42" spans="1:6" ht="15.75">
      <c r="A42" s="31" t="s">
        <v>171</v>
      </c>
      <c r="B42" s="32" t="s">
        <v>172</v>
      </c>
      <c r="C42" s="33" t="s">
        <v>118</v>
      </c>
      <c r="D42" s="34">
        <v>1.24</v>
      </c>
      <c r="E42" s="34">
        <v>0.93</v>
      </c>
      <c r="F42" s="34">
        <v>-0.30999999999999994</v>
      </c>
    </row>
    <row r="43" spans="1:6" ht="15.75">
      <c r="A43" s="31" t="s">
        <v>174</v>
      </c>
      <c r="B43" s="32" t="s">
        <v>175</v>
      </c>
      <c r="C43" s="33" t="s">
        <v>121</v>
      </c>
      <c r="D43" s="34">
        <v>1.26</v>
      </c>
      <c r="E43" s="34">
        <v>0.71</v>
      </c>
      <c r="F43" s="34">
        <v>-0.55000000000000004</v>
      </c>
    </row>
    <row r="44" spans="1:6" ht="15.75">
      <c r="A44" s="31" t="s">
        <v>176</v>
      </c>
      <c r="B44" s="32" t="s">
        <v>177</v>
      </c>
      <c r="C44" s="33" t="s">
        <v>125</v>
      </c>
      <c r="D44" s="34">
        <v>17.71</v>
      </c>
      <c r="E44" s="34">
        <v>17.71</v>
      </c>
      <c r="F44" s="34">
        <v>0</v>
      </c>
    </row>
    <row r="45" spans="1:6" ht="15.75">
      <c r="A45" s="31" t="s">
        <v>178</v>
      </c>
      <c r="B45" s="32" t="s">
        <v>179</v>
      </c>
      <c r="C45" s="33" t="s">
        <v>180</v>
      </c>
      <c r="D45" s="34">
        <v>792.19500000000005</v>
      </c>
      <c r="E45" s="34">
        <v>821.5</v>
      </c>
      <c r="F45" s="34">
        <v>29.30499999999995</v>
      </c>
    </row>
    <row r="46" spans="1:6" ht="15.75">
      <c r="A46" s="31" t="s">
        <v>182</v>
      </c>
      <c r="B46" s="32" t="s">
        <v>183</v>
      </c>
      <c r="C46" s="33" t="s">
        <v>135</v>
      </c>
      <c r="D46" s="34">
        <v>599.20500000000004</v>
      </c>
      <c r="E46" s="34">
        <v>644.27</v>
      </c>
      <c r="F46" s="34">
        <v>45.064999999999941</v>
      </c>
    </row>
    <row r="47" spans="1:6" ht="15.75">
      <c r="A47" s="31" t="s">
        <v>184</v>
      </c>
      <c r="B47" s="32" t="s">
        <v>185</v>
      </c>
      <c r="C47" s="33" t="s">
        <v>139</v>
      </c>
      <c r="D47" s="34">
        <v>37.31</v>
      </c>
      <c r="E47" s="34">
        <v>33.149999999999991</v>
      </c>
      <c r="F47" s="34">
        <v>-4.1600000000000108</v>
      </c>
    </row>
    <row r="48" spans="1:6" ht="15.75">
      <c r="A48" s="31" t="s">
        <v>186</v>
      </c>
      <c r="B48" s="32" t="s">
        <v>187</v>
      </c>
      <c r="C48" s="33" t="s">
        <v>188</v>
      </c>
      <c r="D48" s="34">
        <v>0</v>
      </c>
      <c r="E48" s="34">
        <v>0.39</v>
      </c>
      <c r="F48" s="34">
        <v>0.39</v>
      </c>
    </row>
    <row r="49" spans="1:6" ht="15.75">
      <c r="A49" s="31" t="s">
        <v>189</v>
      </c>
      <c r="B49" s="32" t="s">
        <v>255</v>
      </c>
      <c r="C49" s="33" t="s">
        <v>191</v>
      </c>
      <c r="D49" s="34">
        <v>0</v>
      </c>
      <c r="E49" s="34">
        <v>0</v>
      </c>
      <c r="F49" s="34">
        <v>0</v>
      </c>
    </row>
    <row r="50" spans="1:6" ht="31.5">
      <c r="A50" s="31" t="s">
        <v>192</v>
      </c>
      <c r="B50" s="32" t="s">
        <v>193</v>
      </c>
      <c r="C50" s="33" t="s">
        <v>194</v>
      </c>
      <c r="D50" s="34">
        <v>122.76</v>
      </c>
      <c r="E50" s="34">
        <v>122.75999999999999</v>
      </c>
      <c r="F50" s="34">
        <v>0</v>
      </c>
    </row>
    <row r="51" spans="1:6" ht="15.75">
      <c r="A51" s="31" t="s">
        <v>196</v>
      </c>
      <c r="B51" s="32" t="s">
        <v>256</v>
      </c>
      <c r="C51" s="33" t="s">
        <v>198</v>
      </c>
      <c r="D51" s="34">
        <v>0.1</v>
      </c>
      <c r="E51" s="34">
        <v>0.1</v>
      </c>
      <c r="F51" s="34">
        <v>0</v>
      </c>
    </row>
    <row r="52" spans="1:6" ht="31.5">
      <c r="A52" s="31" t="s">
        <v>200</v>
      </c>
      <c r="B52" s="32" t="s">
        <v>257</v>
      </c>
      <c r="C52" s="33" t="s">
        <v>155</v>
      </c>
      <c r="D52" s="34">
        <v>29.81</v>
      </c>
      <c r="E52" s="34">
        <v>17.820000000000004</v>
      </c>
      <c r="F52" s="34">
        <v>-11.989999999999995</v>
      </c>
    </row>
    <row r="53" spans="1:6" ht="31.5">
      <c r="A53" s="31" t="s">
        <v>203</v>
      </c>
      <c r="B53" s="32" t="s">
        <v>258</v>
      </c>
      <c r="C53" s="33" t="s">
        <v>159</v>
      </c>
      <c r="D53" s="34">
        <v>0.7</v>
      </c>
      <c r="E53" s="34">
        <v>0.70000000000000007</v>
      </c>
      <c r="F53" s="34">
        <v>0</v>
      </c>
    </row>
    <row r="54" spans="1:6" ht="15.75">
      <c r="A54" s="31" t="s">
        <v>206</v>
      </c>
      <c r="B54" s="32" t="s">
        <v>259</v>
      </c>
      <c r="C54" s="33" t="s">
        <v>173</v>
      </c>
      <c r="D54" s="34">
        <v>2.31</v>
      </c>
      <c r="E54" s="34">
        <v>2.31</v>
      </c>
      <c r="F54" s="34">
        <v>0</v>
      </c>
    </row>
    <row r="55" spans="1:6" ht="31.5">
      <c r="A55" s="31" t="s">
        <v>209</v>
      </c>
      <c r="B55" s="32" t="s">
        <v>210</v>
      </c>
      <c r="C55" s="33" t="s">
        <v>181</v>
      </c>
      <c r="D55" s="34">
        <v>0</v>
      </c>
      <c r="E55" s="34">
        <v>0</v>
      </c>
      <c r="F55" s="34">
        <v>0</v>
      </c>
    </row>
    <row r="56" spans="1:6" ht="15.75">
      <c r="A56" s="31" t="s">
        <v>211</v>
      </c>
      <c r="B56" s="32" t="s">
        <v>212</v>
      </c>
      <c r="C56" s="33" t="s">
        <v>213</v>
      </c>
      <c r="D56" s="34">
        <v>0</v>
      </c>
      <c r="E56" s="34">
        <v>0</v>
      </c>
      <c r="F56" s="34">
        <v>0</v>
      </c>
    </row>
    <row r="57" spans="1:6" ht="15.75">
      <c r="A57" s="31" t="s">
        <v>214</v>
      </c>
      <c r="B57" s="32" t="s">
        <v>215</v>
      </c>
      <c r="C57" s="33" t="s">
        <v>195</v>
      </c>
      <c r="D57" s="34">
        <v>0.02</v>
      </c>
      <c r="E57" s="34">
        <v>0.02</v>
      </c>
      <c r="F57" s="34">
        <v>0</v>
      </c>
    </row>
    <row r="58" spans="1:6" ht="31.5">
      <c r="A58" s="31" t="s">
        <v>216</v>
      </c>
      <c r="B58" s="32" t="s">
        <v>217</v>
      </c>
      <c r="C58" s="33" t="s">
        <v>165</v>
      </c>
      <c r="D58" s="34">
        <v>52.83</v>
      </c>
      <c r="E58" s="34">
        <v>52.820000000000007</v>
      </c>
      <c r="F58" s="34">
        <v>-9.9999999999909051E-3</v>
      </c>
    </row>
    <row r="59" spans="1:6" ht="15.75">
      <c r="A59" s="31" t="s">
        <v>218</v>
      </c>
      <c r="B59" s="32" t="s">
        <v>219</v>
      </c>
      <c r="C59" s="33" t="s">
        <v>220</v>
      </c>
      <c r="D59" s="34">
        <v>2113.3199999999997</v>
      </c>
      <c r="E59" s="34">
        <v>2131.3500000000004</v>
      </c>
      <c r="F59" s="34">
        <v>18.029000000000654</v>
      </c>
    </row>
    <row r="60" spans="1:6" ht="31.5">
      <c r="A60" s="31" t="s">
        <v>221</v>
      </c>
      <c r="B60" s="32" t="s">
        <v>222</v>
      </c>
      <c r="C60" s="33" t="s">
        <v>202</v>
      </c>
      <c r="D60" s="34">
        <v>6.74</v>
      </c>
      <c r="E60" s="34">
        <v>26.189999999999998</v>
      </c>
      <c r="F60" s="34">
        <v>19.449999999999996</v>
      </c>
    </row>
    <row r="61" spans="1:6" ht="31.5">
      <c r="A61" s="31" t="s">
        <v>223</v>
      </c>
      <c r="B61" s="32" t="s">
        <v>224</v>
      </c>
      <c r="C61" s="33" t="s">
        <v>199</v>
      </c>
      <c r="D61" s="34">
        <v>2106.58</v>
      </c>
      <c r="E61" s="34">
        <v>2105.16</v>
      </c>
      <c r="F61" s="34">
        <v>-1.4200000000000728</v>
      </c>
    </row>
    <row r="62" spans="1:6" ht="15.75">
      <c r="A62" s="31" t="s">
        <v>225</v>
      </c>
      <c r="B62" s="32" t="s">
        <v>226</v>
      </c>
      <c r="C62" s="33" t="s">
        <v>205</v>
      </c>
      <c r="D62" s="34">
        <v>0.09</v>
      </c>
      <c r="E62" s="34">
        <v>0.09</v>
      </c>
      <c r="F62" s="34">
        <v>0</v>
      </c>
    </row>
    <row r="63" spans="1:6" s="45" customFormat="1" ht="15.75">
      <c r="A63" s="46">
        <v>3</v>
      </c>
      <c r="B63" s="28" t="s">
        <v>227</v>
      </c>
      <c r="C63" s="44" t="s">
        <v>208</v>
      </c>
      <c r="D63" s="29">
        <v>792.4</v>
      </c>
      <c r="E63" s="29">
        <v>792.05</v>
      </c>
      <c r="F63" s="29">
        <v>-0.35000000000002274</v>
      </c>
    </row>
    <row r="64" spans="1:6" ht="15.75">
      <c r="A64" s="31" t="s">
        <v>228</v>
      </c>
      <c r="B64" s="32" t="s">
        <v>229</v>
      </c>
      <c r="C64" s="33" t="s">
        <v>230</v>
      </c>
      <c r="D64" s="34">
        <v>2.56</v>
      </c>
      <c r="E64" s="34">
        <v>2.56</v>
      </c>
      <c r="F64" s="34">
        <v>0</v>
      </c>
    </row>
    <row r="65" spans="1:6" ht="15.75">
      <c r="A65" s="31" t="s">
        <v>231</v>
      </c>
      <c r="B65" s="32" t="s">
        <v>232</v>
      </c>
      <c r="C65" s="33" t="s">
        <v>233</v>
      </c>
      <c r="D65" s="34">
        <v>610.83000000000004</v>
      </c>
      <c r="E65" s="34">
        <v>610.4799999999999</v>
      </c>
      <c r="F65" s="34">
        <v>-0.35000000000013642</v>
      </c>
    </row>
    <row r="66" spans="1:6" ht="15.75">
      <c r="A66" s="31" t="s">
        <v>234</v>
      </c>
      <c r="B66" s="32" t="s">
        <v>235</v>
      </c>
      <c r="C66" s="33" t="s">
        <v>236</v>
      </c>
      <c r="D66" s="34">
        <v>179.01000000000002</v>
      </c>
      <c r="E66" s="34">
        <v>179.01000000000002</v>
      </c>
      <c r="F66" s="34">
        <v>0</v>
      </c>
    </row>
    <row r="67" spans="1:6" ht="15.75">
      <c r="A67" s="31" t="s">
        <v>237</v>
      </c>
      <c r="B67" s="32" t="s">
        <v>238</v>
      </c>
      <c r="C67" s="33" t="s">
        <v>239</v>
      </c>
      <c r="D67" s="34">
        <v>0</v>
      </c>
      <c r="E67" s="34">
        <v>0</v>
      </c>
      <c r="F67" s="34">
        <v>0</v>
      </c>
    </row>
    <row r="68" spans="1:6" ht="15.75">
      <c r="A68" s="46">
        <v>4</v>
      </c>
      <c r="B68" s="47" t="s">
        <v>260</v>
      </c>
      <c r="C68" s="48"/>
      <c r="D68" s="49"/>
      <c r="E68" s="49"/>
      <c r="F68" s="49"/>
    </row>
  </sheetData>
  <mergeCells count="7">
    <mergeCell ref="A1:B1"/>
    <mergeCell ref="A2:F2"/>
    <mergeCell ref="A4:A5"/>
    <mergeCell ref="B4:B5"/>
    <mergeCell ref="C4:C5"/>
    <mergeCell ref="D4:D5"/>
    <mergeCell ref="E4:F4"/>
  </mergeCells>
  <printOptions horizontalCentered="1"/>
  <pageMargins left="0.9" right="0.44" top="0.88" bottom="0.71" header="0.86" footer="0.64"/>
  <pageSetup paperSize="9" scale="9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75"/>
  <sheetViews>
    <sheetView showZeros="0" zoomScaleNormal="100" workbookViewId="0">
      <pane xSplit="3" ySplit="6" topLeftCell="D73" activePane="bottomRight" state="frozen"/>
      <selection sqref="A1:XFD135"/>
      <selection pane="topRight" sqref="A1:XFD135"/>
      <selection pane="bottomLeft" sqref="A1:XFD135"/>
      <selection pane="bottomRight" activeCell="E69" sqref="E69"/>
    </sheetView>
  </sheetViews>
  <sheetFormatPr defaultColWidth="9.140625" defaultRowHeight="12.75"/>
  <cols>
    <col min="1" max="1" width="8.140625" style="56" customWidth="1"/>
    <col min="2" max="2" width="39.5703125" style="54" customWidth="1"/>
    <col min="3" max="3" width="7.5703125" style="75" customWidth="1"/>
    <col min="4" max="4" width="10.85546875" style="75" customWidth="1"/>
    <col min="5" max="5" width="11" style="75" customWidth="1"/>
    <col min="6" max="6" width="10.7109375" style="54" customWidth="1"/>
    <col min="7" max="7" width="12.5703125" style="54" customWidth="1"/>
    <col min="8" max="8" width="11.42578125" style="54" customWidth="1"/>
    <col min="9" max="16384" width="9.140625" style="54"/>
  </cols>
  <sheetData>
    <row r="1" spans="1:8" ht="15.75">
      <c r="A1" s="50" t="s">
        <v>8</v>
      </c>
      <c r="B1" s="51"/>
      <c r="C1" s="52"/>
      <c r="D1" s="52"/>
      <c r="E1" s="52"/>
      <c r="F1" s="53"/>
      <c r="G1" s="53"/>
      <c r="H1" s="53"/>
    </row>
    <row r="2" spans="1:8" s="55" customFormat="1" ht="25.5" customHeight="1">
      <c r="A2" s="521" t="s">
        <v>261</v>
      </c>
      <c r="B2" s="521"/>
      <c r="C2" s="521"/>
      <c r="D2" s="521"/>
      <c r="E2" s="521"/>
      <c r="F2" s="521"/>
      <c r="G2" s="521"/>
      <c r="H2" s="521"/>
    </row>
    <row r="3" spans="1:8" s="56" customFormat="1" ht="15.75">
      <c r="A3" s="522" t="s">
        <v>1</v>
      </c>
      <c r="B3" s="523" t="s">
        <v>36</v>
      </c>
      <c r="C3" s="523" t="s">
        <v>37</v>
      </c>
      <c r="D3" s="524" t="s">
        <v>262</v>
      </c>
      <c r="E3" s="524" t="s">
        <v>263</v>
      </c>
      <c r="F3" s="523" t="s">
        <v>264</v>
      </c>
      <c r="G3" s="523"/>
      <c r="H3" s="523"/>
    </row>
    <row r="4" spans="1:8" ht="15.75">
      <c r="A4" s="522"/>
      <c r="B4" s="523"/>
      <c r="C4" s="523"/>
      <c r="D4" s="525"/>
      <c r="E4" s="525"/>
      <c r="F4" s="527" t="s">
        <v>241</v>
      </c>
      <c r="G4" s="528" t="s">
        <v>265</v>
      </c>
      <c r="H4" s="529"/>
    </row>
    <row r="5" spans="1:8" ht="63">
      <c r="A5" s="522"/>
      <c r="B5" s="523"/>
      <c r="C5" s="523"/>
      <c r="D5" s="526"/>
      <c r="E5" s="526"/>
      <c r="F5" s="527"/>
      <c r="G5" s="57" t="s">
        <v>266</v>
      </c>
      <c r="H5" s="57" t="s">
        <v>267</v>
      </c>
    </row>
    <row r="6" spans="1:8" ht="25.5">
      <c r="A6" s="58">
        <v>-1</v>
      </c>
      <c r="B6" s="58">
        <v>-2</v>
      </c>
      <c r="C6" s="58">
        <v>-3</v>
      </c>
      <c r="D6" s="58">
        <v>-4</v>
      </c>
      <c r="E6" s="58">
        <v>-5</v>
      </c>
      <c r="F6" s="58">
        <v>-6</v>
      </c>
      <c r="G6" s="58" t="s">
        <v>268</v>
      </c>
      <c r="H6" s="59" t="s">
        <v>269</v>
      </c>
    </row>
    <row r="7" spans="1:8" s="55" customFormat="1" ht="15.75">
      <c r="A7" s="27">
        <v>1</v>
      </c>
      <c r="B7" s="60" t="s">
        <v>60</v>
      </c>
      <c r="C7" s="27" t="s">
        <v>61</v>
      </c>
      <c r="D7" s="61">
        <v>64163.865793999998</v>
      </c>
      <c r="E7" s="62">
        <v>63654</v>
      </c>
      <c r="F7" s="61">
        <v>64115.039999999994</v>
      </c>
      <c r="G7" s="61">
        <v>-48.825794000003953</v>
      </c>
      <c r="H7" s="61">
        <v>9.5762050670149854</v>
      </c>
    </row>
    <row r="8" spans="1:8" ht="15.75">
      <c r="A8" s="31" t="s">
        <v>62</v>
      </c>
      <c r="B8" s="63" t="s">
        <v>250</v>
      </c>
      <c r="C8" s="31" t="s">
        <v>64</v>
      </c>
      <c r="D8" s="64">
        <v>6653.8899999999994</v>
      </c>
      <c r="E8" s="65">
        <v>6567</v>
      </c>
      <c r="F8" s="64">
        <v>6650.369999999999</v>
      </c>
      <c r="G8" s="64">
        <v>-3.5200000000004366</v>
      </c>
      <c r="H8" s="64">
        <v>4.0510990908049953</v>
      </c>
    </row>
    <row r="9" spans="1:8" ht="15.75">
      <c r="A9" s="31" t="s">
        <v>65</v>
      </c>
      <c r="B9" s="63" t="s">
        <v>66</v>
      </c>
      <c r="C9" s="31" t="s">
        <v>67</v>
      </c>
      <c r="D9" s="64">
        <v>390.1</v>
      </c>
      <c r="E9" s="65">
        <v>573</v>
      </c>
      <c r="F9" s="64">
        <v>390.00000000000006</v>
      </c>
      <c r="G9" s="64">
        <v>-9.9999999999965894E-2</v>
      </c>
      <c r="H9" s="64">
        <v>-5.4674685620539044E-2</v>
      </c>
    </row>
    <row r="10" spans="1:8" s="67" customFormat="1" ht="15.75">
      <c r="A10" s="31" t="s">
        <v>69</v>
      </c>
      <c r="B10" s="63" t="s">
        <v>70</v>
      </c>
      <c r="C10" s="31" t="s">
        <v>71</v>
      </c>
      <c r="D10" s="68">
        <v>6263.7899999999991</v>
      </c>
      <c r="E10" s="69"/>
      <c r="F10" s="68">
        <v>6260.369999999999</v>
      </c>
      <c r="G10" s="68">
        <v>-3.4200000000000728</v>
      </c>
      <c r="H10" s="68">
        <v>5.4599531593493289E-2</v>
      </c>
    </row>
    <row r="11" spans="1:8" ht="15.75">
      <c r="A11" s="31" t="s">
        <v>73</v>
      </c>
      <c r="B11" s="63" t="s">
        <v>74</v>
      </c>
      <c r="C11" s="31" t="s">
        <v>68</v>
      </c>
      <c r="D11" s="64">
        <v>29907.16</v>
      </c>
      <c r="E11" s="65">
        <v>19076</v>
      </c>
      <c r="F11" s="64">
        <v>28780.62</v>
      </c>
      <c r="G11" s="64">
        <v>-1126.5400000000009</v>
      </c>
      <c r="H11" s="64">
        <v>10.400917353265955</v>
      </c>
    </row>
    <row r="12" spans="1:8" ht="15.75">
      <c r="A12" s="31" t="s">
        <v>76</v>
      </c>
      <c r="B12" s="63" t="s">
        <v>77</v>
      </c>
      <c r="C12" s="31" t="s">
        <v>72</v>
      </c>
      <c r="D12" s="64">
        <v>1226.18</v>
      </c>
      <c r="E12" s="65">
        <v>2809</v>
      </c>
      <c r="F12" s="64">
        <v>1217.93</v>
      </c>
      <c r="G12" s="64">
        <v>-8.25</v>
      </c>
      <c r="H12" s="64">
        <v>-0.52122161711375903</v>
      </c>
    </row>
    <row r="13" spans="1:8" ht="15.75">
      <c r="A13" s="31" t="s">
        <v>79</v>
      </c>
      <c r="B13" s="63" t="s">
        <v>80</v>
      </c>
      <c r="C13" s="31" t="s">
        <v>78</v>
      </c>
      <c r="D13" s="68"/>
      <c r="E13" s="69"/>
      <c r="F13" s="68"/>
      <c r="G13" s="68"/>
      <c r="H13" s="68"/>
    </row>
    <row r="14" spans="1:8" ht="15.75">
      <c r="A14" s="31" t="s">
        <v>82</v>
      </c>
      <c r="B14" s="63" t="s">
        <v>83</v>
      </c>
      <c r="C14" s="31" t="s">
        <v>75</v>
      </c>
      <c r="D14" s="64">
        <v>18516.310400000002</v>
      </c>
      <c r="E14" s="65">
        <v>25029</v>
      </c>
      <c r="F14" s="64">
        <v>19388.420000000002</v>
      </c>
      <c r="G14" s="64">
        <v>872.10959999999977</v>
      </c>
      <c r="H14" s="64">
        <v>13.390928380802919</v>
      </c>
    </row>
    <row r="15" spans="1:8" ht="15.75">
      <c r="A15" s="31" t="s">
        <v>85</v>
      </c>
      <c r="B15" s="63" t="s">
        <v>86</v>
      </c>
      <c r="C15" s="31" t="s">
        <v>81</v>
      </c>
      <c r="D15" s="64">
        <v>7779.4803999999995</v>
      </c>
      <c r="E15" s="65">
        <v>10096</v>
      </c>
      <c r="F15" s="64">
        <v>7997.0700000000006</v>
      </c>
      <c r="G15" s="64">
        <v>217.58960000000116</v>
      </c>
      <c r="H15" s="64">
        <v>9.3929531181174166</v>
      </c>
    </row>
    <row r="16" spans="1:8" ht="31.5">
      <c r="A16" s="39"/>
      <c r="B16" s="70" t="s">
        <v>251</v>
      </c>
      <c r="C16" s="39" t="s">
        <v>252</v>
      </c>
      <c r="D16" s="68">
        <v>7732.87</v>
      </c>
      <c r="E16" s="69">
        <v>7733</v>
      </c>
      <c r="F16" s="68">
        <v>7732.87</v>
      </c>
      <c r="G16" s="68">
        <v>0</v>
      </c>
      <c r="H16" s="68">
        <v>0</v>
      </c>
    </row>
    <row r="17" spans="1:9" ht="15.75">
      <c r="A17" s="31" t="s">
        <v>91</v>
      </c>
      <c r="B17" s="63" t="s">
        <v>92</v>
      </c>
      <c r="C17" s="31" t="s">
        <v>87</v>
      </c>
      <c r="D17" s="64">
        <v>78.804990000000004</v>
      </c>
      <c r="E17" s="65">
        <v>75</v>
      </c>
      <c r="F17" s="64">
        <v>78.59</v>
      </c>
      <c r="G17" s="64">
        <v>-0.21499000000000024</v>
      </c>
      <c r="H17" s="64">
        <v>5.6502119585071187</v>
      </c>
    </row>
    <row r="18" spans="1:9" ht="15.75">
      <c r="A18" s="31" t="s">
        <v>94</v>
      </c>
      <c r="B18" s="63" t="s">
        <v>95</v>
      </c>
      <c r="C18" s="31" t="s">
        <v>96</v>
      </c>
      <c r="D18" s="68">
        <v>0</v>
      </c>
      <c r="E18" s="69"/>
      <c r="F18" s="68">
        <v>0</v>
      </c>
      <c r="G18" s="68">
        <v>0</v>
      </c>
      <c r="H18" s="68"/>
    </row>
    <row r="19" spans="1:9" s="55" customFormat="1" ht="15.75">
      <c r="A19" s="31" t="s">
        <v>97</v>
      </c>
      <c r="B19" s="63" t="s">
        <v>98</v>
      </c>
      <c r="C19" s="31" t="s">
        <v>90</v>
      </c>
      <c r="D19" s="68">
        <v>0</v>
      </c>
      <c r="E19" s="69">
        <v>0</v>
      </c>
      <c r="F19" s="68">
        <v>0</v>
      </c>
      <c r="G19" s="68">
        <v>0</v>
      </c>
      <c r="H19" s="68"/>
    </row>
    <row r="20" spans="1:9" ht="15.75">
      <c r="A20" s="31" t="s">
        <v>99</v>
      </c>
      <c r="B20" s="63" t="s">
        <v>100</v>
      </c>
      <c r="C20" s="31" t="s">
        <v>93</v>
      </c>
      <c r="D20" s="64">
        <v>2.0400039999999997</v>
      </c>
      <c r="E20" s="65">
        <v>2</v>
      </c>
      <c r="F20" s="64">
        <v>2.04</v>
      </c>
      <c r="G20" s="64">
        <v>-3.9999999996709334E-6</v>
      </c>
      <c r="H20" s="64">
        <v>9.9990000991674911E-3</v>
      </c>
    </row>
    <row r="21" spans="1:9" ht="15.75">
      <c r="A21" s="27">
        <v>2</v>
      </c>
      <c r="B21" s="60" t="s">
        <v>102</v>
      </c>
      <c r="C21" s="27" t="s">
        <v>101</v>
      </c>
      <c r="D21" s="61">
        <v>3458.6129999999998</v>
      </c>
      <c r="E21" s="62">
        <v>3980</v>
      </c>
      <c r="F21" s="61">
        <v>3507.79</v>
      </c>
      <c r="G21" s="61">
        <v>49.177000000000135</v>
      </c>
      <c r="H21" s="61">
        <v>9.4319574519503018</v>
      </c>
    </row>
    <row r="22" spans="1:9" ht="15.75">
      <c r="A22" s="31" t="s">
        <v>103</v>
      </c>
      <c r="B22" s="63" t="s">
        <v>104</v>
      </c>
      <c r="C22" s="31" t="s">
        <v>105</v>
      </c>
      <c r="D22" s="64">
        <v>345.92599999999999</v>
      </c>
      <c r="E22" s="65">
        <v>448</v>
      </c>
      <c r="F22" s="64">
        <v>344.98</v>
      </c>
      <c r="G22" s="64">
        <v>-0.94599999999996953</v>
      </c>
      <c r="H22" s="64">
        <v>-0.92677861159547914</v>
      </c>
      <c r="I22" s="71"/>
    </row>
    <row r="23" spans="1:9" s="55" customFormat="1" ht="15.75">
      <c r="A23" s="31" t="s">
        <v>107</v>
      </c>
      <c r="B23" s="63" t="s">
        <v>108</v>
      </c>
      <c r="C23" s="31" t="s">
        <v>109</v>
      </c>
      <c r="D23" s="64">
        <v>67.951999999999998</v>
      </c>
      <c r="E23" s="65">
        <v>110</v>
      </c>
      <c r="F23" s="64">
        <v>68.099999999999994</v>
      </c>
      <c r="G23" s="64">
        <v>0.14799999999999613</v>
      </c>
      <c r="H23" s="64">
        <v>0.35197869101977769</v>
      </c>
    </row>
    <row r="24" spans="1:9" ht="15.75">
      <c r="A24" s="31" t="s">
        <v>111</v>
      </c>
      <c r="B24" s="63" t="s">
        <v>112</v>
      </c>
      <c r="C24" s="31" t="s">
        <v>113</v>
      </c>
      <c r="D24" s="64">
        <v>7.63</v>
      </c>
      <c r="E24" s="65">
        <v>15.1</v>
      </c>
      <c r="F24" s="64">
        <v>7.6300000000000008</v>
      </c>
      <c r="G24" s="64">
        <v>0</v>
      </c>
      <c r="H24" s="64">
        <v>0</v>
      </c>
    </row>
    <row r="25" spans="1:9" ht="15.75">
      <c r="A25" s="31" t="s">
        <v>115</v>
      </c>
      <c r="B25" s="63" t="s">
        <v>116</v>
      </c>
      <c r="C25" s="31" t="s">
        <v>117</v>
      </c>
      <c r="D25" s="64">
        <v>4.63</v>
      </c>
      <c r="E25" s="65">
        <v>84</v>
      </c>
      <c r="F25" s="64">
        <v>4.63</v>
      </c>
      <c r="G25" s="64">
        <v>0</v>
      </c>
      <c r="H25" s="64">
        <v>0</v>
      </c>
    </row>
    <row r="26" spans="1:9" ht="15.75">
      <c r="A26" s="31" t="s">
        <v>119</v>
      </c>
      <c r="B26" s="63" t="s">
        <v>120</v>
      </c>
      <c r="C26" s="31" t="s">
        <v>106</v>
      </c>
      <c r="D26" s="64">
        <v>0.92</v>
      </c>
      <c r="E26" s="65">
        <v>5</v>
      </c>
      <c r="F26" s="64">
        <v>0.91999999999999993</v>
      </c>
      <c r="G26" s="64">
        <v>0</v>
      </c>
      <c r="H26" s="64">
        <v>0</v>
      </c>
    </row>
    <row r="27" spans="1:9" ht="15.75">
      <c r="A27" s="31" t="s">
        <v>122</v>
      </c>
      <c r="B27" s="63" t="s">
        <v>123</v>
      </c>
      <c r="C27" s="31" t="s">
        <v>124</v>
      </c>
      <c r="D27" s="68">
        <v>52.889999999999993</v>
      </c>
      <c r="E27" s="69"/>
      <c r="F27" s="68">
        <v>56.400000000000006</v>
      </c>
      <c r="G27" s="68">
        <v>3.5100000000000122</v>
      </c>
      <c r="H27" s="68">
        <v>-6.6364152013613396</v>
      </c>
    </row>
    <row r="28" spans="1:9" ht="15.75">
      <c r="A28" s="31" t="s">
        <v>126</v>
      </c>
      <c r="B28" s="63" t="s">
        <v>253</v>
      </c>
      <c r="C28" s="31" t="s">
        <v>128</v>
      </c>
      <c r="D28" s="68">
        <v>4.1399999999999997</v>
      </c>
      <c r="E28" s="69">
        <v>1</v>
      </c>
      <c r="F28" s="64">
        <v>4.1399999999999997</v>
      </c>
      <c r="G28" s="64">
        <v>0</v>
      </c>
      <c r="H28" s="64">
        <v>0</v>
      </c>
    </row>
    <row r="29" spans="1:9" ht="15.75">
      <c r="A29" s="31" t="s">
        <v>129</v>
      </c>
      <c r="B29" s="63" t="s">
        <v>130</v>
      </c>
      <c r="C29" s="31" t="s">
        <v>131</v>
      </c>
      <c r="D29" s="68">
        <v>0</v>
      </c>
      <c r="E29" s="69">
        <v>0</v>
      </c>
      <c r="F29" s="68">
        <v>0</v>
      </c>
      <c r="G29" s="68">
        <v>0</v>
      </c>
      <c r="H29" s="68"/>
    </row>
    <row r="30" spans="1:9" ht="15.75">
      <c r="A30" s="31" t="s">
        <v>132</v>
      </c>
      <c r="B30" s="63" t="s">
        <v>133</v>
      </c>
      <c r="C30" s="31" t="s">
        <v>134</v>
      </c>
      <c r="D30" s="68">
        <v>4.67</v>
      </c>
      <c r="E30" s="69">
        <v>5</v>
      </c>
      <c r="F30" s="64">
        <v>4.67</v>
      </c>
      <c r="G30" s="64">
        <v>0</v>
      </c>
      <c r="H30" s="64">
        <v>0</v>
      </c>
    </row>
    <row r="31" spans="1:9" s="67" customFormat="1" ht="15.75">
      <c r="A31" s="31" t="s">
        <v>136</v>
      </c>
      <c r="B31" s="63" t="s">
        <v>137</v>
      </c>
      <c r="C31" s="31" t="s">
        <v>138</v>
      </c>
      <c r="D31" s="68">
        <v>40.35</v>
      </c>
      <c r="E31" s="69">
        <v>49</v>
      </c>
      <c r="F31" s="64">
        <v>40.43</v>
      </c>
      <c r="G31" s="64">
        <v>7.9999999999998295E-2</v>
      </c>
      <c r="H31" s="64">
        <v>0.92485549132946021</v>
      </c>
    </row>
    <row r="32" spans="1:9" s="67" customFormat="1" ht="15.75">
      <c r="A32" s="31" t="s">
        <v>140</v>
      </c>
      <c r="B32" s="63" t="s">
        <v>141</v>
      </c>
      <c r="C32" s="31" t="s">
        <v>142</v>
      </c>
      <c r="D32" s="68">
        <v>3.73</v>
      </c>
      <c r="E32" s="69">
        <v>11</v>
      </c>
      <c r="F32" s="64">
        <v>7.160000000000001</v>
      </c>
      <c r="G32" s="64">
        <v>3.430000000000001</v>
      </c>
      <c r="H32" s="64">
        <v>47.180192572214594</v>
      </c>
    </row>
    <row r="33" spans="1:8" ht="31.5">
      <c r="A33" s="31" t="s">
        <v>143</v>
      </c>
      <c r="B33" s="63" t="s">
        <v>144</v>
      </c>
      <c r="C33" s="31" t="s">
        <v>145</v>
      </c>
      <c r="D33" s="68">
        <v>0</v>
      </c>
      <c r="E33" s="69"/>
      <c r="F33" s="68">
        <v>0</v>
      </c>
      <c r="G33" s="68">
        <v>0</v>
      </c>
      <c r="H33" s="68"/>
    </row>
    <row r="34" spans="1:8" ht="15.75">
      <c r="A34" s="31" t="s">
        <v>146</v>
      </c>
      <c r="B34" s="63" t="s">
        <v>147</v>
      </c>
      <c r="C34" s="31" t="s">
        <v>148</v>
      </c>
      <c r="D34" s="68">
        <v>0</v>
      </c>
      <c r="E34" s="69"/>
      <c r="F34" s="68">
        <v>0</v>
      </c>
      <c r="G34" s="68">
        <v>0</v>
      </c>
      <c r="H34" s="68"/>
    </row>
    <row r="35" spans="1:8" ht="15.75">
      <c r="A35" s="31" t="s">
        <v>149</v>
      </c>
      <c r="B35" s="63" t="s">
        <v>254</v>
      </c>
      <c r="C35" s="31" t="s">
        <v>151</v>
      </c>
      <c r="D35" s="68">
        <v>0</v>
      </c>
      <c r="E35" s="69"/>
      <c r="F35" s="68">
        <v>0</v>
      </c>
      <c r="G35" s="68">
        <v>0</v>
      </c>
      <c r="H35" s="68"/>
    </row>
    <row r="36" spans="1:8" ht="15.75">
      <c r="A36" s="31" t="s">
        <v>152</v>
      </c>
      <c r="B36" s="63" t="s">
        <v>153</v>
      </c>
      <c r="C36" s="31" t="s">
        <v>154</v>
      </c>
      <c r="D36" s="68">
        <v>0</v>
      </c>
      <c r="E36" s="69"/>
      <c r="F36" s="68">
        <v>0</v>
      </c>
      <c r="G36" s="68">
        <v>0</v>
      </c>
      <c r="H36" s="68"/>
    </row>
    <row r="37" spans="1:8" ht="15.75">
      <c r="A37" s="31" t="s">
        <v>156</v>
      </c>
      <c r="B37" s="63" t="s">
        <v>157</v>
      </c>
      <c r="C37" s="31" t="s">
        <v>158</v>
      </c>
      <c r="D37" s="68">
        <v>0</v>
      </c>
      <c r="E37" s="69"/>
      <c r="F37" s="68">
        <v>0</v>
      </c>
      <c r="G37" s="68">
        <v>0</v>
      </c>
      <c r="H37" s="68"/>
    </row>
    <row r="38" spans="1:8" ht="15.75">
      <c r="A38" s="31" t="s">
        <v>160</v>
      </c>
      <c r="B38" s="63" t="s">
        <v>161</v>
      </c>
      <c r="C38" s="31" t="s">
        <v>162</v>
      </c>
      <c r="D38" s="68">
        <v>20.21</v>
      </c>
      <c r="E38" s="69"/>
      <c r="F38" s="68">
        <v>19.350000000000001</v>
      </c>
      <c r="G38" s="68">
        <v>-0.85999999999999943</v>
      </c>
      <c r="H38" s="68">
        <v>4.2553191489361675</v>
      </c>
    </row>
    <row r="39" spans="1:8" ht="15.75">
      <c r="A39" s="31" t="s">
        <v>163</v>
      </c>
      <c r="B39" s="63" t="s">
        <v>164</v>
      </c>
      <c r="C39" s="31" t="s">
        <v>110</v>
      </c>
      <c r="D39" s="68">
        <v>0</v>
      </c>
      <c r="E39" s="69"/>
      <c r="F39" s="68">
        <v>0</v>
      </c>
      <c r="G39" s="68">
        <v>0</v>
      </c>
      <c r="H39" s="68"/>
    </row>
    <row r="40" spans="1:8" ht="15.75">
      <c r="A40" s="31" t="s">
        <v>166</v>
      </c>
      <c r="B40" s="63" t="s">
        <v>167</v>
      </c>
      <c r="C40" s="31" t="s">
        <v>114</v>
      </c>
      <c r="D40" s="64">
        <v>0</v>
      </c>
      <c r="E40" s="65">
        <v>8</v>
      </c>
      <c r="F40" s="68">
        <v>0</v>
      </c>
      <c r="G40" s="68">
        <v>0</v>
      </c>
      <c r="H40" s="64">
        <v>0</v>
      </c>
    </row>
    <row r="41" spans="1:8" ht="15.75">
      <c r="A41" s="31" t="s">
        <v>168</v>
      </c>
      <c r="B41" s="63" t="s">
        <v>169</v>
      </c>
      <c r="C41" s="31" t="s">
        <v>170</v>
      </c>
      <c r="D41" s="68">
        <v>0</v>
      </c>
      <c r="E41" s="69"/>
      <c r="F41" s="68">
        <v>0</v>
      </c>
      <c r="G41" s="68">
        <v>0</v>
      </c>
      <c r="H41" s="68"/>
    </row>
    <row r="42" spans="1:8" ht="15.75">
      <c r="A42" s="31" t="s">
        <v>171</v>
      </c>
      <c r="B42" s="63" t="s">
        <v>172</v>
      </c>
      <c r="C42" s="31" t="s">
        <v>118</v>
      </c>
      <c r="D42" s="64">
        <v>1.24</v>
      </c>
      <c r="E42" s="65">
        <v>28</v>
      </c>
      <c r="F42" s="64">
        <v>0.93</v>
      </c>
      <c r="G42" s="64">
        <v>-0.30999999999999994</v>
      </c>
      <c r="H42" s="64">
        <v>-1.1584454409566514</v>
      </c>
    </row>
    <row r="43" spans="1:8" s="67" customFormat="1" ht="15.75">
      <c r="A43" s="31" t="s">
        <v>174</v>
      </c>
      <c r="B43" s="63" t="s">
        <v>175</v>
      </c>
      <c r="C43" s="31" t="s">
        <v>121</v>
      </c>
      <c r="D43" s="64">
        <v>1.26</v>
      </c>
      <c r="E43" s="65">
        <v>1</v>
      </c>
      <c r="F43" s="64">
        <v>0.71</v>
      </c>
      <c r="G43" s="64">
        <v>-0.55000000000000004</v>
      </c>
      <c r="H43" s="64">
        <v>211.53846153846155</v>
      </c>
    </row>
    <row r="44" spans="1:8" s="67" customFormat="1" ht="15.75">
      <c r="A44" s="31" t="s">
        <v>176</v>
      </c>
      <c r="B44" s="63" t="s">
        <v>177</v>
      </c>
      <c r="C44" s="31" t="s">
        <v>125</v>
      </c>
      <c r="D44" s="64">
        <v>17.71</v>
      </c>
      <c r="E44" s="65">
        <v>123</v>
      </c>
      <c r="F44" s="64">
        <v>17.71</v>
      </c>
      <c r="G44" s="64">
        <v>0</v>
      </c>
      <c r="H44" s="64">
        <v>0</v>
      </c>
    </row>
    <row r="45" spans="1:8" s="67" customFormat="1" ht="15.75">
      <c r="A45" s="31" t="s">
        <v>178</v>
      </c>
      <c r="B45" s="63" t="s">
        <v>179</v>
      </c>
      <c r="C45" s="31" t="s">
        <v>180</v>
      </c>
      <c r="D45" s="34">
        <v>792.19500000000005</v>
      </c>
      <c r="E45" s="72"/>
      <c r="F45" s="34">
        <v>821.5</v>
      </c>
      <c r="G45" s="34">
        <v>29.30499999999995</v>
      </c>
      <c r="H45" s="34">
        <v>-3.6992154709383356</v>
      </c>
    </row>
    <row r="46" spans="1:8" ht="15.75">
      <c r="A46" s="31" t="s">
        <v>182</v>
      </c>
      <c r="B46" s="63" t="s">
        <v>183</v>
      </c>
      <c r="C46" s="31" t="s">
        <v>135</v>
      </c>
      <c r="D46" s="64">
        <v>599.20500000000004</v>
      </c>
      <c r="E46" s="65">
        <v>816</v>
      </c>
      <c r="F46" s="64">
        <v>644.27</v>
      </c>
      <c r="G46" s="64">
        <v>45.064999999999941</v>
      </c>
      <c r="H46" s="64">
        <v>20.786918517493461</v>
      </c>
    </row>
    <row r="47" spans="1:8" ht="15.75">
      <c r="A47" s="31" t="s">
        <v>184</v>
      </c>
      <c r="B47" s="63" t="s">
        <v>185</v>
      </c>
      <c r="C47" s="31" t="s">
        <v>139</v>
      </c>
      <c r="D47" s="64">
        <v>37.31</v>
      </c>
      <c r="E47" s="65">
        <v>15</v>
      </c>
      <c r="F47" s="64">
        <v>33.149999999999991</v>
      </c>
      <c r="G47" s="64">
        <v>-4.1600000000000108</v>
      </c>
      <c r="H47" s="64">
        <v>18.646346929628017</v>
      </c>
    </row>
    <row r="48" spans="1:8" ht="15.75">
      <c r="A48" s="31" t="s">
        <v>186</v>
      </c>
      <c r="B48" s="63" t="s">
        <v>187</v>
      </c>
      <c r="C48" s="31" t="s">
        <v>188</v>
      </c>
      <c r="D48" s="34">
        <v>0</v>
      </c>
      <c r="E48" s="72"/>
      <c r="F48" s="34">
        <v>0.39</v>
      </c>
      <c r="G48" s="34">
        <v>0.39</v>
      </c>
      <c r="H48" s="34"/>
    </row>
    <row r="49" spans="1:8" ht="15.75">
      <c r="A49" s="31" t="s">
        <v>189</v>
      </c>
      <c r="B49" s="63" t="s">
        <v>255</v>
      </c>
      <c r="C49" s="31" t="s">
        <v>191</v>
      </c>
      <c r="D49" s="34">
        <v>0</v>
      </c>
      <c r="E49" s="72"/>
      <c r="F49" s="34">
        <v>0</v>
      </c>
      <c r="G49" s="34">
        <v>0</v>
      </c>
      <c r="H49" s="34"/>
    </row>
    <row r="50" spans="1:8" ht="31.5">
      <c r="A50" s="31" t="s">
        <v>192</v>
      </c>
      <c r="B50" s="63" t="s">
        <v>193</v>
      </c>
      <c r="C50" s="31" t="s">
        <v>194</v>
      </c>
      <c r="D50" s="64">
        <v>122.76</v>
      </c>
      <c r="E50" s="65">
        <v>1</v>
      </c>
      <c r="F50" s="64">
        <v>122.75999999999999</v>
      </c>
      <c r="G50" s="64">
        <v>0</v>
      </c>
      <c r="H50" s="64">
        <v>0</v>
      </c>
    </row>
    <row r="51" spans="1:8" ht="15.75">
      <c r="A51" s="31" t="s">
        <v>196</v>
      </c>
      <c r="B51" s="63" t="s">
        <v>256</v>
      </c>
      <c r="C51" s="31" t="s">
        <v>198</v>
      </c>
      <c r="D51" s="64">
        <v>0.1</v>
      </c>
      <c r="E51" s="65">
        <v>7</v>
      </c>
      <c r="F51" s="64">
        <v>0.1</v>
      </c>
      <c r="G51" s="64">
        <v>0</v>
      </c>
      <c r="H51" s="64">
        <v>0</v>
      </c>
    </row>
    <row r="52" spans="1:8" ht="31.5">
      <c r="A52" s="31" t="s">
        <v>200</v>
      </c>
      <c r="B52" s="63" t="s">
        <v>257</v>
      </c>
      <c r="C52" s="31" t="s">
        <v>155</v>
      </c>
      <c r="D52" s="64">
        <v>29.81</v>
      </c>
      <c r="E52" s="65">
        <v>88</v>
      </c>
      <c r="F52" s="64">
        <v>17.820000000000004</v>
      </c>
      <c r="G52" s="64">
        <v>-11.989999999999995</v>
      </c>
      <c r="H52" s="64">
        <v>-20.604914933837421</v>
      </c>
    </row>
    <row r="53" spans="1:8" s="67" customFormat="1" ht="31.5">
      <c r="A53" s="31" t="s">
        <v>203</v>
      </c>
      <c r="B53" s="63" t="s">
        <v>258</v>
      </c>
      <c r="C53" s="31" t="s">
        <v>159</v>
      </c>
      <c r="D53" s="64">
        <v>0.7</v>
      </c>
      <c r="E53" s="65">
        <v>1</v>
      </c>
      <c r="F53" s="64">
        <v>0.70000000000000007</v>
      </c>
      <c r="G53" s="64">
        <v>0</v>
      </c>
      <c r="H53" s="64">
        <v>0</v>
      </c>
    </row>
    <row r="54" spans="1:8" s="55" customFormat="1" ht="15.75">
      <c r="A54" s="31" t="s">
        <v>206</v>
      </c>
      <c r="B54" s="63" t="s">
        <v>259</v>
      </c>
      <c r="C54" s="31" t="s">
        <v>173</v>
      </c>
      <c r="D54" s="64">
        <v>2.31</v>
      </c>
      <c r="E54" s="65">
        <v>2.2999999999999998</v>
      </c>
      <c r="F54" s="64">
        <v>2.31</v>
      </c>
      <c r="G54" s="64">
        <v>0</v>
      </c>
      <c r="H54" s="64">
        <v>0</v>
      </c>
    </row>
    <row r="55" spans="1:8" ht="31.5">
      <c r="A55" s="31" t="s">
        <v>209</v>
      </c>
      <c r="B55" s="63" t="s">
        <v>210</v>
      </c>
      <c r="C55" s="31" t="s">
        <v>181</v>
      </c>
      <c r="D55" s="64">
        <v>0</v>
      </c>
      <c r="E55" s="65"/>
      <c r="F55" s="64">
        <v>0</v>
      </c>
      <c r="G55" s="64">
        <v>0</v>
      </c>
      <c r="H55" s="64"/>
    </row>
    <row r="56" spans="1:8" ht="15.75">
      <c r="A56" s="31" t="s">
        <v>211</v>
      </c>
      <c r="B56" s="63" t="s">
        <v>212</v>
      </c>
      <c r="C56" s="31" t="s">
        <v>213</v>
      </c>
      <c r="D56" s="64">
        <v>0</v>
      </c>
      <c r="E56" s="65">
        <v>4</v>
      </c>
      <c r="F56" s="64">
        <v>0</v>
      </c>
      <c r="G56" s="64">
        <v>0</v>
      </c>
      <c r="H56" s="64">
        <v>0</v>
      </c>
    </row>
    <row r="57" spans="1:8" ht="15.75">
      <c r="A57" s="31" t="s">
        <v>214</v>
      </c>
      <c r="B57" s="63" t="s">
        <v>215</v>
      </c>
      <c r="C57" s="31" t="s">
        <v>195</v>
      </c>
      <c r="D57" s="64">
        <v>0.02</v>
      </c>
      <c r="E57" s="65"/>
      <c r="F57" s="64">
        <v>0.02</v>
      </c>
      <c r="G57" s="64">
        <v>0</v>
      </c>
      <c r="H57" s="64">
        <v>0</v>
      </c>
    </row>
    <row r="58" spans="1:8" ht="31.5">
      <c r="A58" s="31" t="s">
        <v>216</v>
      </c>
      <c r="B58" s="63" t="s">
        <v>217</v>
      </c>
      <c r="C58" s="31" t="s">
        <v>165</v>
      </c>
      <c r="D58" s="64">
        <v>52.83</v>
      </c>
      <c r="E58" s="65">
        <v>28</v>
      </c>
      <c r="F58" s="64">
        <v>52.820000000000007</v>
      </c>
      <c r="G58" s="64">
        <v>-9.9999999999909051E-3</v>
      </c>
      <c r="H58" s="64">
        <v>4.0273862263354429E-2</v>
      </c>
    </row>
    <row r="59" spans="1:8" ht="15.75">
      <c r="A59" s="31" t="s">
        <v>218</v>
      </c>
      <c r="B59" s="63" t="s">
        <v>219</v>
      </c>
      <c r="C59" s="31" t="s">
        <v>220</v>
      </c>
      <c r="D59" s="68">
        <v>2113.3199999999997</v>
      </c>
      <c r="E59" s="69"/>
      <c r="F59" s="68">
        <v>2131.3500000000004</v>
      </c>
      <c r="G59" s="68">
        <v>18.030000000000655</v>
      </c>
      <c r="H59" s="68">
        <v>-0.85315995684518475</v>
      </c>
    </row>
    <row r="60" spans="1:8" ht="31.5">
      <c r="A60" s="31" t="s">
        <v>221</v>
      </c>
      <c r="B60" s="63" t="s">
        <v>222</v>
      </c>
      <c r="C60" s="31" t="s">
        <v>202</v>
      </c>
      <c r="D60" s="64">
        <v>6.74</v>
      </c>
      <c r="E60" s="65">
        <v>31</v>
      </c>
      <c r="F60" s="64">
        <v>26.189999999999998</v>
      </c>
      <c r="G60" s="64">
        <v>19.449999999999996</v>
      </c>
      <c r="H60" s="64">
        <v>80.173124484748541</v>
      </c>
    </row>
    <row r="61" spans="1:8" ht="31.5">
      <c r="A61" s="31" t="s">
        <v>223</v>
      </c>
      <c r="B61" s="63" t="s">
        <v>224</v>
      </c>
      <c r="C61" s="31" t="s">
        <v>199</v>
      </c>
      <c r="D61" s="64">
        <v>2106.58</v>
      </c>
      <c r="E61" s="65">
        <v>2100</v>
      </c>
      <c r="F61" s="64">
        <v>2105.16</v>
      </c>
      <c r="G61" s="64">
        <v>-1.4200000000000728</v>
      </c>
      <c r="H61" s="64">
        <v>21.58054711246335</v>
      </c>
    </row>
    <row r="62" spans="1:8" ht="15.75">
      <c r="A62" s="31" t="s">
        <v>225</v>
      </c>
      <c r="B62" s="63" t="s">
        <v>226</v>
      </c>
      <c r="C62" s="31" t="s">
        <v>205</v>
      </c>
      <c r="D62" s="64">
        <v>0.09</v>
      </c>
      <c r="E62" s="65"/>
      <c r="F62" s="64">
        <v>0.09</v>
      </c>
      <c r="G62" s="64">
        <v>0</v>
      </c>
      <c r="H62" s="64">
        <v>0</v>
      </c>
    </row>
    <row r="63" spans="1:8" ht="15.75">
      <c r="A63" s="73">
        <v>3</v>
      </c>
      <c r="B63" s="60" t="s">
        <v>227</v>
      </c>
      <c r="C63" s="27" t="s">
        <v>208</v>
      </c>
      <c r="D63" s="61">
        <v>792.4</v>
      </c>
      <c r="E63" s="62">
        <v>781</v>
      </c>
      <c r="F63" s="61">
        <v>792.05</v>
      </c>
      <c r="G63" s="61">
        <v>-0.35000000000002274</v>
      </c>
      <c r="H63" s="61">
        <v>3.0701754385966966</v>
      </c>
    </row>
    <row r="64" spans="1:8" ht="15.75">
      <c r="A64" s="31" t="s">
        <v>228</v>
      </c>
      <c r="B64" s="63" t="s">
        <v>229</v>
      </c>
      <c r="C64" s="31" t="s">
        <v>230</v>
      </c>
      <c r="D64" s="68">
        <v>2.56</v>
      </c>
      <c r="E64" s="69"/>
      <c r="F64" s="74">
        <v>2.56</v>
      </c>
      <c r="G64" s="74">
        <v>0</v>
      </c>
      <c r="H64" s="74">
        <v>0</v>
      </c>
    </row>
    <row r="65" spans="1:8" ht="15.75">
      <c r="A65" s="31" t="s">
        <v>231</v>
      </c>
      <c r="B65" s="63" t="s">
        <v>232</v>
      </c>
      <c r="C65" s="31" t="s">
        <v>233</v>
      </c>
      <c r="D65" s="68">
        <v>610.83000000000004</v>
      </c>
      <c r="E65" s="69"/>
      <c r="F65" s="74">
        <v>610.4799999999999</v>
      </c>
      <c r="G65" s="74">
        <v>-0.35000000000013642</v>
      </c>
      <c r="H65" s="74">
        <v>5.7299084851781416E-2</v>
      </c>
    </row>
    <row r="66" spans="1:8" ht="15.75">
      <c r="A66" s="31" t="s">
        <v>234</v>
      </c>
      <c r="B66" s="63" t="s">
        <v>235</v>
      </c>
      <c r="C66" s="31" t="s">
        <v>236</v>
      </c>
      <c r="D66" s="68">
        <v>179.01000000000002</v>
      </c>
      <c r="E66" s="69"/>
      <c r="F66" s="74">
        <v>179.01000000000002</v>
      </c>
      <c r="G66" s="74">
        <v>0</v>
      </c>
      <c r="H66" s="74">
        <v>0</v>
      </c>
    </row>
    <row r="67" spans="1:8" s="67" customFormat="1" ht="15.75">
      <c r="A67" s="31" t="s">
        <v>237</v>
      </c>
      <c r="B67" s="63" t="s">
        <v>238</v>
      </c>
      <c r="C67" s="31" t="s">
        <v>239</v>
      </c>
      <c r="D67" s="68">
        <v>0</v>
      </c>
      <c r="E67" s="69"/>
      <c r="F67" s="74"/>
      <c r="G67" s="74">
        <v>0</v>
      </c>
      <c r="H67" s="74"/>
    </row>
    <row r="68" spans="1:8">
      <c r="A68" s="520" t="s">
        <v>270</v>
      </c>
      <c r="B68" s="520"/>
      <c r="C68" s="520"/>
      <c r="D68" s="520"/>
      <c r="E68" s="520"/>
      <c r="F68" s="520"/>
      <c r="G68" s="520"/>
      <c r="H68" s="520"/>
    </row>
    <row r="69" spans="1:8">
      <c r="E69" s="76"/>
    </row>
    <row r="70" spans="1:8" ht="15.75">
      <c r="B70" s="77"/>
      <c r="C70" s="77"/>
      <c r="D70" s="77"/>
      <c r="E70" s="77"/>
      <c r="F70" s="77"/>
      <c r="G70" s="77"/>
      <c r="H70" s="77"/>
    </row>
    <row r="71" spans="1:8" ht="15.75">
      <c r="B71" s="78"/>
      <c r="C71" s="78"/>
      <c r="D71" s="78"/>
      <c r="E71" s="78"/>
      <c r="F71" s="78"/>
      <c r="G71" s="78"/>
      <c r="H71" s="78"/>
    </row>
    <row r="73" spans="1:8" ht="15.75">
      <c r="B73" s="78"/>
      <c r="C73" s="78"/>
      <c r="D73" s="78"/>
      <c r="E73" s="78"/>
      <c r="F73" s="78"/>
      <c r="G73" s="78"/>
      <c r="H73" s="78"/>
    </row>
    <row r="75" spans="1:8">
      <c r="B75" s="79"/>
      <c r="C75" s="79"/>
      <c r="D75" s="79"/>
      <c r="E75" s="79"/>
      <c r="F75" s="79"/>
      <c r="G75" s="79"/>
      <c r="H75" s="79"/>
    </row>
  </sheetData>
  <mergeCells count="10">
    <mergeCell ref="A68:H68"/>
    <mergeCell ref="A2:H2"/>
    <mergeCell ref="A3:A5"/>
    <mergeCell ref="B3:B5"/>
    <mergeCell ref="C3:C5"/>
    <mergeCell ref="D3:D5"/>
    <mergeCell ref="E3:E5"/>
    <mergeCell ref="F3:H3"/>
    <mergeCell ref="F4:F5"/>
    <mergeCell ref="G4:H4"/>
  </mergeCells>
  <printOptions horizontalCentered="1"/>
  <pageMargins left="0.89" right="0.26" top="0.77" bottom="0.77" header="0.35433070866141703" footer="0.57999999999999996"/>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115"/>
  <sheetViews>
    <sheetView showZeros="0" workbookViewId="0">
      <pane xSplit="6" ySplit="6" topLeftCell="L60" activePane="bottomRight" state="frozen"/>
      <selection sqref="A1:XFD135"/>
      <selection pane="topRight" sqref="A1:XFD135"/>
      <selection pane="bottomLeft" sqref="A1:XFD135"/>
      <selection pane="bottomRight" activeCell="R15" sqref="R15"/>
    </sheetView>
  </sheetViews>
  <sheetFormatPr defaultColWidth="9.140625" defaultRowHeight="30" customHeight="1"/>
  <cols>
    <col min="1" max="1" width="7.28515625" style="80" bestFit="1" customWidth="1"/>
    <col min="2" max="2" width="38" style="81" customWidth="1"/>
    <col min="3" max="3" width="6.7109375" style="80" customWidth="1"/>
    <col min="4" max="4" width="10.7109375" style="81" customWidth="1"/>
    <col min="5" max="5" width="11.85546875" style="81" customWidth="1"/>
    <col min="6" max="6" width="11.5703125" style="81" customWidth="1"/>
    <col min="7" max="8" width="9.7109375" style="81" customWidth="1"/>
    <col min="9" max="9" width="9.5703125" style="81" customWidth="1"/>
    <col min="10" max="10" width="9.42578125" style="81" customWidth="1"/>
    <col min="11" max="11" width="9.5703125" style="81" customWidth="1"/>
    <col min="12" max="12" width="9.7109375" style="81" customWidth="1"/>
    <col min="13" max="13" width="9.140625" style="81" customWidth="1"/>
    <col min="14" max="17" width="10.28515625" style="81" customWidth="1"/>
    <col min="18" max="18" width="9.5703125" style="81" customWidth="1"/>
    <col min="19" max="16384" width="9.140625" style="81"/>
  </cols>
  <sheetData>
    <row r="1" spans="1:18" s="242" customFormat="1" ht="15.75">
      <c r="A1" s="530" t="s">
        <v>10</v>
      </c>
      <c r="B1" s="530"/>
      <c r="C1" s="241"/>
      <c r="F1" s="243"/>
    </row>
    <row r="2" spans="1:18" s="242" customFormat="1" ht="15.75">
      <c r="A2" s="531" t="s">
        <v>271</v>
      </c>
      <c r="B2" s="531"/>
      <c r="C2" s="531"/>
      <c r="D2" s="531"/>
      <c r="E2" s="531"/>
      <c r="F2" s="531"/>
      <c r="G2" s="531"/>
      <c r="H2" s="531"/>
      <c r="I2" s="531"/>
      <c r="J2" s="531"/>
      <c r="K2" s="531"/>
      <c r="L2" s="531"/>
      <c r="M2" s="531"/>
      <c r="N2" s="531"/>
      <c r="O2" s="531"/>
      <c r="P2" s="531"/>
      <c r="Q2" s="531"/>
      <c r="R2" s="531"/>
    </row>
    <row r="3" spans="1:18" s="242" customFormat="1" ht="15.75">
      <c r="A3" s="245"/>
      <c r="B3" s="246"/>
      <c r="C3" s="244"/>
      <c r="D3" s="246"/>
      <c r="E3" s="246"/>
      <c r="F3" s="246"/>
      <c r="G3" s="532" t="s">
        <v>243</v>
      </c>
      <c r="H3" s="532"/>
      <c r="I3" s="532"/>
      <c r="J3" s="532"/>
      <c r="K3" s="532"/>
      <c r="L3" s="532"/>
      <c r="M3" s="532"/>
      <c r="N3" s="532"/>
      <c r="O3" s="532"/>
      <c r="P3" s="532"/>
      <c r="Q3" s="532"/>
      <c r="R3" s="532"/>
    </row>
    <row r="4" spans="1:18" s="242" customFormat="1" ht="15.75">
      <c r="A4" s="533" t="s">
        <v>1</v>
      </c>
      <c r="B4" s="534" t="s">
        <v>36</v>
      </c>
      <c r="C4" s="534" t="s">
        <v>37</v>
      </c>
      <c r="D4" s="536" t="s">
        <v>272</v>
      </c>
      <c r="E4" s="536" t="s">
        <v>273</v>
      </c>
      <c r="F4" s="536" t="s">
        <v>274</v>
      </c>
      <c r="G4" s="538" t="s">
        <v>40</v>
      </c>
      <c r="H4" s="539"/>
      <c r="I4" s="539"/>
      <c r="J4" s="539"/>
      <c r="K4" s="539"/>
      <c r="L4" s="539"/>
      <c r="M4" s="539"/>
      <c r="N4" s="539"/>
      <c r="O4" s="539"/>
      <c r="P4" s="539"/>
      <c r="Q4" s="539"/>
      <c r="R4" s="540"/>
    </row>
    <row r="5" spans="1:18" s="242" customFormat="1" ht="47.25">
      <c r="A5" s="533"/>
      <c r="B5" s="534"/>
      <c r="C5" s="535"/>
      <c r="D5" s="537"/>
      <c r="E5" s="537"/>
      <c r="F5" s="537"/>
      <c r="G5" s="82" t="s">
        <v>41</v>
      </c>
      <c r="H5" s="82" t="s">
        <v>42</v>
      </c>
      <c r="I5" s="82" t="s">
        <v>43</v>
      </c>
      <c r="J5" s="82" t="s">
        <v>44</v>
      </c>
      <c r="K5" s="82" t="s">
        <v>45</v>
      </c>
      <c r="L5" s="82" t="s">
        <v>46</v>
      </c>
      <c r="M5" s="82" t="s">
        <v>47</v>
      </c>
      <c r="N5" s="82" t="s">
        <v>48</v>
      </c>
      <c r="O5" s="82" t="s">
        <v>49</v>
      </c>
      <c r="P5" s="82" t="s">
        <v>50</v>
      </c>
      <c r="Q5" s="82" t="s">
        <v>51</v>
      </c>
      <c r="R5" s="82" t="s">
        <v>52</v>
      </c>
    </row>
    <row r="6" spans="1:18" s="248" customFormat="1" ht="25.5">
      <c r="A6" s="247">
        <v>-1</v>
      </c>
      <c r="B6" s="247">
        <v>-2</v>
      </c>
      <c r="C6" s="247">
        <v>-3</v>
      </c>
      <c r="D6" s="247">
        <v>-4</v>
      </c>
      <c r="E6" s="247">
        <v>-5</v>
      </c>
      <c r="F6" s="247" t="s">
        <v>275</v>
      </c>
      <c r="G6" s="247">
        <v>-7</v>
      </c>
      <c r="H6" s="247">
        <v>-8</v>
      </c>
      <c r="I6" s="247">
        <v>-9</v>
      </c>
      <c r="J6" s="247">
        <v>-10</v>
      </c>
      <c r="K6" s="247">
        <v>-11</v>
      </c>
      <c r="L6" s="247">
        <v>-12</v>
      </c>
      <c r="M6" s="247">
        <v>-13</v>
      </c>
      <c r="N6" s="247">
        <v>-14</v>
      </c>
      <c r="O6" s="247">
        <v>-15</v>
      </c>
      <c r="P6" s="247">
        <v>-16</v>
      </c>
      <c r="Q6" s="247">
        <v>-17</v>
      </c>
      <c r="R6" s="247">
        <v>-18</v>
      </c>
    </row>
    <row r="7" spans="1:18" s="251" customFormat="1" ht="15.75">
      <c r="A7" s="249">
        <v>1</v>
      </c>
      <c r="B7" s="250" t="s">
        <v>60</v>
      </c>
      <c r="C7" s="249" t="s">
        <v>61</v>
      </c>
      <c r="D7" s="84">
        <v>63653.5</v>
      </c>
      <c r="E7" s="84">
        <v>-462.48999999999796</v>
      </c>
      <c r="F7" s="84">
        <v>63191.01</v>
      </c>
      <c r="G7" s="85">
        <v>1117.492</v>
      </c>
      <c r="H7" s="85">
        <v>5327.7619999999988</v>
      </c>
      <c r="I7" s="85">
        <v>4746.6819999999998</v>
      </c>
      <c r="J7" s="85">
        <v>5120.6900000000005</v>
      </c>
      <c r="K7" s="85">
        <v>3610.9999999999995</v>
      </c>
      <c r="L7" s="85">
        <v>8236.4400000000023</v>
      </c>
      <c r="M7" s="85">
        <v>6600.021999999999</v>
      </c>
      <c r="N7" s="85">
        <v>4879.9220000000005</v>
      </c>
      <c r="O7" s="85">
        <v>4739.51</v>
      </c>
      <c r="P7" s="85">
        <v>4990.1400000000003</v>
      </c>
      <c r="Q7" s="85">
        <v>8042.4500000000016</v>
      </c>
      <c r="R7" s="85">
        <v>5778.9</v>
      </c>
    </row>
    <row r="8" spans="1:18" s="242" customFormat="1" ht="15.75">
      <c r="A8" s="252" t="s">
        <v>62</v>
      </c>
      <c r="B8" s="253" t="s">
        <v>250</v>
      </c>
      <c r="C8" s="252" t="s">
        <v>64</v>
      </c>
      <c r="D8" s="86">
        <v>6567.46</v>
      </c>
      <c r="E8" s="86">
        <v>0</v>
      </c>
      <c r="F8" s="86">
        <v>6567.46</v>
      </c>
      <c r="G8" s="86">
        <v>298.63</v>
      </c>
      <c r="H8" s="86">
        <v>180.45</v>
      </c>
      <c r="I8" s="86">
        <v>145.95000000000002</v>
      </c>
      <c r="J8" s="86">
        <v>1290.32</v>
      </c>
      <c r="K8" s="86">
        <v>383.66</v>
      </c>
      <c r="L8" s="86">
        <v>469.5</v>
      </c>
      <c r="M8" s="86">
        <v>922.02</v>
      </c>
      <c r="N8" s="86">
        <v>635.91999999999996</v>
      </c>
      <c r="O8" s="86">
        <v>398.39</v>
      </c>
      <c r="P8" s="86">
        <v>168.83</v>
      </c>
      <c r="Q8" s="86">
        <v>626.06000000000006</v>
      </c>
      <c r="R8" s="86">
        <v>1047.7299999999998</v>
      </c>
    </row>
    <row r="9" spans="1:18" s="242" customFormat="1" ht="15.75">
      <c r="A9" s="252" t="s">
        <v>65</v>
      </c>
      <c r="B9" s="253" t="s">
        <v>66</v>
      </c>
      <c r="C9" s="252" t="s">
        <v>67</v>
      </c>
      <c r="D9" s="86"/>
      <c r="E9" s="86">
        <v>368.35</v>
      </c>
      <c r="F9" s="86">
        <v>368.35</v>
      </c>
      <c r="G9" s="86">
        <v>151.16</v>
      </c>
      <c r="H9" s="86">
        <v>0</v>
      </c>
      <c r="I9" s="86">
        <v>0</v>
      </c>
      <c r="J9" s="86">
        <v>40.68</v>
      </c>
      <c r="K9" s="86">
        <v>110.19000000000001</v>
      </c>
      <c r="L9" s="86">
        <v>0</v>
      </c>
      <c r="M9" s="86">
        <v>3.7800000000000002</v>
      </c>
      <c r="N9" s="86">
        <v>30.59</v>
      </c>
      <c r="O9" s="86">
        <v>8.5400000000000009</v>
      </c>
      <c r="P9" s="86">
        <v>6.5</v>
      </c>
      <c r="Q9" s="86">
        <v>0</v>
      </c>
      <c r="R9" s="86">
        <v>16.91</v>
      </c>
    </row>
    <row r="10" spans="1:18" s="242" customFormat="1" ht="15.75">
      <c r="A10" s="252" t="s">
        <v>69</v>
      </c>
      <c r="B10" s="253" t="s">
        <v>70</v>
      </c>
      <c r="C10" s="252" t="s">
        <v>71</v>
      </c>
      <c r="D10" s="86"/>
      <c r="E10" s="86">
        <v>6199.1100000000006</v>
      </c>
      <c r="F10" s="86">
        <v>6199.1100000000006</v>
      </c>
      <c r="G10" s="86">
        <v>147.47</v>
      </c>
      <c r="H10" s="86">
        <v>180.45</v>
      </c>
      <c r="I10" s="86">
        <v>145.95000000000002</v>
      </c>
      <c r="J10" s="86">
        <v>1249.6400000000001</v>
      </c>
      <c r="K10" s="86">
        <v>273.47000000000003</v>
      </c>
      <c r="L10" s="86">
        <v>469.5</v>
      </c>
      <c r="M10" s="86">
        <v>918.24</v>
      </c>
      <c r="N10" s="86">
        <v>605.32999999999993</v>
      </c>
      <c r="O10" s="86">
        <v>389.85</v>
      </c>
      <c r="P10" s="86">
        <v>162.32999999999998</v>
      </c>
      <c r="Q10" s="86">
        <v>626.06000000000006</v>
      </c>
      <c r="R10" s="86">
        <v>1030.82</v>
      </c>
    </row>
    <row r="11" spans="1:18" s="242" customFormat="1" ht="15.75">
      <c r="A11" s="252" t="s">
        <v>73</v>
      </c>
      <c r="B11" s="253" t="s">
        <v>74</v>
      </c>
      <c r="C11" s="252" t="s">
        <v>68</v>
      </c>
      <c r="D11" s="86">
        <v>19075.599999999999</v>
      </c>
      <c r="E11" s="86">
        <v>-462.48999999999796</v>
      </c>
      <c r="F11" s="86">
        <v>18613.11</v>
      </c>
      <c r="G11" s="86">
        <v>215.16200000000003</v>
      </c>
      <c r="H11" s="86">
        <v>1718.0419999999999</v>
      </c>
      <c r="I11" s="86">
        <v>1470.212</v>
      </c>
      <c r="J11" s="86">
        <v>1524.9499999999998</v>
      </c>
      <c r="K11" s="86">
        <v>299.18000000000018</v>
      </c>
      <c r="L11" s="86">
        <v>2682.87</v>
      </c>
      <c r="M11" s="86">
        <v>1924.692</v>
      </c>
      <c r="N11" s="86">
        <v>1697.7820000000002</v>
      </c>
      <c r="O11" s="86">
        <v>1420.67</v>
      </c>
      <c r="P11" s="86">
        <v>1857.1600000000003</v>
      </c>
      <c r="Q11" s="86">
        <v>2656.4300000000003</v>
      </c>
      <c r="R11" s="86">
        <v>1145.9599999999998</v>
      </c>
    </row>
    <row r="12" spans="1:18" s="242" customFormat="1" ht="15.75">
      <c r="A12" s="252" t="s">
        <v>76</v>
      </c>
      <c r="B12" s="253" t="s">
        <v>77</v>
      </c>
      <c r="C12" s="252" t="s">
        <v>72</v>
      </c>
      <c r="D12" s="86">
        <v>2808.73</v>
      </c>
      <c r="E12" s="86">
        <v>0</v>
      </c>
      <c r="F12" s="86">
        <v>2808.73</v>
      </c>
      <c r="G12" s="86">
        <v>87.41</v>
      </c>
      <c r="H12" s="86">
        <v>357.27</v>
      </c>
      <c r="I12" s="86">
        <v>54.35</v>
      </c>
      <c r="J12" s="86">
        <v>429.09000000000003</v>
      </c>
      <c r="K12" s="86">
        <v>304.08999999999997</v>
      </c>
      <c r="L12" s="86">
        <v>112.34</v>
      </c>
      <c r="M12" s="86">
        <v>339.7</v>
      </c>
      <c r="N12" s="86">
        <v>64.8</v>
      </c>
      <c r="O12" s="86">
        <v>67.67</v>
      </c>
      <c r="P12" s="86">
        <v>131.18</v>
      </c>
      <c r="Q12" s="86">
        <v>513.37</v>
      </c>
      <c r="R12" s="86">
        <v>347.46</v>
      </c>
    </row>
    <row r="13" spans="1:18" s="242" customFormat="1" ht="15.75">
      <c r="A13" s="252" t="s">
        <v>79</v>
      </c>
      <c r="B13" s="253" t="s">
        <v>80</v>
      </c>
      <c r="C13" s="252" t="s">
        <v>78</v>
      </c>
      <c r="D13" s="86"/>
      <c r="E13" s="86">
        <v>0</v>
      </c>
      <c r="F13" s="86">
        <v>0</v>
      </c>
      <c r="G13" s="86">
        <v>0</v>
      </c>
      <c r="H13" s="86">
        <v>0</v>
      </c>
      <c r="I13" s="86">
        <v>0</v>
      </c>
      <c r="J13" s="86">
        <v>0</v>
      </c>
      <c r="K13" s="86">
        <v>0</v>
      </c>
      <c r="L13" s="86">
        <v>0</v>
      </c>
      <c r="M13" s="86">
        <v>0</v>
      </c>
      <c r="N13" s="86">
        <v>0</v>
      </c>
      <c r="O13" s="86">
        <v>0</v>
      </c>
      <c r="P13" s="86">
        <v>0</v>
      </c>
      <c r="Q13" s="86">
        <v>0</v>
      </c>
      <c r="R13" s="86">
        <v>0</v>
      </c>
    </row>
    <row r="14" spans="1:18" s="242" customFormat="1" ht="15.75">
      <c r="A14" s="252" t="s">
        <v>82</v>
      </c>
      <c r="B14" s="253" t="s">
        <v>83</v>
      </c>
      <c r="C14" s="252" t="s">
        <v>75</v>
      </c>
      <c r="D14" s="86">
        <v>25028.63</v>
      </c>
      <c r="E14" s="86">
        <v>0</v>
      </c>
      <c r="F14" s="86">
        <v>25028.629999999997</v>
      </c>
      <c r="G14" s="86">
        <v>383.92</v>
      </c>
      <c r="H14" s="86">
        <v>2466.81</v>
      </c>
      <c r="I14" s="86">
        <v>2036.69</v>
      </c>
      <c r="J14" s="86">
        <v>1304.8399999999999</v>
      </c>
      <c r="K14" s="86">
        <v>1935.1899999999998</v>
      </c>
      <c r="L14" s="86">
        <v>4150.16</v>
      </c>
      <c r="M14" s="86">
        <v>2105.7599999999998</v>
      </c>
      <c r="N14" s="86">
        <v>2097.63</v>
      </c>
      <c r="O14" s="86">
        <v>1917.35</v>
      </c>
      <c r="P14" s="86">
        <v>1730.85</v>
      </c>
      <c r="Q14" s="86">
        <v>2967.26</v>
      </c>
      <c r="R14" s="86">
        <v>1932.1699999999998</v>
      </c>
    </row>
    <row r="15" spans="1:18" s="242" customFormat="1" ht="15.75">
      <c r="A15" s="252" t="s">
        <v>85</v>
      </c>
      <c r="B15" s="253" t="s">
        <v>86</v>
      </c>
      <c r="C15" s="252" t="s">
        <v>81</v>
      </c>
      <c r="D15" s="86">
        <v>10096.08</v>
      </c>
      <c r="E15" s="86">
        <v>0</v>
      </c>
      <c r="F15" s="86">
        <v>10096.08</v>
      </c>
      <c r="G15" s="86">
        <v>115.05</v>
      </c>
      <c r="H15" s="86">
        <v>604.5200000000001</v>
      </c>
      <c r="I15" s="86">
        <v>1039.48</v>
      </c>
      <c r="J15" s="86">
        <v>568.05999999999995</v>
      </c>
      <c r="K15" s="86">
        <v>671.43</v>
      </c>
      <c r="L15" s="86">
        <v>820.77</v>
      </c>
      <c r="M15" s="86">
        <v>1306.58</v>
      </c>
      <c r="N15" s="86">
        <v>382.63</v>
      </c>
      <c r="O15" s="86">
        <v>934.43000000000006</v>
      </c>
      <c r="P15" s="86">
        <v>1101.74</v>
      </c>
      <c r="Q15" s="86">
        <v>1267.29</v>
      </c>
      <c r="R15" s="86">
        <v>1284.0999999999999</v>
      </c>
    </row>
    <row r="16" spans="1:18" s="242" customFormat="1" ht="31.5">
      <c r="A16" s="254"/>
      <c r="B16" s="255" t="s">
        <v>251</v>
      </c>
      <c r="C16" s="254" t="s">
        <v>252</v>
      </c>
      <c r="D16" s="86"/>
      <c r="E16" s="86">
        <v>7733.04</v>
      </c>
      <c r="F16" s="86">
        <v>7733.04</v>
      </c>
      <c r="G16" s="86">
        <v>115.05</v>
      </c>
      <c r="H16" s="86">
        <v>465.68</v>
      </c>
      <c r="I16" s="86">
        <v>788.27</v>
      </c>
      <c r="J16" s="86">
        <v>568.05999999999995</v>
      </c>
      <c r="K16" s="86">
        <v>470.63</v>
      </c>
      <c r="L16" s="86">
        <v>591.23</v>
      </c>
      <c r="M16" s="86">
        <v>1158.5</v>
      </c>
      <c r="N16" s="86">
        <v>378.85</v>
      </c>
      <c r="O16" s="86">
        <v>399.01</v>
      </c>
      <c r="P16" s="86">
        <v>1019.56</v>
      </c>
      <c r="Q16" s="86">
        <v>1197.95</v>
      </c>
      <c r="R16" s="86">
        <v>580.25</v>
      </c>
    </row>
    <row r="17" spans="1:18" s="242" customFormat="1" ht="15.75">
      <c r="A17" s="252" t="s">
        <v>91</v>
      </c>
      <c r="B17" s="253" t="s">
        <v>92</v>
      </c>
      <c r="C17" s="252" t="s">
        <v>87</v>
      </c>
      <c r="D17" s="86">
        <v>75</v>
      </c>
      <c r="E17" s="86">
        <v>0</v>
      </c>
      <c r="F17" s="86">
        <v>75</v>
      </c>
      <c r="G17" s="86">
        <v>15.620000000000001</v>
      </c>
      <c r="H17" s="86">
        <v>0.66999999999999993</v>
      </c>
      <c r="I17" s="86">
        <v>0</v>
      </c>
      <c r="J17" s="86">
        <v>3.4299999999999997</v>
      </c>
      <c r="K17" s="86">
        <v>17.45</v>
      </c>
      <c r="L17" s="86">
        <v>0.8</v>
      </c>
      <c r="M17" s="86">
        <v>1.27</v>
      </c>
      <c r="N17" s="86">
        <v>1.1599999999999999</v>
      </c>
      <c r="O17" s="86">
        <v>1</v>
      </c>
      <c r="P17" s="86">
        <v>0.38</v>
      </c>
      <c r="Q17" s="86">
        <v>12.040000000000001</v>
      </c>
      <c r="R17" s="86">
        <v>21.18</v>
      </c>
    </row>
    <row r="18" spans="1:18" s="256" customFormat="1" ht="15.75">
      <c r="A18" s="252" t="s">
        <v>94</v>
      </c>
      <c r="B18" s="253" t="s">
        <v>95</v>
      </c>
      <c r="C18" s="252" t="s">
        <v>96</v>
      </c>
      <c r="D18" s="86"/>
      <c r="E18" s="86">
        <v>0</v>
      </c>
      <c r="F18" s="86">
        <v>0</v>
      </c>
      <c r="G18" s="86">
        <v>0</v>
      </c>
      <c r="H18" s="86">
        <v>0</v>
      </c>
      <c r="I18" s="86">
        <v>0</v>
      </c>
      <c r="J18" s="86">
        <v>0</v>
      </c>
      <c r="K18" s="86">
        <v>0</v>
      </c>
      <c r="L18" s="86">
        <v>0</v>
      </c>
      <c r="M18" s="86">
        <v>0</v>
      </c>
      <c r="N18" s="86">
        <v>0</v>
      </c>
      <c r="O18" s="86">
        <v>0</v>
      </c>
      <c r="P18" s="86">
        <v>0</v>
      </c>
      <c r="Q18" s="86">
        <v>0</v>
      </c>
      <c r="R18" s="86">
        <v>0</v>
      </c>
    </row>
    <row r="19" spans="1:18" s="242" customFormat="1" ht="15.75">
      <c r="A19" s="252" t="s">
        <v>97</v>
      </c>
      <c r="B19" s="253" t="s">
        <v>98</v>
      </c>
      <c r="C19" s="252" t="s">
        <v>90</v>
      </c>
      <c r="D19" s="86"/>
      <c r="E19" s="86">
        <v>0</v>
      </c>
      <c r="F19" s="86">
        <v>0</v>
      </c>
      <c r="G19" s="86">
        <v>0</v>
      </c>
      <c r="H19" s="86">
        <v>0</v>
      </c>
      <c r="I19" s="86">
        <v>0</v>
      </c>
      <c r="J19" s="86">
        <v>0</v>
      </c>
      <c r="K19" s="86">
        <v>0</v>
      </c>
      <c r="L19" s="86">
        <v>0</v>
      </c>
      <c r="M19" s="86">
        <v>0</v>
      </c>
      <c r="N19" s="86">
        <v>0</v>
      </c>
      <c r="O19" s="86">
        <v>0</v>
      </c>
      <c r="P19" s="86">
        <v>0</v>
      </c>
      <c r="Q19" s="86">
        <v>0</v>
      </c>
      <c r="R19" s="86">
        <v>0</v>
      </c>
    </row>
    <row r="20" spans="1:18" s="242" customFormat="1" ht="15.75">
      <c r="A20" s="252" t="s">
        <v>99</v>
      </c>
      <c r="B20" s="253" t="s">
        <v>100</v>
      </c>
      <c r="C20" s="252" t="s">
        <v>93</v>
      </c>
      <c r="D20" s="86"/>
      <c r="E20" s="86">
        <v>2</v>
      </c>
      <c r="F20" s="86">
        <v>2</v>
      </c>
      <c r="G20" s="86">
        <v>1.7</v>
      </c>
      <c r="H20" s="86">
        <v>0</v>
      </c>
      <c r="I20" s="86">
        <v>0</v>
      </c>
      <c r="J20" s="86">
        <v>0</v>
      </c>
      <c r="K20" s="86">
        <v>0</v>
      </c>
      <c r="L20" s="86">
        <v>0</v>
      </c>
      <c r="M20" s="86">
        <v>0</v>
      </c>
      <c r="N20" s="86">
        <v>0</v>
      </c>
      <c r="O20" s="86">
        <v>0</v>
      </c>
      <c r="P20" s="86">
        <v>0</v>
      </c>
      <c r="Q20" s="86">
        <v>0</v>
      </c>
      <c r="R20" s="86">
        <v>0.30000000000000004</v>
      </c>
    </row>
    <row r="21" spans="1:18" s="251" customFormat="1" ht="15.75">
      <c r="A21" s="249">
        <v>2</v>
      </c>
      <c r="B21" s="250" t="s">
        <v>102</v>
      </c>
      <c r="C21" s="249" t="s">
        <v>101</v>
      </c>
      <c r="D21" s="84">
        <v>3980.71</v>
      </c>
      <c r="E21" s="84">
        <v>462.48999999999978</v>
      </c>
      <c r="F21" s="84">
        <v>4443.2</v>
      </c>
      <c r="G21" s="84">
        <v>317.88</v>
      </c>
      <c r="H21" s="84">
        <v>1005.27</v>
      </c>
      <c r="I21" s="84">
        <v>193.49</v>
      </c>
      <c r="J21" s="84">
        <v>465.61</v>
      </c>
      <c r="K21" s="84">
        <v>141.34</v>
      </c>
      <c r="L21" s="84">
        <v>473.17999999999995</v>
      </c>
      <c r="M21" s="84">
        <v>282.85000000000002</v>
      </c>
      <c r="N21" s="84">
        <v>158.82999999999998</v>
      </c>
      <c r="O21" s="84">
        <v>221.16</v>
      </c>
      <c r="P21" s="84">
        <v>225.55</v>
      </c>
      <c r="Q21" s="84">
        <v>692.8599999999999</v>
      </c>
      <c r="R21" s="84">
        <v>265.18</v>
      </c>
    </row>
    <row r="22" spans="1:18" s="242" customFormat="1" ht="15.75">
      <c r="A22" s="252" t="s">
        <v>103</v>
      </c>
      <c r="B22" s="253" t="s">
        <v>104</v>
      </c>
      <c r="C22" s="252" t="s">
        <v>105</v>
      </c>
      <c r="D22" s="86">
        <v>447.56</v>
      </c>
      <c r="E22" s="86">
        <v>0</v>
      </c>
      <c r="F22" s="86">
        <v>447.56</v>
      </c>
      <c r="G22" s="86">
        <v>0</v>
      </c>
      <c r="H22" s="86">
        <v>29.55</v>
      </c>
      <c r="I22" s="86">
        <v>23.58</v>
      </c>
      <c r="J22" s="86">
        <v>66.11</v>
      </c>
      <c r="K22" s="86">
        <v>43.38</v>
      </c>
      <c r="L22" s="86">
        <v>36.869999999999997</v>
      </c>
      <c r="M22" s="86">
        <v>48.35</v>
      </c>
      <c r="N22" s="86">
        <v>36.89</v>
      </c>
      <c r="O22" s="86">
        <v>33.299999999999997</v>
      </c>
      <c r="P22" s="86">
        <v>31.14</v>
      </c>
      <c r="Q22" s="86">
        <v>42.12</v>
      </c>
      <c r="R22" s="86">
        <v>56.269999999999996</v>
      </c>
    </row>
    <row r="23" spans="1:18" s="251" customFormat="1" ht="15.75">
      <c r="A23" s="252" t="s">
        <v>107</v>
      </c>
      <c r="B23" s="253" t="s">
        <v>108</v>
      </c>
      <c r="C23" s="252" t="s">
        <v>109</v>
      </c>
      <c r="D23" s="86">
        <v>109.75</v>
      </c>
      <c r="E23" s="86">
        <v>0</v>
      </c>
      <c r="F23" s="86">
        <v>109.75</v>
      </c>
      <c r="G23" s="86">
        <v>109.75</v>
      </c>
      <c r="H23" s="86">
        <v>0</v>
      </c>
      <c r="I23" s="86">
        <v>0</v>
      </c>
      <c r="J23" s="86">
        <v>0</v>
      </c>
      <c r="K23" s="86">
        <v>0</v>
      </c>
      <c r="L23" s="86">
        <v>0</v>
      </c>
      <c r="M23" s="86">
        <v>0</v>
      </c>
      <c r="N23" s="86">
        <v>0</v>
      </c>
      <c r="O23" s="86">
        <v>0</v>
      </c>
      <c r="P23" s="86">
        <v>0</v>
      </c>
      <c r="Q23" s="86">
        <v>0</v>
      </c>
      <c r="R23" s="86">
        <v>0</v>
      </c>
    </row>
    <row r="24" spans="1:18" s="242" customFormat="1" ht="15.75">
      <c r="A24" s="252" t="s">
        <v>111</v>
      </c>
      <c r="B24" s="253" t="s">
        <v>112</v>
      </c>
      <c r="C24" s="252" t="s">
        <v>113</v>
      </c>
      <c r="D24" s="86">
        <v>14.77</v>
      </c>
      <c r="E24" s="86">
        <v>0</v>
      </c>
      <c r="F24" s="86">
        <v>14.770000000000003</v>
      </c>
      <c r="G24" s="86">
        <v>7.2700000000000005</v>
      </c>
      <c r="H24" s="86">
        <v>0.64999999999999991</v>
      </c>
      <c r="I24" s="86">
        <v>0.44</v>
      </c>
      <c r="J24" s="86">
        <v>1.05</v>
      </c>
      <c r="K24" s="86">
        <v>0.49</v>
      </c>
      <c r="L24" s="86">
        <v>0.56000000000000005</v>
      </c>
      <c r="M24" s="86">
        <v>0.5</v>
      </c>
      <c r="N24" s="86">
        <v>0.63</v>
      </c>
      <c r="O24" s="86">
        <v>0.59000000000000008</v>
      </c>
      <c r="P24" s="86">
        <v>0.41000000000000003</v>
      </c>
      <c r="Q24" s="86">
        <v>0.54</v>
      </c>
      <c r="R24" s="86">
        <v>1.64</v>
      </c>
    </row>
    <row r="25" spans="1:18" s="242" customFormat="1" ht="15.75">
      <c r="A25" s="252" t="s">
        <v>115</v>
      </c>
      <c r="B25" s="253" t="s">
        <v>116</v>
      </c>
      <c r="C25" s="252" t="s">
        <v>117</v>
      </c>
      <c r="D25" s="86">
        <v>84.31</v>
      </c>
      <c r="E25" s="86">
        <v>0</v>
      </c>
      <c r="F25" s="86">
        <v>84.31</v>
      </c>
      <c r="G25" s="86">
        <v>5.63</v>
      </c>
      <c r="H25" s="86">
        <v>1.96</v>
      </c>
      <c r="I25" s="86">
        <v>2</v>
      </c>
      <c r="J25" s="86">
        <v>55.07</v>
      </c>
      <c r="K25" s="86">
        <v>2.2000000000000002</v>
      </c>
      <c r="L25" s="86">
        <v>2</v>
      </c>
      <c r="M25" s="86">
        <v>5.6100000000000012</v>
      </c>
      <c r="N25" s="86">
        <v>2</v>
      </c>
      <c r="O25" s="86">
        <v>1.96</v>
      </c>
      <c r="P25" s="86">
        <v>1.93</v>
      </c>
      <c r="Q25" s="86">
        <v>1.95</v>
      </c>
      <c r="R25" s="86">
        <v>2</v>
      </c>
    </row>
    <row r="26" spans="1:18" s="242" customFormat="1" ht="15.75">
      <c r="A26" s="252" t="s">
        <v>119</v>
      </c>
      <c r="B26" s="253" t="s">
        <v>120</v>
      </c>
      <c r="C26" s="252" t="s">
        <v>106</v>
      </c>
      <c r="D26" s="86">
        <v>6.03</v>
      </c>
      <c r="E26" s="86">
        <v>0</v>
      </c>
      <c r="F26" s="86">
        <v>6.0299999999999994</v>
      </c>
      <c r="G26" s="86">
        <v>4.84</v>
      </c>
      <c r="H26" s="86">
        <v>7.0000000000000007E-2</v>
      </c>
      <c r="I26" s="86">
        <v>7.0000000000000007E-2</v>
      </c>
      <c r="J26" s="86">
        <v>0.1</v>
      </c>
      <c r="K26" s="86">
        <v>0.09</v>
      </c>
      <c r="L26" s="86">
        <v>0.08</v>
      </c>
      <c r="M26" s="86">
        <v>0.08</v>
      </c>
      <c r="N26" s="86">
        <v>0.06</v>
      </c>
      <c r="O26" s="86">
        <v>0.1</v>
      </c>
      <c r="P26" s="86">
        <v>0.06</v>
      </c>
      <c r="Q26" s="86">
        <v>0.33</v>
      </c>
      <c r="R26" s="86">
        <v>0.15</v>
      </c>
    </row>
    <row r="27" spans="1:18" s="242" customFormat="1" ht="15.75">
      <c r="A27" s="252" t="s">
        <v>122</v>
      </c>
      <c r="B27" s="253" t="s">
        <v>123</v>
      </c>
      <c r="C27" s="252" t="s">
        <v>124</v>
      </c>
      <c r="D27" s="86">
        <v>173.66</v>
      </c>
      <c r="E27" s="86">
        <v>0</v>
      </c>
      <c r="F27" s="86">
        <v>173.66</v>
      </c>
      <c r="G27" s="86">
        <v>27.48</v>
      </c>
      <c r="H27" s="86">
        <v>12.850000000000001</v>
      </c>
      <c r="I27" s="86">
        <v>10.459999999999999</v>
      </c>
      <c r="J27" s="86">
        <v>16.869999999999997</v>
      </c>
      <c r="K27" s="86">
        <v>14.47</v>
      </c>
      <c r="L27" s="86">
        <v>11.82</v>
      </c>
      <c r="M27" s="86">
        <v>13.12</v>
      </c>
      <c r="N27" s="86">
        <v>13.57</v>
      </c>
      <c r="O27" s="86">
        <v>13.43</v>
      </c>
      <c r="P27" s="86">
        <v>12.19</v>
      </c>
      <c r="Q27" s="86">
        <v>12.84</v>
      </c>
      <c r="R27" s="86">
        <v>14.559999999999999</v>
      </c>
    </row>
    <row r="28" spans="1:18" s="242" customFormat="1" ht="15.75">
      <c r="A28" s="252" t="s">
        <v>126</v>
      </c>
      <c r="B28" s="253" t="s">
        <v>253</v>
      </c>
      <c r="C28" s="252" t="s">
        <v>128</v>
      </c>
      <c r="D28" s="86"/>
      <c r="E28" s="86">
        <v>13.500000000000002</v>
      </c>
      <c r="F28" s="86">
        <v>13.500000000000002</v>
      </c>
      <c r="G28" s="86">
        <v>1.5100000000000002</v>
      </c>
      <c r="H28" s="86">
        <v>0.62000000000000011</v>
      </c>
      <c r="I28" s="86">
        <v>1.01</v>
      </c>
      <c r="J28" s="86">
        <v>1.2</v>
      </c>
      <c r="K28" s="86">
        <v>0.80000000000000016</v>
      </c>
      <c r="L28" s="86">
        <v>0.97</v>
      </c>
      <c r="M28" s="86">
        <v>1.2900000000000005</v>
      </c>
      <c r="N28" s="86">
        <v>2.2999999999999998</v>
      </c>
      <c r="O28" s="86">
        <v>1.07</v>
      </c>
      <c r="P28" s="86">
        <v>0.88</v>
      </c>
      <c r="Q28" s="86">
        <v>0.71000000000000019</v>
      </c>
      <c r="R28" s="86">
        <v>1.1399999999999999</v>
      </c>
    </row>
    <row r="29" spans="1:18" s="242" customFormat="1" ht="15.75">
      <c r="A29" s="252" t="s">
        <v>129</v>
      </c>
      <c r="B29" s="253" t="s">
        <v>130</v>
      </c>
      <c r="C29" s="252" t="s">
        <v>131</v>
      </c>
      <c r="D29" s="86"/>
      <c r="E29" s="86">
        <v>0</v>
      </c>
      <c r="F29" s="86">
        <v>0</v>
      </c>
      <c r="G29" s="86">
        <v>0</v>
      </c>
      <c r="H29" s="86">
        <v>0</v>
      </c>
      <c r="I29" s="86">
        <v>0</v>
      </c>
      <c r="J29" s="86">
        <v>0</v>
      </c>
      <c r="K29" s="86">
        <v>0</v>
      </c>
      <c r="L29" s="86">
        <v>0</v>
      </c>
      <c r="M29" s="86">
        <v>0</v>
      </c>
      <c r="N29" s="86">
        <v>0</v>
      </c>
      <c r="O29" s="86">
        <v>0</v>
      </c>
      <c r="P29" s="86">
        <v>0</v>
      </c>
      <c r="Q29" s="86">
        <v>0</v>
      </c>
      <c r="R29" s="86">
        <v>0</v>
      </c>
    </row>
    <row r="30" spans="1:18" s="242" customFormat="1" ht="15.75">
      <c r="A30" s="252" t="s">
        <v>132</v>
      </c>
      <c r="B30" s="253" t="s">
        <v>133</v>
      </c>
      <c r="C30" s="252" t="s">
        <v>134</v>
      </c>
      <c r="D30" s="86"/>
      <c r="E30" s="86">
        <v>4.97</v>
      </c>
      <c r="F30" s="86">
        <v>4.97</v>
      </c>
      <c r="G30" s="86">
        <v>1.92</v>
      </c>
      <c r="H30" s="86">
        <v>0.39</v>
      </c>
      <c r="I30" s="86">
        <v>0.18</v>
      </c>
      <c r="J30" s="86">
        <v>0.3</v>
      </c>
      <c r="K30" s="86">
        <v>0.32</v>
      </c>
      <c r="L30" s="86">
        <v>0.17</v>
      </c>
      <c r="M30" s="86">
        <v>0.26</v>
      </c>
      <c r="N30" s="86">
        <v>0.15</v>
      </c>
      <c r="O30" s="86">
        <v>0.35</v>
      </c>
      <c r="P30" s="86">
        <v>0.33</v>
      </c>
      <c r="Q30" s="86">
        <v>0.14000000000000001</v>
      </c>
      <c r="R30" s="86">
        <v>0.46</v>
      </c>
    </row>
    <row r="31" spans="1:18" s="242" customFormat="1" ht="15.75">
      <c r="A31" s="252" t="s">
        <v>136</v>
      </c>
      <c r="B31" s="253" t="s">
        <v>137</v>
      </c>
      <c r="C31" s="252" t="s">
        <v>138</v>
      </c>
      <c r="D31" s="86"/>
      <c r="E31" s="86">
        <v>47.22</v>
      </c>
      <c r="F31" s="86">
        <v>47.22</v>
      </c>
      <c r="G31" s="86">
        <v>10.82</v>
      </c>
      <c r="H31" s="86">
        <v>2.87</v>
      </c>
      <c r="I31" s="86">
        <v>1.17</v>
      </c>
      <c r="J31" s="86">
        <v>5.9799999999999995</v>
      </c>
      <c r="K31" s="86">
        <v>3.93</v>
      </c>
      <c r="L31" s="86">
        <v>2.58</v>
      </c>
      <c r="M31" s="86">
        <v>3.17</v>
      </c>
      <c r="N31" s="86">
        <v>2.0699999999999998</v>
      </c>
      <c r="O31" s="86">
        <v>3.41</v>
      </c>
      <c r="P31" s="86">
        <v>2.82</v>
      </c>
      <c r="Q31" s="86">
        <v>3.69</v>
      </c>
      <c r="R31" s="86">
        <v>4.71</v>
      </c>
    </row>
    <row r="32" spans="1:18" s="242" customFormat="1" ht="15.75">
      <c r="A32" s="252" t="s">
        <v>140</v>
      </c>
      <c r="B32" s="253" t="s">
        <v>141</v>
      </c>
      <c r="C32" s="252" t="s">
        <v>142</v>
      </c>
      <c r="D32" s="86"/>
      <c r="E32" s="86">
        <v>107.96999999999998</v>
      </c>
      <c r="F32" s="86">
        <v>107.96999999999998</v>
      </c>
      <c r="G32" s="86">
        <v>13.23</v>
      </c>
      <c r="H32" s="86">
        <v>8.9700000000000006</v>
      </c>
      <c r="I32" s="86">
        <v>8.1</v>
      </c>
      <c r="J32" s="86">
        <v>9.389999999999997</v>
      </c>
      <c r="K32" s="86">
        <v>9.42</v>
      </c>
      <c r="L32" s="86">
        <v>8.1</v>
      </c>
      <c r="M32" s="86">
        <v>8.3999999999999986</v>
      </c>
      <c r="N32" s="86">
        <v>9.0500000000000007</v>
      </c>
      <c r="O32" s="86">
        <v>8.6</v>
      </c>
      <c r="P32" s="86">
        <v>8.16</v>
      </c>
      <c r="Q32" s="86">
        <v>8.2999999999999989</v>
      </c>
      <c r="R32" s="86">
        <v>8.25</v>
      </c>
    </row>
    <row r="33" spans="1:18" s="242" customFormat="1" ht="31.5">
      <c r="A33" s="252" t="s">
        <v>143</v>
      </c>
      <c r="B33" s="253" t="s">
        <v>144</v>
      </c>
      <c r="C33" s="252" t="s">
        <v>145</v>
      </c>
      <c r="D33" s="86"/>
      <c r="E33" s="86">
        <v>0</v>
      </c>
      <c r="F33" s="86">
        <v>0</v>
      </c>
      <c r="G33" s="86">
        <v>0</v>
      </c>
      <c r="H33" s="86">
        <v>0</v>
      </c>
      <c r="I33" s="86">
        <v>0</v>
      </c>
      <c r="J33" s="86">
        <v>0</v>
      </c>
      <c r="K33" s="86">
        <v>0</v>
      </c>
      <c r="L33" s="86">
        <v>0</v>
      </c>
      <c r="M33" s="86">
        <v>0</v>
      </c>
      <c r="N33" s="86">
        <v>0</v>
      </c>
      <c r="O33" s="86">
        <v>0</v>
      </c>
      <c r="P33" s="86">
        <v>0</v>
      </c>
      <c r="Q33" s="86">
        <v>0</v>
      </c>
      <c r="R33" s="86">
        <v>0</v>
      </c>
    </row>
    <row r="34" spans="1:18" s="242" customFormat="1" ht="15.75">
      <c r="A34" s="252" t="s">
        <v>146</v>
      </c>
      <c r="B34" s="253" t="s">
        <v>147</v>
      </c>
      <c r="C34" s="252" t="s">
        <v>148</v>
      </c>
      <c r="D34" s="86"/>
      <c r="E34" s="86">
        <v>0</v>
      </c>
      <c r="F34" s="86">
        <v>0</v>
      </c>
      <c r="G34" s="86">
        <v>0</v>
      </c>
      <c r="H34" s="86">
        <v>0</v>
      </c>
      <c r="I34" s="86">
        <v>0</v>
      </c>
      <c r="J34" s="86">
        <v>0</v>
      </c>
      <c r="K34" s="86">
        <v>0</v>
      </c>
      <c r="L34" s="86">
        <v>0</v>
      </c>
      <c r="M34" s="86">
        <v>0</v>
      </c>
      <c r="N34" s="86">
        <v>0</v>
      </c>
      <c r="O34" s="86">
        <v>0</v>
      </c>
      <c r="P34" s="86">
        <v>0</v>
      </c>
      <c r="Q34" s="86">
        <v>0</v>
      </c>
      <c r="R34" s="86">
        <v>0</v>
      </c>
    </row>
    <row r="35" spans="1:18" s="242" customFormat="1" ht="15.75">
      <c r="A35" s="252" t="s">
        <v>149</v>
      </c>
      <c r="B35" s="253" t="s">
        <v>254</v>
      </c>
      <c r="C35" s="252" t="s">
        <v>151</v>
      </c>
      <c r="D35" s="86"/>
      <c r="E35" s="86">
        <v>0</v>
      </c>
      <c r="F35" s="86">
        <v>0</v>
      </c>
      <c r="G35" s="86">
        <v>0</v>
      </c>
      <c r="H35" s="86">
        <v>0</v>
      </c>
      <c r="I35" s="86">
        <v>0</v>
      </c>
      <c r="J35" s="86">
        <v>0</v>
      </c>
      <c r="K35" s="86">
        <v>0</v>
      </c>
      <c r="L35" s="86">
        <v>0</v>
      </c>
      <c r="M35" s="86">
        <v>0</v>
      </c>
      <c r="N35" s="86">
        <v>0</v>
      </c>
      <c r="O35" s="86">
        <v>0</v>
      </c>
      <c r="P35" s="86">
        <v>0</v>
      </c>
      <c r="Q35" s="86">
        <v>0</v>
      </c>
      <c r="R35" s="86">
        <v>0</v>
      </c>
    </row>
    <row r="36" spans="1:18" s="242" customFormat="1" ht="15.75">
      <c r="A36" s="252" t="s">
        <v>152</v>
      </c>
      <c r="B36" s="253" t="s">
        <v>153</v>
      </c>
      <c r="C36" s="252" t="s">
        <v>154</v>
      </c>
      <c r="D36" s="86"/>
      <c r="E36" s="86">
        <v>0</v>
      </c>
      <c r="F36" s="86">
        <v>0</v>
      </c>
      <c r="G36" s="86">
        <v>0</v>
      </c>
      <c r="H36" s="86">
        <v>0</v>
      </c>
      <c r="I36" s="86">
        <v>0</v>
      </c>
      <c r="J36" s="86">
        <v>0</v>
      </c>
      <c r="K36" s="86">
        <v>0</v>
      </c>
      <c r="L36" s="86">
        <v>0</v>
      </c>
      <c r="M36" s="86">
        <v>0</v>
      </c>
      <c r="N36" s="86">
        <v>0</v>
      </c>
      <c r="O36" s="86">
        <v>0</v>
      </c>
      <c r="P36" s="86">
        <v>0</v>
      </c>
      <c r="Q36" s="86">
        <v>0</v>
      </c>
      <c r="R36" s="86">
        <v>0</v>
      </c>
    </row>
    <row r="37" spans="1:18" s="242" customFormat="1" ht="15.75">
      <c r="A37" s="252" t="s">
        <v>156</v>
      </c>
      <c r="B37" s="253" t="s">
        <v>157</v>
      </c>
      <c r="C37" s="252" t="s">
        <v>158</v>
      </c>
      <c r="D37" s="86"/>
      <c r="E37" s="86">
        <v>0</v>
      </c>
      <c r="F37" s="86">
        <v>0</v>
      </c>
      <c r="G37" s="86">
        <v>0</v>
      </c>
      <c r="H37" s="86">
        <v>0</v>
      </c>
      <c r="I37" s="86">
        <v>0</v>
      </c>
      <c r="J37" s="86">
        <v>0</v>
      </c>
      <c r="K37" s="86">
        <v>0</v>
      </c>
      <c r="L37" s="86">
        <v>0</v>
      </c>
      <c r="M37" s="86">
        <v>0</v>
      </c>
      <c r="N37" s="86">
        <v>0</v>
      </c>
      <c r="O37" s="86">
        <v>0</v>
      </c>
      <c r="P37" s="86">
        <v>0</v>
      </c>
      <c r="Q37" s="86">
        <v>0</v>
      </c>
      <c r="R37" s="86">
        <v>0</v>
      </c>
    </row>
    <row r="38" spans="1:18" s="242" customFormat="1" ht="15.75">
      <c r="A38" s="252" t="s">
        <v>160</v>
      </c>
      <c r="B38" s="253" t="s">
        <v>161</v>
      </c>
      <c r="C38" s="252" t="s">
        <v>162</v>
      </c>
      <c r="D38" s="86"/>
      <c r="E38" s="86">
        <v>160.29000000000002</v>
      </c>
      <c r="F38" s="86">
        <v>160.29000000000002</v>
      </c>
      <c r="G38" s="86">
        <v>28.740000000000002</v>
      </c>
      <c r="H38" s="86">
        <v>1.1599999999999999</v>
      </c>
      <c r="I38" s="86">
        <v>0</v>
      </c>
      <c r="J38" s="86">
        <v>105.3</v>
      </c>
      <c r="K38" s="86">
        <v>0</v>
      </c>
      <c r="L38" s="86">
        <v>0.11</v>
      </c>
      <c r="M38" s="86">
        <v>13.250000000000002</v>
      </c>
      <c r="N38" s="86">
        <v>0.19</v>
      </c>
      <c r="O38" s="86">
        <v>0.08</v>
      </c>
      <c r="P38" s="86">
        <v>0.15</v>
      </c>
      <c r="Q38" s="86">
        <v>0</v>
      </c>
      <c r="R38" s="86">
        <v>11.31</v>
      </c>
    </row>
    <row r="39" spans="1:18" s="242" customFormat="1" ht="15.75">
      <c r="A39" s="252" t="s">
        <v>163</v>
      </c>
      <c r="B39" s="253" t="s">
        <v>164</v>
      </c>
      <c r="C39" s="252" t="s">
        <v>110</v>
      </c>
      <c r="D39" s="86"/>
      <c r="E39" s="86">
        <v>0</v>
      </c>
      <c r="F39" s="86">
        <v>0</v>
      </c>
      <c r="G39" s="86">
        <v>0</v>
      </c>
      <c r="H39" s="86">
        <v>0</v>
      </c>
      <c r="I39" s="86">
        <v>0</v>
      </c>
      <c r="J39" s="86">
        <v>0</v>
      </c>
      <c r="K39" s="86">
        <v>0</v>
      </c>
      <c r="L39" s="86">
        <v>0</v>
      </c>
      <c r="M39" s="86">
        <v>0</v>
      </c>
      <c r="N39" s="86">
        <v>0</v>
      </c>
      <c r="O39" s="86">
        <v>0</v>
      </c>
      <c r="P39" s="86">
        <v>0</v>
      </c>
      <c r="Q39" s="86">
        <v>0</v>
      </c>
      <c r="R39" s="86">
        <v>0</v>
      </c>
    </row>
    <row r="40" spans="1:18" s="242" customFormat="1" ht="15.75">
      <c r="A40" s="252" t="s">
        <v>166</v>
      </c>
      <c r="B40" s="253" t="s">
        <v>167</v>
      </c>
      <c r="C40" s="252" t="s">
        <v>114</v>
      </c>
      <c r="D40" s="86">
        <v>8</v>
      </c>
      <c r="E40" s="86">
        <v>0</v>
      </c>
      <c r="F40" s="86">
        <v>8</v>
      </c>
      <c r="G40" s="86">
        <v>5.68</v>
      </c>
      <c r="H40" s="86">
        <v>0</v>
      </c>
      <c r="I40" s="86">
        <v>0</v>
      </c>
      <c r="J40" s="86">
        <v>0</v>
      </c>
      <c r="K40" s="86">
        <v>0</v>
      </c>
      <c r="L40" s="86">
        <v>0</v>
      </c>
      <c r="M40" s="86">
        <v>2.3200000000000003</v>
      </c>
      <c r="N40" s="86">
        <v>0</v>
      </c>
      <c r="O40" s="86">
        <v>0</v>
      </c>
      <c r="P40" s="86">
        <v>0</v>
      </c>
      <c r="Q40" s="86">
        <v>0</v>
      </c>
      <c r="R40" s="86">
        <v>0</v>
      </c>
    </row>
    <row r="41" spans="1:18" s="242" customFormat="1" ht="15.75">
      <c r="A41" s="252" t="s">
        <v>168</v>
      </c>
      <c r="B41" s="253" t="s">
        <v>169</v>
      </c>
      <c r="C41" s="252" t="s">
        <v>170</v>
      </c>
      <c r="D41" s="86"/>
      <c r="E41" s="86">
        <v>0</v>
      </c>
      <c r="F41" s="86">
        <v>0</v>
      </c>
      <c r="G41" s="86">
        <v>0</v>
      </c>
      <c r="H41" s="86">
        <v>0</v>
      </c>
      <c r="I41" s="86">
        <v>0</v>
      </c>
      <c r="J41" s="86">
        <v>0</v>
      </c>
      <c r="K41" s="86">
        <v>0</v>
      </c>
      <c r="L41" s="86">
        <v>0</v>
      </c>
      <c r="M41" s="86">
        <v>0</v>
      </c>
      <c r="N41" s="86">
        <v>0</v>
      </c>
      <c r="O41" s="86">
        <v>0</v>
      </c>
      <c r="P41" s="86">
        <v>0</v>
      </c>
      <c r="Q41" s="86">
        <v>0</v>
      </c>
      <c r="R41" s="86">
        <v>0</v>
      </c>
    </row>
    <row r="42" spans="1:18" s="242" customFormat="1" ht="15.75">
      <c r="A42" s="252" t="s">
        <v>171</v>
      </c>
      <c r="B42" s="253" t="s">
        <v>172</v>
      </c>
      <c r="C42" s="252" t="s">
        <v>118</v>
      </c>
      <c r="D42" s="86">
        <v>28.02</v>
      </c>
      <c r="E42" s="86">
        <v>0</v>
      </c>
      <c r="F42" s="86">
        <v>28.02</v>
      </c>
      <c r="G42" s="86">
        <v>16.36</v>
      </c>
      <c r="H42" s="86">
        <v>1.1599999999999999</v>
      </c>
      <c r="I42" s="86">
        <v>0</v>
      </c>
      <c r="J42" s="86">
        <v>0</v>
      </c>
      <c r="K42" s="86">
        <v>0</v>
      </c>
      <c r="L42" s="86">
        <v>0</v>
      </c>
      <c r="M42" s="86">
        <v>10.100000000000001</v>
      </c>
      <c r="N42" s="86">
        <v>0.15</v>
      </c>
      <c r="O42" s="86">
        <v>0</v>
      </c>
      <c r="P42" s="86">
        <v>0.15</v>
      </c>
      <c r="Q42" s="86">
        <v>0</v>
      </c>
      <c r="R42" s="86">
        <v>0.1</v>
      </c>
    </row>
    <row r="43" spans="1:18" s="242" customFormat="1" ht="15.75">
      <c r="A43" s="252" t="s">
        <v>174</v>
      </c>
      <c r="B43" s="253" t="s">
        <v>175</v>
      </c>
      <c r="C43" s="252" t="s">
        <v>121</v>
      </c>
      <c r="D43" s="86">
        <v>1.26</v>
      </c>
      <c r="E43" s="86">
        <v>0</v>
      </c>
      <c r="F43" s="86">
        <v>1.2600000000000002</v>
      </c>
      <c r="G43" s="86">
        <v>1.03</v>
      </c>
      <c r="H43" s="86">
        <v>0</v>
      </c>
      <c r="I43" s="86">
        <v>0</v>
      </c>
      <c r="J43" s="86">
        <v>0</v>
      </c>
      <c r="K43" s="86">
        <v>0</v>
      </c>
      <c r="L43" s="86">
        <v>0.11</v>
      </c>
      <c r="M43" s="86">
        <v>0</v>
      </c>
      <c r="N43" s="86">
        <v>0.04</v>
      </c>
      <c r="O43" s="86">
        <v>0.08</v>
      </c>
      <c r="P43" s="86">
        <v>0</v>
      </c>
      <c r="Q43" s="86">
        <v>0</v>
      </c>
      <c r="R43" s="86">
        <v>0</v>
      </c>
    </row>
    <row r="44" spans="1:18" s="242" customFormat="1" ht="15.75">
      <c r="A44" s="252" t="s">
        <v>176</v>
      </c>
      <c r="B44" s="253" t="s">
        <v>177</v>
      </c>
      <c r="C44" s="252" t="s">
        <v>125</v>
      </c>
      <c r="D44" s="86">
        <v>123.01</v>
      </c>
      <c r="E44" s="86">
        <v>0</v>
      </c>
      <c r="F44" s="86">
        <v>123.00999999999999</v>
      </c>
      <c r="G44" s="86">
        <v>5.67</v>
      </c>
      <c r="H44" s="86">
        <v>0</v>
      </c>
      <c r="I44" s="86">
        <v>0</v>
      </c>
      <c r="J44" s="86">
        <v>105.3</v>
      </c>
      <c r="K44" s="86">
        <v>0</v>
      </c>
      <c r="L44" s="86">
        <v>0</v>
      </c>
      <c r="M44" s="86">
        <v>0.83</v>
      </c>
      <c r="N44" s="86">
        <v>0</v>
      </c>
      <c r="O44" s="86">
        <v>0</v>
      </c>
      <c r="P44" s="86">
        <v>0</v>
      </c>
      <c r="Q44" s="86">
        <v>0</v>
      </c>
      <c r="R44" s="86">
        <v>11.21</v>
      </c>
    </row>
    <row r="45" spans="1:18" s="242" customFormat="1" ht="15.75">
      <c r="A45" s="252" t="s">
        <v>178</v>
      </c>
      <c r="B45" s="253" t="s">
        <v>179</v>
      </c>
      <c r="C45" s="252" t="s">
        <v>180</v>
      </c>
      <c r="D45" s="86">
        <v>1386.09</v>
      </c>
      <c r="E45" s="86">
        <v>0</v>
      </c>
      <c r="F45" s="86">
        <v>1386.0900000000001</v>
      </c>
      <c r="G45" s="86">
        <v>108.52000000000002</v>
      </c>
      <c r="H45" s="86">
        <v>348.56999999999994</v>
      </c>
      <c r="I45" s="86">
        <v>40.010000000000005</v>
      </c>
      <c r="J45" s="86">
        <v>130.18</v>
      </c>
      <c r="K45" s="86">
        <v>56.769999999999989</v>
      </c>
      <c r="L45" s="86">
        <v>85.050000000000011</v>
      </c>
      <c r="M45" s="86">
        <v>127.68</v>
      </c>
      <c r="N45" s="86">
        <v>78.13</v>
      </c>
      <c r="O45" s="86">
        <v>55.78</v>
      </c>
      <c r="P45" s="86">
        <v>95.97999999999999</v>
      </c>
      <c r="Q45" s="86">
        <v>133.93</v>
      </c>
      <c r="R45" s="86">
        <v>125.49</v>
      </c>
    </row>
    <row r="46" spans="1:18" s="242" customFormat="1" ht="15.75">
      <c r="A46" s="252" t="s">
        <v>182</v>
      </c>
      <c r="B46" s="253" t="s">
        <v>183</v>
      </c>
      <c r="C46" s="252" t="s">
        <v>135</v>
      </c>
      <c r="D46" s="86"/>
      <c r="E46" s="86">
        <v>918.55</v>
      </c>
      <c r="F46" s="86">
        <v>918.55</v>
      </c>
      <c r="G46" s="86">
        <v>95.710000000000008</v>
      </c>
      <c r="H46" s="86">
        <v>56.250000000000007</v>
      </c>
      <c r="I46" s="86">
        <v>34.570000000000007</v>
      </c>
      <c r="J46" s="86">
        <v>109.22</v>
      </c>
      <c r="K46" s="86">
        <v>34.29</v>
      </c>
      <c r="L46" s="86">
        <v>70.44</v>
      </c>
      <c r="M46" s="86">
        <v>116.65</v>
      </c>
      <c r="N46" s="86">
        <v>65.489999999999995</v>
      </c>
      <c r="O46" s="86">
        <v>48.52</v>
      </c>
      <c r="P46" s="86">
        <v>77.25</v>
      </c>
      <c r="Q46" s="86">
        <v>123.94</v>
      </c>
      <c r="R46" s="86">
        <v>86.22</v>
      </c>
    </row>
    <row r="47" spans="1:18" s="242" customFormat="1" ht="15.75">
      <c r="A47" s="252" t="s">
        <v>184</v>
      </c>
      <c r="B47" s="253" t="s">
        <v>185</v>
      </c>
      <c r="C47" s="252" t="s">
        <v>139</v>
      </c>
      <c r="D47" s="86"/>
      <c r="E47" s="86">
        <v>9.3699999999999992</v>
      </c>
      <c r="F47" s="86">
        <v>9.3699999999999992</v>
      </c>
      <c r="G47" s="86">
        <v>0.48000000000000043</v>
      </c>
      <c r="H47" s="86">
        <v>0.81000000000000016</v>
      </c>
      <c r="I47" s="86">
        <v>0.53</v>
      </c>
      <c r="J47" s="86">
        <v>0.87999999999999989</v>
      </c>
      <c r="K47" s="86">
        <v>0.69000000000000039</v>
      </c>
      <c r="L47" s="86">
        <v>9.000000000000008E-2</v>
      </c>
      <c r="M47" s="86">
        <v>0.25</v>
      </c>
      <c r="N47" s="86">
        <v>0.72</v>
      </c>
      <c r="O47" s="86">
        <v>0.2</v>
      </c>
      <c r="P47" s="86">
        <v>0.18</v>
      </c>
      <c r="Q47" s="86">
        <v>3.1099999999999994</v>
      </c>
      <c r="R47" s="86">
        <v>1.4299999999999997</v>
      </c>
    </row>
    <row r="48" spans="1:18" s="242" customFormat="1" ht="15.75">
      <c r="A48" s="252" t="s">
        <v>186</v>
      </c>
      <c r="B48" s="253" t="s">
        <v>187</v>
      </c>
      <c r="C48" s="252" t="s">
        <v>188</v>
      </c>
      <c r="D48" s="86"/>
      <c r="E48" s="86">
        <v>1.38</v>
      </c>
      <c r="F48" s="86">
        <v>1.38</v>
      </c>
      <c r="G48" s="86">
        <v>1.3399999999999999</v>
      </c>
      <c r="H48" s="86">
        <v>0.04</v>
      </c>
      <c r="I48" s="86">
        <v>0</v>
      </c>
      <c r="J48" s="86">
        <v>0</v>
      </c>
      <c r="K48" s="86">
        <v>0</v>
      </c>
      <c r="L48" s="86">
        <v>0</v>
      </c>
      <c r="M48" s="86">
        <v>0</v>
      </c>
      <c r="N48" s="86">
        <v>0</v>
      </c>
      <c r="O48" s="86">
        <v>0</v>
      </c>
      <c r="P48" s="86">
        <v>0</v>
      </c>
      <c r="Q48" s="86">
        <v>0</v>
      </c>
      <c r="R48" s="86">
        <v>0</v>
      </c>
    </row>
    <row r="49" spans="1:18" s="242" customFormat="1" ht="15.75">
      <c r="A49" s="252" t="s">
        <v>189</v>
      </c>
      <c r="B49" s="253" t="s">
        <v>255</v>
      </c>
      <c r="C49" s="252" t="s">
        <v>191</v>
      </c>
      <c r="D49" s="86"/>
      <c r="E49" s="86">
        <v>3.5900000000000003</v>
      </c>
      <c r="F49" s="86">
        <v>3.5900000000000003</v>
      </c>
      <c r="G49" s="86">
        <v>0</v>
      </c>
      <c r="H49" s="86">
        <v>0</v>
      </c>
      <c r="I49" s="86">
        <v>4.9999999999999996E-2</v>
      </c>
      <c r="J49" s="86">
        <v>0</v>
      </c>
      <c r="K49" s="86">
        <v>3.4000000000000004</v>
      </c>
      <c r="L49" s="86">
        <v>0</v>
      </c>
      <c r="M49" s="86">
        <v>0.1</v>
      </c>
      <c r="N49" s="86">
        <v>0</v>
      </c>
      <c r="O49" s="86">
        <v>0.04</v>
      </c>
      <c r="P49" s="86">
        <v>0</v>
      </c>
      <c r="Q49" s="86">
        <v>0</v>
      </c>
      <c r="R49" s="86">
        <v>0</v>
      </c>
    </row>
    <row r="50" spans="1:18" s="251" customFormat="1" ht="31.5">
      <c r="A50" s="252" t="s">
        <v>192</v>
      </c>
      <c r="B50" s="253" t="s">
        <v>193</v>
      </c>
      <c r="C50" s="252" t="s">
        <v>194</v>
      </c>
      <c r="D50" s="86"/>
      <c r="E50" s="86">
        <v>122.96000000000001</v>
      </c>
      <c r="F50" s="86">
        <v>122.96000000000001</v>
      </c>
      <c r="G50" s="86">
        <v>0</v>
      </c>
      <c r="H50" s="86">
        <v>70.28</v>
      </c>
      <c r="I50" s="86">
        <v>0</v>
      </c>
      <c r="J50" s="86">
        <v>0</v>
      </c>
      <c r="K50" s="86">
        <v>11.66</v>
      </c>
      <c r="L50" s="86">
        <v>7.67</v>
      </c>
      <c r="M50" s="86">
        <v>0</v>
      </c>
      <c r="N50" s="86">
        <v>0.56000000000000005</v>
      </c>
      <c r="O50" s="86">
        <v>0</v>
      </c>
      <c r="P50" s="86">
        <v>0</v>
      </c>
      <c r="Q50" s="86">
        <v>0</v>
      </c>
      <c r="R50" s="86">
        <v>32.79</v>
      </c>
    </row>
    <row r="51" spans="1:18" s="242" customFormat="1" ht="15.75">
      <c r="A51" s="252" t="s">
        <v>196</v>
      </c>
      <c r="B51" s="253" t="s">
        <v>256</v>
      </c>
      <c r="C51" s="252" t="s">
        <v>198</v>
      </c>
      <c r="D51" s="86"/>
      <c r="E51" s="86">
        <v>6.75</v>
      </c>
      <c r="F51" s="86">
        <v>6.75</v>
      </c>
      <c r="G51" s="86">
        <v>0</v>
      </c>
      <c r="H51" s="86">
        <v>0.5</v>
      </c>
      <c r="I51" s="86">
        <v>0</v>
      </c>
      <c r="J51" s="86">
        <v>0</v>
      </c>
      <c r="K51" s="86">
        <v>0.4</v>
      </c>
      <c r="L51" s="86">
        <v>0</v>
      </c>
      <c r="M51" s="86">
        <v>4</v>
      </c>
      <c r="N51" s="86">
        <v>0.3</v>
      </c>
      <c r="O51" s="86">
        <v>0.45</v>
      </c>
      <c r="P51" s="86">
        <v>0.35</v>
      </c>
      <c r="Q51" s="86">
        <v>0.4</v>
      </c>
      <c r="R51" s="86">
        <v>0.35</v>
      </c>
    </row>
    <row r="52" spans="1:18" s="242" customFormat="1" ht="31.5">
      <c r="A52" s="252" t="s">
        <v>200</v>
      </c>
      <c r="B52" s="253" t="s">
        <v>257</v>
      </c>
      <c r="C52" s="252" t="s">
        <v>155</v>
      </c>
      <c r="D52" s="86"/>
      <c r="E52" s="86">
        <v>311.60999999999996</v>
      </c>
      <c r="F52" s="86">
        <v>311.60999999999996</v>
      </c>
      <c r="G52" s="86">
        <v>5.5799999999999992</v>
      </c>
      <c r="H52" s="86">
        <v>220.32999999999998</v>
      </c>
      <c r="I52" s="86">
        <v>4.79</v>
      </c>
      <c r="J52" s="86">
        <v>17.61</v>
      </c>
      <c r="K52" s="86">
        <v>5.8999999999999995</v>
      </c>
      <c r="L52" s="86">
        <v>6.8099999999999987</v>
      </c>
      <c r="M52" s="86">
        <v>6.4499999999999993</v>
      </c>
      <c r="N52" s="86">
        <v>11.019999999999998</v>
      </c>
      <c r="O52" s="86">
        <v>5.8000000000000007</v>
      </c>
      <c r="P52" s="86">
        <v>18.099999999999998</v>
      </c>
      <c r="Q52" s="86">
        <v>5.33</v>
      </c>
      <c r="R52" s="86">
        <v>3.8899999999999997</v>
      </c>
    </row>
    <row r="53" spans="1:18" s="242" customFormat="1" ht="31.5">
      <c r="A53" s="252" t="s">
        <v>203</v>
      </c>
      <c r="B53" s="253" t="s">
        <v>258</v>
      </c>
      <c r="C53" s="252" t="s">
        <v>159</v>
      </c>
      <c r="D53" s="86"/>
      <c r="E53" s="86">
        <v>0.82000000000000017</v>
      </c>
      <c r="F53" s="86">
        <v>0.82000000000000017</v>
      </c>
      <c r="G53" s="86">
        <v>0.26</v>
      </c>
      <c r="H53" s="86">
        <v>0.09</v>
      </c>
      <c r="I53" s="86">
        <v>7.0000000000000007E-2</v>
      </c>
      <c r="J53" s="86">
        <v>0.04</v>
      </c>
      <c r="K53" s="86">
        <v>0.03</v>
      </c>
      <c r="L53" s="86">
        <v>0.04</v>
      </c>
      <c r="M53" s="86">
        <v>0.03</v>
      </c>
      <c r="N53" s="86">
        <v>0.04</v>
      </c>
      <c r="O53" s="86">
        <v>0.11</v>
      </c>
      <c r="P53" s="86">
        <v>0.05</v>
      </c>
      <c r="Q53" s="86">
        <v>0.04</v>
      </c>
      <c r="R53" s="86">
        <v>0.02</v>
      </c>
    </row>
    <row r="54" spans="1:18" s="242" customFormat="1" ht="15.75">
      <c r="A54" s="252" t="s">
        <v>206</v>
      </c>
      <c r="B54" s="253" t="s">
        <v>259</v>
      </c>
      <c r="C54" s="252" t="s">
        <v>173</v>
      </c>
      <c r="D54" s="86"/>
      <c r="E54" s="86">
        <v>4.83</v>
      </c>
      <c r="F54" s="86">
        <v>4.83</v>
      </c>
      <c r="G54" s="86">
        <v>0.95</v>
      </c>
      <c r="H54" s="86">
        <v>0.27</v>
      </c>
      <c r="I54" s="86">
        <v>0</v>
      </c>
      <c r="J54" s="86">
        <v>0.4</v>
      </c>
      <c r="K54" s="86">
        <v>0.4</v>
      </c>
      <c r="L54" s="86">
        <v>0</v>
      </c>
      <c r="M54" s="86">
        <v>0.2</v>
      </c>
      <c r="N54" s="86">
        <v>0</v>
      </c>
      <c r="O54" s="86">
        <v>0.66</v>
      </c>
      <c r="P54" s="86">
        <v>5.0000000000000017E-2</v>
      </c>
      <c r="Q54" s="86">
        <v>1.1100000000000001</v>
      </c>
      <c r="R54" s="86">
        <v>0.79</v>
      </c>
    </row>
    <row r="55" spans="1:18" s="242" customFormat="1" ht="31.5">
      <c r="A55" s="252" t="s">
        <v>209</v>
      </c>
      <c r="B55" s="253" t="s">
        <v>210</v>
      </c>
      <c r="C55" s="252" t="s">
        <v>181</v>
      </c>
      <c r="D55" s="86"/>
      <c r="E55" s="86">
        <v>6.23</v>
      </c>
      <c r="F55" s="86">
        <v>6.23</v>
      </c>
      <c r="G55" s="86">
        <v>4.2</v>
      </c>
      <c r="H55" s="86">
        <v>0</v>
      </c>
      <c r="I55" s="86">
        <v>0</v>
      </c>
      <c r="J55" s="86">
        <v>2.0300000000000002</v>
      </c>
      <c r="K55" s="86">
        <v>0</v>
      </c>
      <c r="L55" s="86">
        <v>0</v>
      </c>
      <c r="M55" s="86">
        <v>0</v>
      </c>
      <c r="N55" s="86">
        <v>0</v>
      </c>
      <c r="O55" s="86">
        <v>0</v>
      </c>
      <c r="P55" s="86">
        <v>0</v>
      </c>
      <c r="Q55" s="86">
        <v>0</v>
      </c>
      <c r="R55" s="86">
        <v>0</v>
      </c>
    </row>
    <row r="56" spans="1:18" s="242" customFormat="1" ht="15.75">
      <c r="A56" s="252" t="s">
        <v>211</v>
      </c>
      <c r="B56" s="253" t="s">
        <v>212</v>
      </c>
      <c r="C56" s="252" t="s">
        <v>213</v>
      </c>
      <c r="D56" s="86">
        <v>4</v>
      </c>
      <c r="E56" s="86">
        <v>0</v>
      </c>
      <c r="F56" s="86">
        <v>4</v>
      </c>
      <c r="G56" s="86">
        <v>4</v>
      </c>
      <c r="H56" s="86">
        <v>0</v>
      </c>
      <c r="I56" s="86">
        <v>0</v>
      </c>
      <c r="J56" s="86">
        <v>0</v>
      </c>
      <c r="K56" s="86">
        <v>0</v>
      </c>
      <c r="L56" s="86">
        <v>0</v>
      </c>
      <c r="M56" s="86">
        <v>0</v>
      </c>
      <c r="N56" s="86">
        <v>0</v>
      </c>
      <c r="O56" s="86">
        <v>0</v>
      </c>
      <c r="P56" s="86">
        <v>0</v>
      </c>
      <c r="Q56" s="86">
        <v>0</v>
      </c>
      <c r="R56" s="86">
        <v>0</v>
      </c>
    </row>
    <row r="57" spans="1:18" s="242" customFormat="1" ht="15.75">
      <c r="A57" s="252" t="s">
        <v>214</v>
      </c>
      <c r="B57" s="253" t="s">
        <v>215</v>
      </c>
      <c r="C57" s="252" t="s">
        <v>195</v>
      </c>
      <c r="D57" s="86">
        <v>0.02</v>
      </c>
      <c r="E57" s="86">
        <v>0</v>
      </c>
      <c r="F57" s="86">
        <v>0.02</v>
      </c>
      <c r="G57" s="86">
        <v>0</v>
      </c>
      <c r="H57" s="86">
        <v>0</v>
      </c>
      <c r="I57" s="86">
        <v>0</v>
      </c>
      <c r="J57" s="86">
        <v>0</v>
      </c>
      <c r="K57" s="86">
        <v>0</v>
      </c>
      <c r="L57" s="86">
        <v>0</v>
      </c>
      <c r="M57" s="86">
        <v>0</v>
      </c>
      <c r="N57" s="86">
        <v>0</v>
      </c>
      <c r="O57" s="86">
        <v>0.02</v>
      </c>
      <c r="P57" s="86">
        <v>0</v>
      </c>
      <c r="Q57" s="86">
        <v>0</v>
      </c>
      <c r="R57" s="86">
        <v>0</v>
      </c>
    </row>
    <row r="58" spans="1:18" s="242" customFormat="1" ht="31.5">
      <c r="A58" s="252" t="s">
        <v>216</v>
      </c>
      <c r="B58" s="253" t="s">
        <v>217</v>
      </c>
      <c r="C58" s="252" t="s">
        <v>165</v>
      </c>
      <c r="D58" s="86">
        <v>32</v>
      </c>
      <c r="E58" s="86">
        <v>0</v>
      </c>
      <c r="F58" s="86">
        <v>31.999999999999993</v>
      </c>
      <c r="G58" s="86">
        <v>5.7600000000000007</v>
      </c>
      <c r="H58" s="86">
        <v>2.42</v>
      </c>
      <c r="I58" s="86">
        <v>3.29</v>
      </c>
      <c r="J58" s="86">
        <v>2.13</v>
      </c>
      <c r="K58" s="86">
        <v>1.66</v>
      </c>
      <c r="L58" s="86">
        <v>5.0399999999999991</v>
      </c>
      <c r="M58" s="86">
        <v>0.31</v>
      </c>
      <c r="N58" s="86">
        <v>0.14000000000000001</v>
      </c>
      <c r="O58" s="86">
        <v>0.9</v>
      </c>
      <c r="P58" s="86">
        <v>1.38</v>
      </c>
      <c r="Q58" s="86">
        <v>5.0599999999999996</v>
      </c>
      <c r="R58" s="86">
        <v>3.91</v>
      </c>
    </row>
    <row r="59" spans="1:18" s="242" customFormat="1" ht="15.75">
      <c r="A59" s="252" t="s">
        <v>218</v>
      </c>
      <c r="B59" s="253" t="s">
        <v>219</v>
      </c>
      <c r="C59" s="252" t="s">
        <v>220</v>
      </c>
      <c r="D59" s="86">
        <v>1562.23</v>
      </c>
      <c r="E59" s="86">
        <v>462.48999999999955</v>
      </c>
      <c r="F59" s="86">
        <v>2024.7199999999996</v>
      </c>
      <c r="G59" s="86">
        <v>15.889999999999999</v>
      </c>
      <c r="H59" s="86">
        <v>608.04</v>
      </c>
      <c r="I59" s="86">
        <v>113.64</v>
      </c>
      <c r="J59" s="86">
        <v>88.8</v>
      </c>
      <c r="K59" s="86">
        <v>22.28</v>
      </c>
      <c r="L59" s="86">
        <v>331.65</v>
      </c>
      <c r="M59" s="86">
        <v>73.95</v>
      </c>
      <c r="N59" s="86">
        <v>27.22</v>
      </c>
      <c r="O59" s="86">
        <v>115</v>
      </c>
      <c r="P59" s="86">
        <v>82.31</v>
      </c>
      <c r="Q59" s="86">
        <v>496.09</v>
      </c>
      <c r="R59" s="86">
        <v>49.85</v>
      </c>
    </row>
    <row r="60" spans="1:18" s="242" customFormat="1" ht="31.5">
      <c r="A60" s="252" t="s">
        <v>221</v>
      </c>
      <c r="B60" s="253" t="s">
        <v>222</v>
      </c>
      <c r="C60" s="252" t="s">
        <v>202</v>
      </c>
      <c r="D60" s="86"/>
      <c r="E60" s="86">
        <v>400.5</v>
      </c>
      <c r="F60" s="86">
        <v>400.5</v>
      </c>
      <c r="G60" s="86">
        <v>6.85</v>
      </c>
      <c r="H60" s="86">
        <v>206.44</v>
      </c>
      <c r="I60" s="86">
        <v>2</v>
      </c>
      <c r="J60" s="86">
        <v>27.340000000000003</v>
      </c>
      <c r="K60" s="86">
        <v>0</v>
      </c>
      <c r="L60" s="86">
        <v>0</v>
      </c>
      <c r="M60" s="86">
        <v>22</v>
      </c>
      <c r="N60" s="86">
        <v>0.15</v>
      </c>
      <c r="O60" s="86">
        <v>102.61</v>
      </c>
      <c r="P60" s="86">
        <v>20.86</v>
      </c>
      <c r="Q60" s="86">
        <v>0</v>
      </c>
      <c r="R60" s="86">
        <v>12.25</v>
      </c>
    </row>
    <row r="61" spans="1:18" s="242" customFormat="1" ht="31.5">
      <c r="A61" s="252" t="s">
        <v>223</v>
      </c>
      <c r="B61" s="253" t="s">
        <v>224</v>
      </c>
      <c r="C61" s="252" t="s">
        <v>199</v>
      </c>
      <c r="D61" s="86"/>
      <c r="E61" s="86">
        <v>1624.22</v>
      </c>
      <c r="F61" s="86">
        <v>1624.22</v>
      </c>
      <c r="G61" s="86">
        <v>9.0399999999999991</v>
      </c>
      <c r="H61" s="86">
        <v>401.59999999999997</v>
      </c>
      <c r="I61" s="86">
        <v>111.64</v>
      </c>
      <c r="J61" s="86">
        <v>61.459999999999994</v>
      </c>
      <c r="K61" s="86">
        <v>22.28</v>
      </c>
      <c r="L61" s="86">
        <v>331.65</v>
      </c>
      <c r="M61" s="86">
        <v>51.95</v>
      </c>
      <c r="N61" s="86">
        <v>27.07</v>
      </c>
      <c r="O61" s="86">
        <v>12.39</v>
      </c>
      <c r="P61" s="86">
        <v>61.449999999999996</v>
      </c>
      <c r="Q61" s="86">
        <v>496.09</v>
      </c>
      <c r="R61" s="86">
        <v>37.6</v>
      </c>
    </row>
    <row r="62" spans="1:18" s="242" customFormat="1" ht="15.75">
      <c r="A62" s="252" t="s">
        <v>225</v>
      </c>
      <c r="B62" s="253" t="s">
        <v>226</v>
      </c>
      <c r="C62" s="252" t="s">
        <v>205</v>
      </c>
      <c r="D62" s="86"/>
      <c r="E62" s="86">
        <v>0</v>
      </c>
      <c r="F62" s="86">
        <v>0</v>
      </c>
      <c r="G62" s="86">
        <v>0</v>
      </c>
      <c r="H62" s="86">
        <v>0</v>
      </c>
      <c r="I62" s="86">
        <v>0</v>
      </c>
      <c r="J62" s="86">
        <v>0</v>
      </c>
      <c r="K62" s="86">
        <v>0</v>
      </c>
      <c r="L62" s="86">
        <v>0</v>
      </c>
      <c r="M62" s="86">
        <v>0</v>
      </c>
      <c r="N62" s="86">
        <v>0</v>
      </c>
      <c r="O62" s="86">
        <v>0</v>
      </c>
      <c r="P62" s="86">
        <v>0</v>
      </c>
      <c r="Q62" s="86">
        <v>0</v>
      </c>
      <c r="R62" s="86">
        <v>0</v>
      </c>
    </row>
    <row r="63" spans="1:18" s="251" customFormat="1" ht="15.75">
      <c r="A63" s="257">
        <v>3</v>
      </c>
      <c r="B63" s="250" t="s">
        <v>227</v>
      </c>
      <c r="C63" s="249" t="s">
        <v>208</v>
      </c>
      <c r="D63" s="85">
        <v>780.67</v>
      </c>
      <c r="E63" s="85">
        <v>0</v>
      </c>
      <c r="F63" s="85">
        <v>780.67</v>
      </c>
      <c r="G63" s="85">
        <v>13.629999999999999</v>
      </c>
      <c r="H63" s="85">
        <v>8.82</v>
      </c>
      <c r="I63" s="85">
        <v>50.379999999999995</v>
      </c>
      <c r="J63" s="85">
        <v>43.52</v>
      </c>
      <c r="K63" s="85">
        <v>3.84</v>
      </c>
      <c r="L63" s="85">
        <v>165.18</v>
      </c>
      <c r="M63" s="85">
        <v>130.45000000000002</v>
      </c>
      <c r="N63" s="85">
        <v>49.820000000000007</v>
      </c>
      <c r="O63" s="85">
        <v>89.300000000000011</v>
      </c>
      <c r="P63" s="85">
        <v>137.05000000000001</v>
      </c>
      <c r="Q63" s="85">
        <v>16.05</v>
      </c>
      <c r="R63" s="85">
        <v>72.63</v>
      </c>
    </row>
    <row r="64" spans="1:18" s="242" customFormat="1" ht="15.75">
      <c r="A64" s="252" t="s">
        <v>228</v>
      </c>
      <c r="B64" s="253" t="s">
        <v>229</v>
      </c>
      <c r="C64" s="252" t="s">
        <v>230</v>
      </c>
      <c r="D64" s="86"/>
      <c r="E64" s="86">
        <v>1.94</v>
      </c>
      <c r="F64" s="86">
        <v>1.94</v>
      </c>
      <c r="G64" s="86">
        <v>1.35</v>
      </c>
      <c r="H64" s="86">
        <v>0</v>
      </c>
      <c r="I64" s="86">
        <v>0</v>
      </c>
      <c r="J64" s="86">
        <v>0.42</v>
      </c>
      <c r="K64" s="86">
        <v>0</v>
      </c>
      <c r="L64" s="86">
        <v>0</v>
      </c>
      <c r="M64" s="86">
        <v>0.15</v>
      </c>
      <c r="N64" s="86">
        <v>0</v>
      </c>
      <c r="O64" s="86">
        <v>0</v>
      </c>
      <c r="P64" s="86">
        <v>0.02</v>
      </c>
      <c r="Q64" s="86">
        <v>0</v>
      </c>
      <c r="R64" s="86">
        <v>0</v>
      </c>
    </row>
    <row r="65" spans="1:18" s="242" customFormat="1" ht="15.75">
      <c r="A65" s="252" t="s">
        <v>231</v>
      </c>
      <c r="B65" s="253" t="s">
        <v>232</v>
      </c>
      <c r="C65" s="252" t="s">
        <v>233</v>
      </c>
      <c r="D65" s="86"/>
      <c r="E65" s="86">
        <v>599.71999999999991</v>
      </c>
      <c r="F65" s="86">
        <v>599.71999999999991</v>
      </c>
      <c r="G65" s="86">
        <v>9.86</v>
      </c>
      <c r="H65" s="86">
        <v>8.82</v>
      </c>
      <c r="I65" s="86">
        <v>43.01</v>
      </c>
      <c r="J65" s="86">
        <v>17.290000000000003</v>
      </c>
      <c r="K65" s="86">
        <v>3.84</v>
      </c>
      <c r="L65" s="86">
        <v>129.18</v>
      </c>
      <c r="M65" s="86">
        <v>130.30000000000001</v>
      </c>
      <c r="N65" s="86">
        <v>41.230000000000004</v>
      </c>
      <c r="O65" s="86">
        <v>54.14</v>
      </c>
      <c r="P65" s="86">
        <v>82.7</v>
      </c>
      <c r="Q65" s="86">
        <v>16.05</v>
      </c>
      <c r="R65" s="86">
        <v>63.3</v>
      </c>
    </row>
    <row r="66" spans="1:18" s="242" customFormat="1" ht="15.75">
      <c r="A66" s="252" t="s">
        <v>234</v>
      </c>
      <c r="B66" s="253" t="s">
        <v>235</v>
      </c>
      <c r="C66" s="252" t="s">
        <v>236</v>
      </c>
      <c r="D66" s="86"/>
      <c r="E66" s="86">
        <v>179.01000000000002</v>
      </c>
      <c r="F66" s="86">
        <v>179.01000000000002</v>
      </c>
      <c r="G66" s="86">
        <v>2.42</v>
      </c>
      <c r="H66" s="86">
        <v>0</v>
      </c>
      <c r="I66" s="86">
        <v>7.37</v>
      </c>
      <c r="J66" s="86">
        <v>25.81</v>
      </c>
      <c r="K66" s="86">
        <v>0</v>
      </c>
      <c r="L66" s="86">
        <v>36</v>
      </c>
      <c r="M66" s="86">
        <v>0</v>
      </c>
      <c r="N66" s="86">
        <v>8.59</v>
      </c>
      <c r="O66" s="86">
        <v>35.159999999999997</v>
      </c>
      <c r="P66" s="86">
        <v>54.33</v>
      </c>
      <c r="Q66" s="86">
        <v>0</v>
      </c>
      <c r="R66" s="86">
        <v>9.33</v>
      </c>
    </row>
    <row r="67" spans="1:18" s="242" customFormat="1" ht="15.75">
      <c r="A67" s="252" t="s">
        <v>237</v>
      </c>
      <c r="B67" s="253" t="s">
        <v>238</v>
      </c>
      <c r="C67" s="252" t="s">
        <v>239</v>
      </c>
      <c r="D67" s="86"/>
      <c r="E67" s="258">
        <v>0</v>
      </c>
      <c r="F67" s="86">
        <v>0</v>
      </c>
      <c r="G67" s="86">
        <v>0</v>
      </c>
      <c r="H67" s="86">
        <v>0</v>
      </c>
      <c r="I67" s="86">
        <v>0</v>
      </c>
      <c r="J67" s="86">
        <v>0</v>
      </c>
      <c r="K67" s="86">
        <v>0</v>
      </c>
      <c r="L67" s="86">
        <v>0</v>
      </c>
      <c r="M67" s="86">
        <v>0</v>
      </c>
      <c r="N67" s="86">
        <v>0</v>
      </c>
      <c r="O67" s="86">
        <v>0</v>
      </c>
      <c r="P67" s="86">
        <v>0</v>
      </c>
      <c r="Q67" s="86">
        <v>0</v>
      </c>
      <c r="R67" s="86">
        <v>0</v>
      </c>
    </row>
    <row r="68" spans="1:18" s="242" customFormat="1" ht="15.75">
      <c r="A68" s="257">
        <v>4</v>
      </c>
      <c r="B68" s="259" t="s">
        <v>369</v>
      </c>
      <c r="C68" s="260"/>
      <c r="D68" s="86"/>
      <c r="E68" s="261"/>
      <c r="F68" s="86"/>
      <c r="G68" s="86"/>
      <c r="H68" s="86"/>
      <c r="I68" s="86"/>
      <c r="J68" s="86"/>
      <c r="K68" s="86"/>
      <c r="L68" s="86"/>
      <c r="M68" s="86"/>
      <c r="N68" s="86"/>
      <c r="O68" s="86"/>
      <c r="P68" s="86"/>
      <c r="Q68" s="86"/>
      <c r="R68" s="86"/>
    </row>
    <row r="69" spans="1:18" s="242" customFormat="1" ht="15.75">
      <c r="A69" s="241"/>
      <c r="C69" s="241"/>
    </row>
    <row r="70" spans="1:18" s="242" customFormat="1" ht="30" customHeight="1">
      <c r="A70" s="241"/>
      <c r="C70" s="241"/>
    </row>
    <row r="71" spans="1:18" s="242" customFormat="1" ht="30" customHeight="1">
      <c r="A71" s="241"/>
      <c r="C71" s="241"/>
    </row>
    <row r="72" spans="1:18" s="242" customFormat="1" ht="30" customHeight="1">
      <c r="A72" s="241"/>
      <c r="C72" s="241"/>
    </row>
    <row r="73" spans="1:18" s="242" customFormat="1" ht="30" customHeight="1">
      <c r="A73" s="241"/>
      <c r="C73" s="241"/>
    </row>
    <row r="74" spans="1:18" s="242" customFormat="1" ht="30" customHeight="1">
      <c r="A74" s="241"/>
      <c r="C74" s="241"/>
    </row>
    <row r="75" spans="1:18" s="242" customFormat="1" ht="30" customHeight="1">
      <c r="A75" s="241"/>
      <c r="C75" s="241"/>
    </row>
    <row r="76" spans="1:18" s="242" customFormat="1" ht="30" customHeight="1">
      <c r="A76" s="241"/>
      <c r="C76" s="241"/>
    </row>
    <row r="77" spans="1:18" s="242" customFormat="1" ht="30" customHeight="1">
      <c r="A77" s="241"/>
      <c r="C77" s="241"/>
    </row>
    <row r="78" spans="1:18" s="242" customFormat="1" ht="30" customHeight="1">
      <c r="A78" s="241"/>
      <c r="C78" s="241"/>
    </row>
    <row r="79" spans="1:18" s="242" customFormat="1" ht="30" customHeight="1">
      <c r="A79" s="241"/>
      <c r="C79" s="241"/>
    </row>
    <row r="80" spans="1:18" s="242" customFormat="1" ht="30" customHeight="1">
      <c r="A80" s="241"/>
      <c r="C80" s="241"/>
    </row>
    <row r="81" spans="1:3" s="242" customFormat="1" ht="30" customHeight="1">
      <c r="A81" s="241"/>
      <c r="C81" s="241"/>
    </row>
    <row r="82" spans="1:3" s="242" customFormat="1" ht="30" customHeight="1">
      <c r="A82" s="241"/>
      <c r="C82" s="241"/>
    </row>
    <row r="83" spans="1:3" s="242" customFormat="1" ht="30" customHeight="1">
      <c r="A83" s="241"/>
      <c r="C83" s="241"/>
    </row>
    <row r="84" spans="1:3" s="242" customFormat="1" ht="30" customHeight="1">
      <c r="A84" s="241"/>
      <c r="C84" s="241"/>
    </row>
    <row r="85" spans="1:3" s="242" customFormat="1" ht="30" customHeight="1">
      <c r="A85" s="241"/>
      <c r="C85" s="241"/>
    </row>
    <row r="86" spans="1:3" s="242" customFormat="1" ht="30" customHeight="1">
      <c r="A86" s="241"/>
      <c r="C86" s="241"/>
    </row>
    <row r="87" spans="1:3" s="242" customFormat="1" ht="30" customHeight="1">
      <c r="A87" s="241"/>
      <c r="C87" s="241"/>
    </row>
    <row r="88" spans="1:3" s="242" customFormat="1" ht="30" customHeight="1">
      <c r="A88" s="241"/>
      <c r="C88" s="241"/>
    </row>
    <row r="89" spans="1:3" s="242" customFormat="1" ht="30" customHeight="1">
      <c r="A89" s="241"/>
      <c r="C89" s="241"/>
    </row>
    <row r="90" spans="1:3" s="242" customFormat="1" ht="30" customHeight="1">
      <c r="A90" s="241"/>
      <c r="C90" s="241"/>
    </row>
    <row r="91" spans="1:3" s="242" customFormat="1" ht="30" customHeight="1">
      <c r="A91" s="241"/>
      <c r="C91" s="241"/>
    </row>
    <row r="92" spans="1:3" s="242" customFormat="1" ht="30" customHeight="1">
      <c r="A92" s="241"/>
      <c r="C92" s="241"/>
    </row>
    <row r="93" spans="1:3" s="242" customFormat="1" ht="30" customHeight="1">
      <c r="A93" s="241"/>
      <c r="C93" s="241"/>
    </row>
    <row r="94" spans="1:3" s="242" customFormat="1" ht="30" customHeight="1">
      <c r="A94" s="241"/>
      <c r="C94" s="241"/>
    </row>
    <row r="95" spans="1:3" s="242" customFormat="1" ht="30" customHeight="1">
      <c r="A95" s="241"/>
      <c r="C95" s="241"/>
    </row>
    <row r="96" spans="1:3" s="242" customFormat="1" ht="30" customHeight="1">
      <c r="A96" s="241"/>
      <c r="C96" s="241"/>
    </row>
    <row r="97" spans="1:3" s="242" customFormat="1" ht="30" customHeight="1">
      <c r="A97" s="241"/>
      <c r="C97" s="241"/>
    </row>
    <row r="98" spans="1:3" s="242" customFormat="1" ht="30" customHeight="1">
      <c r="A98" s="241"/>
      <c r="C98" s="241"/>
    </row>
    <row r="99" spans="1:3" s="242" customFormat="1" ht="30" customHeight="1">
      <c r="A99" s="241"/>
      <c r="C99" s="241"/>
    </row>
    <row r="100" spans="1:3" s="242" customFormat="1" ht="30" customHeight="1">
      <c r="A100" s="241"/>
      <c r="C100" s="241"/>
    </row>
    <row r="101" spans="1:3" s="242" customFormat="1" ht="30" customHeight="1">
      <c r="A101" s="241"/>
      <c r="C101" s="241"/>
    </row>
    <row r="102" spans="1:3" s="242" customFormat="1" ht="30" customHeight="1">
      <c r="A102" s="241"/>
      <c r="C102" s="241"/>
    </row>
    <row r="103" spans="1:3" s="242" customFormat="1" ht="30" customHeight="1">
      <c r="A103" s="241"/>
      <c r="C103" s="241"/>
    </row>
    <row r="104" spans="1:3" s="242" customFormat="1" ht="30" customHeight="1">
      <c r="A104" s="241"/>
      <c r="C104" s="241"/>
    </row>
    <row r="105" spans="1:3" s="242" customFormat="1" ht="30" customHeight="1">
      <c r="A105" s="241"/>
      <c r="C105" s="241"/>
    </row>
    <row r="106" spans="1:3" s="242" customFormat="1" ht="30" customHeight="1">
      <c r="A106" s="241"/>
      <c r="C106" s="241"/>
    </row>
    <row r="107" spans="1:3" s="242" customFormat="1" ht="30" customHeight="1">
      <c r="A107" s="241"/>
      <c r="C107" s="241"/>
    </row>
    <row r="108" spans="1:3" s="242" customFormat="1" ht="30" customHeight="1">
      <c r="A108" s="241"/>
      <c r="C108" s="241"/>
    </row>
    <row r="109" spans="1:3" s="242" customFormat="1" ht="30" customHeight="1">
      <c r="A109" s="241"/>
      <c r="C109" s="241"/>
    </row>
    <row r="110" spans="1:3" s="242" customFormat="1" ht="30" customHeight="1">
      <c r="A110" s="241"/>
      <c r="C110" s="241"/>
    </row>
    <row r="111" spans="1:3" s="242" customFormat="1" ht="30" customHeight="1">
      <c r="A111" s="241"/>
      <c r="C111" s="241"/>
    </row>
    <row r="112" spans="1:3" s="242" customFormat="1" ht="30" customHeight="1">
      <c r="A112" s="241"/>
      <c r="C112" s="241"/>
    </row>
    <row r="113" spans="1:3" s="242" customFormat="1" ht="30" customHeight="1">
      <c r="A113" s="241"/>
      <c r="C113" s="241"/>
    </row>
    <row r="114" spans="1:3" s="242" customFormat="1" ht="30" customHeight="1">
      <c r="A114" s="241"/>
      <c r="C114" s="241"/>
    </row>
    <row r="115" spans="1:3" s="242" customFormat="1" ht="30" customHeight="1">
      <c r="A115" s="241"/>
      <c r="C115" s="241"/>
    </row>
  </sheetData>
  <mergeCells count="10">
    <mergeCell ref="A1:B1"/>
    <mergeCell ref="A2:R2"/>
    <mergeCell ref="G3:R3"/>
    <mergeCell ref="A4:A5"/>
    <mergeCell ref="B4:B5"/>
    <mergeCell ref="C4:C5"/>
    <mergeCell ref="D4:D5"/>
    <mergeCell ref="E4:E5"/>
    <mergeCell ref="F4:F5"/>
    <mergeCell ref="G4:R4"/>
  </mergeCells>
  <conditionalFormatting sqref="G5:R5">
    <cfRule type="cellIs" dxfId="910" priority="15" stopIfTrue="1" operator="equal">
      <formula>0</formula>
    </cfRule>
  </conditionalFormatting>
  <conditionalFormatting sqref="F21:O21 R21">
    <cfRule type="cellIs" dxfId="909" priority="14" stopIfTrue="1" operator="equal">
      <formula>0</formula>
    </cfRule>
  </conditionalFormatting>
  <conditionalFormatting sqref="F7">
    <cfRule type="cellIs" dxfId="908" priority="13" stopIfTrue="1" operator="equal">
      <formula>0</formula>
    </cfRule>
  </conditionalFormatting>
  <conditionalFormatting sqref="E21">
    <cfRule type="cellIs" dxfId="907" priority="12" stopIfTrue="1" operator="equal">
      <formula>0</formula>
    </cfRule>
  </conditionalFormatting>
  <conditionalFormatting sqref="E7">
    <cfRule type="cellIs" dxfId="906" priority="11" stopIfTrue="1" operator="equal">
      <formula>0</formula>
    </cfRule>
  </conditionalFormatting>
  <conditionalFormatting sqref="D21">
    <cfRule type="cellIs" dxfId="905" priority="10" stopIfTrue="1" operator="equal">
      <formula>0</formula>
    </cfRule>
  </conditionalFormatting>
  <conditionalFormatting sqref="P21">
    <cfRule type="cellIs" dxfId="904" priority="3" stopIfTrue="1" operator="equal">
      <formula>0</formula>
    </cfRule>
  </conditionalFormatting>
  <conditionalFormatting sqref="Q21">
    <cfRule type="cellIs" dxfId="903" priority="2" stopIfTrue="1" operator="equal">
      <formula>0</formula>
    </cfRule>
  </conditionalFormatting>
  <conditionalFormatting sqref="D7">
    <cfRule type="cellIs" dxfId="902" priority="1" stopIfTrue="1" operator="equal">
      <formula>0</formula>
    </cfRule>
  </conditionalFormatting>
  <printOptions horizontalCentered="1"/>
  <pageMargins left="0.5" right="0.5" top="0.83" bottom="0.5" header="0.74" footer="0.41"/>
  <pageSetup paperSize="9" scale="73"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T135"/>
  <sheetViews>
    <sheetView showZeros="0" workbookViewId="0">
      <pane xSplit="3" ySplit="6" topLeftCell="D7" activePane="bottomRight" state="frozen"/>
      <selection sqref="A1:XFD135"/>
      <selection pane="topRight" sqref="A1:XFD135"/>
      <selection pane="bottomLeft" sqref="A1:XFD135"/>
      <selection pane="bottomRight" activeCell="D64" sqref="D64"/>
    </sheetView>
  </sheetViews>
  <sheetFormatPr defaultColWidth="7.85546875" defaultRowHeight="12.75"/>
  <cols>
    <col min="1" max="1" width="8.28515625" style="54" customWidth="1"/>
    <col min="2" max="2" width="44.42578125" style="54" customWidth="1"/>
    <col min="3" max="3" width="7.7109375" style="75" customWidth="1"/>
    <col min="4" max="4" width="11.7109375" style="54" customWidth="1"/>
    <col min="5" max="16" width="9" style="54" customWidth="1"/>
    <col min="17" max="16384" width="7.85546875" style="54"/>
  </cols>
  <sheetData>
    <row r="1" spans="1:46" s="266" customFormat="1" ht="20.25" customHeight="1">
      <c r="A1" s="262" t="s">
        <v>12</v>
      </c>
      <c r="B1" s="263"/>
      <c r="C1" s="264"/>
      <c r="D1" s="264"/>
      <c r="E1" s="264"/>
      <c r="F1" s="264"/>
      <c r="G1" s="264"/>
      <c r="H1" s="264"/>
      <c r="I1" s="264"/>
      <c r="J1" s="264"/>
      <c r="K1" s="264"/>
      <c r="L1" s="264"/>
      <c r="M1" s="264"/>
      <c r="N1" s="264"/>
      <c r="O1" s="264"/>
      <c r="P1" s="265"/>
    </row>
    <row r="2" spans="1:46" s="266" customFormat="1" ht="15.75">
      <c r="A2" s="531" t="s">
        <v>276</v>
      </c>
      <c r="B2" s="531"/>
      <c r="C2" s="531"/>
      <c r="D2" s="531"/>
      <c r="E2" s="531"/>
      <c r="F2" s="531"/>
      <c r="G2" s="531"/>
      <c r="H2" s="531"/>
      <c r="I2" s="531"/>
      <c r="J2" s="531"/>
      <c r="K2" s="531"/>
      <c r="L2" s="531"/>
      <c r="M2" s="531"/>
      <c r="N2" s="531"/>
      <c r="O2" s="531"/>
      <c r="P2" s="531"/>
    </row>
    <row r="3" spans="1:46" s="266" customFormat="1" ht="19.5" customHeight="1">
      <c r="A3" s="267"/>
      <c r="B3" s="267"/>
      <c r="C3" s="267"/>
      <c r="D3" s="267"/>
      <c r="E3" s="267"/>
      <c r="F3" s="267"/>
      <c r="G3" s="267"/>
      <c r="H3" s="267"/>
      <c r="I3" s="267"/>
      <c r="J3" s="267"/>
      <c r="K3" s="267"/>
      <c r="L3" s="267"/>
      <c r="M3" s="542" t="s">
        <v>243</v>
      </c>
      <c r="N3" s="542"/>
      <c r="O3" s="542"/>
      <c r="P3" s="542"/>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5"/>
      <c r="AT3" s="265"/>
    </row>
    <row r="4" spans="1:46" s="266" customFormat="1" ht="15.75">
      <c r="A4" s="543" t="s">
        <v>1</v>
      </c>
      <c r="B4" s="543" t="s">
        <v>36</v>
      </c>
      <c r="C4" s="543" t="s">
        <v>37</v>
      </c>
      <c r="D4" s="543" t="s">
        <v>274</v>
      </c>
      <c r="E4" s="545" t="s">
        <v>40</v>
      </c>
      <c r="F4" s="546"/>
      <c r="G4" s="546"/>
      <c r="H4" s="546"/>
      <c r="I4" s="546"/>
      <c r="J4" s="546"/>
      <c r="K4" s="546"/>
      <c r="L4" s="546"/>
      <c r="M4" s="546"/>
      <c r="N4" s="546"/>
      <c r="O4" s="546"/>
      <c r="P4" s="547"/>
    </row>
    <row r="5" spans="1:46" s="266" customFormat="1" ht="47.25">
      <c r="A5" s="544"/>
      <c r="B5" s="544"/>
      <c r="C5" s="544"/>
      <c r="D5" s="544"/>
      <c r="E5" s="82" t="s">
        <v>41</v>
      </c>
      <c r="F5" s="82" t="s">
        <v>42</v>
      </c>
      <c r="G5" s="82" t="s">
        <v>43</v>
      </c>
      <c r="H5" s="82" t="s">
        <v>44</v>
      </c>
      <c r="I5" s="82" t="s">
        <v>45</v>
      </c>
      <c r="J5" s="82" t="s">
        <v>46</v>
      </c>
      <c r="K5" s="82" t="s">
        <v>47</v>
      </c>
      <c r="L5" s="82" t="s">
        <v>48</v>
      </c>
      <c r="M5" s="82" t="s">
        <v>49</v>
      </c>
      <c r="N5" s="82" t="s">
        <v>50</v>
      </c>
      <c r="O5" s="82" t="s">
        <v>51</v>
      </c>
      <c r="P5" s="82" t="s">
        <v>52</v>
      </c>
    </row>
    <row r="6" spans="1:46" s="266" customFormat="1" ht="24">
      <c r="A6" s="268" t="s">
        <v>53</v>
      </c>
      <c r="B6" s="268" t="s">
        <v>54</v>
      </c>
      <c r="C6" s="268" t="s">
        <v>55</v>
      </c>
      <c r="D6" s="269" t="s">
        <v>277</v>
      </c>
      <c r="E6" s="270" t="s">
        <v>57</v>
      </c>
      <c r="F6" s="270" t="s">
        <v>58</v>
      </c>
      <c r="G6" s="270" t="s">
        <v>59</v>
      </c>
      <c r="H6" s="270" t="s">
        <v>278</v>
      </c>
      <c r="I6" s="247">
        <v>-9</v>
      </c>
      <c r="J6" s="247">
        <v>-10</v>
      </c>
      <c r="K6" s="247">
        <v>-11</v>
      </c>
      <c r="L6" s="247">
        <v>-12</v>
      </c>
      <c r="M6" s="247">
        <v>-13</v>
      </c>
      <c r="N6" s="247">
        <v>-14</v>
      </c>
      <c r="O6" s="247">
        <v>-15</v>
      </c>
      <c r="P6" s="247">
        <v>-16</v>
      </c>
    </row>
    <row r="7" spans="1:46" s="275" customFormat="1" ht="15.75">
      <c r="A7" s="271">
        <v>1</v>
      </c>
      <c r="B7" s="272" t="s">
        <v>60</v>
      </c>
      <c r="C7" s="271" t="s">
        <v>61</v>
      </c>
      <c r="D7" s="273">
        <v>0</v>
      </c>
      <c r="E7" s="273">
        <v>0</v>
      </c>
      <c r="F7" s="273">
        <v>0</v>
      </c>
      <c r="G7" s="273">
        <v>0</v>
      </c>
      <c r="H7" s="273">
        <v>0</v>
      </c>
      <c r="I7" s="273">
        <v>0</v>
      </c>
      <c r="J7" s="273">
        <v>0</v>
      </c>
      <c r="K7" s="273">
        <v>0</v>
      </c>
      <c r="L7" s="273">
        <v>0</v>
      </c>
      <c r="M7" s="273">
        <v>0</v>
      </c>
      <c r="N7" s="273">
        <v>0</v>
      </c>
      <c r="O7" s="273">
        <v>0</v>
      </c>
      <c r="P7" s="273">
        <v>0</v>
      </c>
      <c r="Q7" s="266"/>
      <c r="R7" s="266">
        <v>988.84000000000015</v>
      </c>
      <c r="S7" s="274">
        <v>-988.84000000000015</v>
      </c>
    </row>
    <row r="8" spans="1:46" s="279" customFormat="1" ht="15.75">
      <c r="A8" s="276" t="s">
        <v>62</v>
      </c>
      <c r="B8" s="277" t="s">
        <v>250</v>
      </c>
      <c r="C8" s="276" t="s">
        <v>64</v>
      </c>
      <c r="D8" s="278">
        <v>0</v>
      </c>
      <c r="E8" s="278">
        <v>0</v>
      </c>
      <c r="F8" s="278">
        <v>0</v>
      </c>
      <c r="G8" s="278">
        <v>0</v>
      </c>
      <c r="H8" s="278">
        <v>0</v>
      </c>
      <c r="I8" s="278">
        <v>0</v>
      </c>
      <c r="J8" s="278">
        <v>0</v>
      </c>
      <c r="K8" s="278">
        <v>0</v>
      </c>
      <c r="L8" s="278">
        <v>0</v>
      </c>
      <c r="M8" s="278">
        <v>0</v>
      </c>
      <c r="N8" s="278">
        <v>0</v>
      </c>
      <c r="O8" s="278">
        <v>0</v>
      </c>
      <c r="P8" s="278">
        <v>0</v>
      </c>
      <c r="Q8" s="266"/>
      <c r="R8" s="266">
        <v>0</v>
      </c>
      <c r="S8" s="274">
        <v>0</v>
      </c>
    </row>
    <row r="9" spans="1:46" s="266" customFormat="1" ht="15.75">
      <c r="A9" s="276" t="s">
        <v>65</v>
      </c>
      <c r="B9" s="277" t="s">
        <v>66</v>
      </c>
      <c r="C9" s="276" t="s">
        <v>67</v>
      </c>
      <c r="D9" s="278">
        <v>0</v>
      </c>
      <c r="E9" s="278">
        <v>0</v>
      </c>
      <c r="F9" s="278">
        <v>0</v>
      </c>
      <c r="G9" s="278">
        <v>0</v>
      </c>
      <c r="H9" s="278">
        <v>0</v>
      </c>
      <c r="I9" s="278">
        <v>0</v>
      </c>
      <c r="J9" s="278">
        <v>0</v>
      </c>
      <c r="K9" s="278">
        <v>0</v>
      </c>
      <c r="L9" s="278">
        <v>0</v>
      </c>
      <c r="M9" s="278">
        <v>0</v>
      </c>
      <c r="N9" s="278">
        <v>0</v>
      </c>
      <c r="O9" s="278">
        <v>0</v>
      </c>
      <c r="P9" s="278">
        <v>0</v>
      </c>
      <c r="R9" s="266">
        <v>0</v>
      </c>
      <c r="S9" s="274">
        <v>0</v>
      </c>
    </row>
    <row r="10" spans="1:46" s="279" customFormat="1" ht="15.75">
      <c r="A10" s="276" t="s">
        <v>69</v>
      </c>
      <c r="B10" s="277" t="s">
        <v>70</v>
      </c>
      <c r="C10" s="276" t="s">
        <v>71</v>
      </c>
      <c r="D10" s="278">
        <v>0</v>
      </c>
      <c r="E10" s="278">
        <v>0</v>
      </c>
      <c r="F10" s="278">
        <v>0</v>
      </c>
      <c r="G10" s="278">
        <v>0</v>
      </c>
      <c r="H10" s="278">
        <v>0</v>
      </c>
      <c r="I10" s="278">
        <v>0</v>
      </c>
      <c r="J10" s="278">
        <v>0</v>
      </c>
      <c r="K10" s="278">
        <v>0</v>
      </c>
      <c r="L10" s="278">
        <v>0</v>
      </c>
      <c r="M10" s="278">
        <v>0</v>
      </c>
      <c r="N10" s="278">
        <v>0</v>
      </c>
      <c r="O10" s="278">
        <v>0</v>
      </c>
      <c r="P10" s="278">
        <v>0</v>
      </c>
      <c r="R10" s="279">
        <v>0</v>
      </c>
      <c r="S10" s="274">
        <v>0</v>
      </c>
    </row>
    <row r="11" spans="1:46" s="266" customFormat="1" ht="15.75">
      <c r="A11" s="276" t="s">
        <v>73</v>
      </c>
      <c r="B11" s="277" t="s">
        <v>74</v>
      </c>
      <c r="C11" s="276" t="s">
        <v>68</v>
      </c>
      <c r="D11" s="278">
        <v>0</v>
      </c>
      <c r="E11" s="278">
        <v>0</v>
      </c>
      <c r="F11" s="278">
        <v>0</v>
      </c>
      <c r="G11" s="278">
        <v>0</v>
      </c>
      <c r="H11" s="278">
        <v>0</v>
      </c>
      <c r="I11" s="278">
        <v>0</v>
      </c>
      <c r="J11" s="278">
        <v>0</v>
      </c>
      <c r="K11" s="278">
        <v>0</v>
      </c>
      <c r="L11" s="278">
        <v>0</v>
      </c>
      <c r="M11" s="278">
        <v>0</v>
      </c>
      <c r="N11" s="278">
        <v>0</v>
      </c>
      <c r="O11" s="278">
        <v>0</v>
      </c>
      <c r="P11" s="278">
        <v>0</v>
      </c>
      <c r="R11" s="266">
        <v>84.4</v>
      </c>
      <c r="S11" s="274">
        <v>-84.4</v>
      </c>
    </row>
    <row r="12" spans="1:46" s="266" customFormat="1" ht="15.75">
      <c r="A12" s="276" t="s">
        <v>76</v>
      </c>
      <c r="B12" s="277" t="s">
        <v>77</v>
      </c>
      <c r="C12" s="276" t="s">
        <v>72</v>
      </c>
      <c r="D12" s="278">
        <v>0</v>
      </c>
      <c r="E12" s="278">
        <v>0</v>
      </c>
      <c r="F12" s="278">
        <v>0</v>
      </c>
      <c r="G12" s="278">
        <v>0</v>
      </c>
      <c r="H12" s="278">
        <v>0</v>
      </c>
      <c r="I12" s="278">
        <v>0</v>
      </c>
      <c r="J12" s="278">
        <v>0</v>
      </c>
      <c r="K12" s="278">
        <v>0</v>
      </c>
      <c r="L12" s="278">
        <v>0</v>
      </c>
      <c r="M12" s="278">
        <v>0</v>
      </c>
      <c r="N12" s="278">
        <v>0</v>
      </c>
      <c r="O12" s="278">
        <v>0</v>
      </c>
      <c r="P12" s="278">
        <v>0</v>
      </c>
      <c r="R12" s="266">
        <v>0</v>
      </c>
      <c r="S12" s="274">
        <v>0</v>
      </c>
    </row>
    <row r="13" spans="1:46" s="266" customFormat="1" ht="15.75">
      <c r="A13" s="276" t="s">
        <v>79</v>
      </c>
      <c r="B13" s="277" t="s">
        <v>80</v>
      </c>
      <c r="C13" s="276" t="s">
        <v>78</v>
      </c>
      <c r="D13" s="278">
        <v>0</v>
      </c>
      <c r="E13" s="278">
        <v>0</v>
      </c>
      <c r="F13" s="278">
        <v>0</v>
      </c>
      <c r="G13" s="278">
        <v>0</v>
      </c>
      <c r="H13" s="278">
        <v>0</v>
      </c>
      <c r="I13" s="278">
        <v>0</v>
      </c>
      <c r="J13" s="278">
        <v>0</v>
      </c>
      <c r="K13" s="278">
        <v>0</v>
      </c>
      <c r="L13" s="278">
        <v>0</v>
      </c>
      <c r="M13" s="278">
        <v>0</v>
      </c>
      <c r="N13" s="278">
        <v>0</v>
      </c>
      <c r="O13" s="278">
        <v>0</v>
      </c>
      <c r="P13" s="278">
        <v>0</v>
      </c>
      <c r="R13" s="266">
        <v>0</v>
      </c>
      <c r="S13" s="274">
        <v>0</v>
      </c>
    </row>
    <row r="14" spans="1:46" s="266" customFormat="1" ht="15.75">
      <c r="A14" s="276" t="s">
        <v>82</v>
      </c>
      <c r="B14" s="277" t="s">
        <v>83</v>
      </c>
      <c r="C14" s="276" t="s">
        <v>75</v>
      </c>
      <c r="D14" s="278">
        <v>0</v>
      </c>
      <c r="E14" s="278">
        <v>0</v>
      </c>
      <c r="F14" s="278">
        <v>0</v>
      </c>
      <c r="G14" s="278">
        <v>0</v>
      </c>
      <c r="H14" s="278">
        <v>0</v>
      </c>
      <c r="I14" s="278">
        <v>0</v>
      </c>
      <c r="J14" s="278">
        <v>0</v>
      </c>
      <c r="K14" s="278">
        <v>0</v>
      </c>
      <c r="L14" s="278">
        <v>0</v>
      </c>
      <c r="M14" s="278">
        <v>0</v>
      </c>
      <c r="N14" s="278">
        <v>0</v>
      </c>
      <c r="O14" s="278">
        <v>0</v>
      </c>
      <c r="P14" s="278">
        <v>0</v>
      </c>
      <c r="R14" s="266">
        <v>0</v>
      </c>
      <c r="S14" s="274">
        <v>0</v>
      </c>
    </row>
    <row r="15" spans="1:46" s="266" customFormat="1" ht="15.75">
      <c r="A15" s="276" t="s">
        <v>85</v>
      </c>
      <c r="B15" s="277" t="s">
        <v>86</v>
      </c>
      <c r="C15" s="276" t="s">
        <v>81</v>
      </c>
      <c r="D15" s="278">
        <v>0</v>
      </c>
      <c r="E15" s="278">
        <v>0</v>
      </c>
      <c r="F15" s="278">
        <v>0</v>
      </c>
      <c r="G15" s="278">
        <v>0</v>
      </c>
      <c r="H15" s="278">
        <v>0</v>
      </c>
      <c r="I15" s="278">
        <v>0</v>
      </c>
      <c r="J15" s="278">
        <v>0</v>
      </c>
      <c r="K15" s="278">
        <v>0</v>
      </c>
      <c r="L15" s="278">
        <v>0</v>
      </c>
      <c r="M15" s="278">
        <v>0</v>
      </c>
      <c r="N15" s="278">
        <v>0</v>
      </c>
      <c r="O15" s="278">
        <v>0</v>
      </c>
      <c r="P15" s="278">
        <v>0</v>
      </c>
      <c r="R15" s="266">
        <v>894.75</v>
      </c>
      <c r="S15" s="274">
        <v>-894.75</v>
      </c>
    </row>
    <row r="16" spans="1:46" s="279" customFormat="1" ht="18.75" customHeight="1">
      <c r="A16" s="280"/>
      <c r="B16" s="281" t="s">
        <v>251</v>
      </c>
      <c r="C16" s="280" t="s">
        <v>252</v>
      </c>
      <c r="D16" s="278">
        <v>0</v>
      </c>
      <c r="E16" s="278">
        <v>0</v>
      </c>
      <c r="F16" s="278">
        <v>0</v>
      </c>
      <c r="G16" s="278">
        <v>0</v>
      </c>
      <c r="H16" s="278">
        <v>0</v>
      </c>
      <c r="I16" s="278">
        <v>0</v>
      </c>
      <c r="J16" s="278">
        <v>0</v>
      </c>
      <c r="K16" s="278">
        <v>0</v>
      </c>
      <c r="L16" s="278">
        <v>0</v>
      </c>
      <c r="M16" s="278">
        <v>0</v>
      </c>
      <c r="N16" s="278">
        <v>0</v>
      </c>
      <c r="O16" s="278">
        <v>0</v>
      </c>
      <c r="P16" s="278">
        <v>0</v>
      </c>
      <c r="R16" s="279">
        <v>0</v>
      </c>
      <c r="S16" s="274">
        <v>0</v>
      </c>
    </row>
    <row r="17" spans="1:19" s="266" customFormat="1" ht="15.75">
      <c r="A17" s="276" t="s">
        <v>91</v>
      </c>
      <c r="B17" s="277" t="s">
        <v>92</v>
      </c>
      <c r="C17" s="276" t="s">
        <v>87</v>
      </c>
      <c r="D17" s="278">
        <v>0</v>
      </c>
      <c r="E17" s="278">
        <v>0</v>
      </c>
      <c r="F17" s="278">
        <v>0</v>
      </c>
      <c r="G17" s="278">
        <v>0</v>
      </c>
      <c r="H17" s="278">
        <v>0</v>
      </c>
      <c r="I17" s="278">
        <v>0</v>
      </c>
      <c r="J17" s="278">
        <v>0</v>
      </c>
      <c r="K17" s="278">
        <v>0</v>
      </c>
      <c r="L17" s="278">
        <v>0</v>
      </c>
      <c r="M17" s="278">
        <v>0</v>
      </c>
      <c r="N17" s="278">
        <v>0</v>
      </c>
      <c r="O17" s="278">
        <v>0</v>
      </c>
      <c r="P17" s="278">
        <v>0</v>
      </c>
      <c r="R17" s="266">
        <v>0</v>
      </c>
      <c r="S17" s="274">
        <v>0</v>
      </c>
    </row>
    <row r="18" spans="1:19" s="282" customFormat="1" ht="15.75">
      <c r="A18" s="276" t="s">
        <v>94</v>
      </c>
      <c r="B18" s="277" t="s">
        <v>95</v>
      </c>
      <c r="C18" s="276" t="s">
        <v>96</v>
      </c>
      <c r="D18" s="278">
        <v>0</v>
      </c>
      <c r="E18" s="278">
        <v>0</v>
      </c>
      <c r="F18" s="278">
        <v>0</v>
      </c>
      <c r="G18" s="278">
        <v>0</v>
      </c>
      <c r="H18" s="278">
        <v>0</v>
      </c>
      <c r="I18" s="278">
        <v>0</v>
      </c>
      <c r="J18" s="278">
        <v>0</v>
      </c>
      <c r="K18" s="278">
        <v>0</v>
      </c>
      <c r="L18" s="278">
        <v>0</v>
      </c>
      <c r="M18" s="278">
        <v>0</v>
      </c>
      <c r="N18" s="278">
        <v>0</v>
      </c>
      <c r="O18" s="278">
        <v>0</v>
      </c>
      <c r="P18" s="278">
        <v>0</v>
      </c>
      <c r="R18" s="282">
        <v>0</v>
      </c>
      <c r="S18" s="274">
        <v>0</v>
      </c>
    </row>
    <row r="19" spans="1:19" s="279" customFormat="1" ht="15.75">
      <c r="A19" s="276" t="s">
        <v>97</v>
      </c>
      <c r="B19" s="277" t="s">
        <v>98</v>
      </c>
      <c r="C19" s="276" t="s">
        <v>90</v>
      </c>
      <c r="D19" s="278">
        <v>0</v>
      </c>
      <c r="E19" s="278">
        <v>0</v>
      </c>
      <c r="F19" s="278">
        <v>0</v>
      </c>
      <c r="G19" s="278">
        <v>0</v>
      </c>
      <c r="H19" s="278">
        <v>0</v>
      </c>
      <c r="I19" s="278">
        <v>0</v>
      </c>
      <c r="J19" s="278">
        <v>0</v>
      </c>
      <c r="K19" s="278">
        <v>0</v>
      </c>
      <c r="L19" s="278">
        <v>0</v>
      </c>
      <c r="M19" s="278">
        <v>0</v>
      </c>
      <c r="N19" s="278">
        <v>0</v>
      </c>
      <c r="O19" s="278">
        <v>0</v>
      </c>
      <c r="P19" s="278">
        <v>0</v>
      </c>
      <c r="R19" s="279">
        <v>0</v>
      </c>
      <c r="S19" s="274">
        <v>0</v>
      </c>
    </row>
    <row r="20" spans="1:19" s="266" customFormat="1" ht="15.75">
      <c r="A20" s="276" t="s">
        <v>99</v>
      </c>
      <c r="B20" s="277" t="s">
        <v>100</v>
      </c>
      <c r="C20" s="276" t="s">
        <v>93</v>
      </c>
      <c r="D20" s="278">
        <v>0</v>
      </c>
      <c r="E20" s="278">
        <v>0</v>
      </c>
      <c r="F20" s="278">
        <v>0</v>
      </c>
      <c r="G20" s="278">
        <v>0</v>
      </c>
      <c r="H20" s="278">
        <v>0</v>
      </c>
      <c r="I20" s="278">
        <v>0</v>
      </c>
      <c r="J20" s="278">
        <v>0</v>
      </c>
      <c r="K20" s="278">
        <v>0</v>
      </c>
      <c r="L20" s="278">
        <v>0</v>
      </c>
      <c r="M20" s="278">
        <v>0</v>
      </c>
      <c r="N20" s="278">
        <v>0</v>
      </c>
      <c r="O20" s="278">
        <v>0</v>
      </c>
      <c r="P20" s="278">
        <v>0</v>
      </c>
      <c r="R20" s="266">
        <v>9.69</v>
      </c>
      <c r="S20" s="274">
        <v>-9.69</v>
      </c>
    </row>
    <row r="21" spans="1:19" s="275" customFormat="1" ht="15.75">
      <c r="A21" s="271">
        <v>2</v>
      </c>
      <c r="B21" s="272" t="s">
        <v>102</v>
      </c>
      <c r="C21" s="271" t="s">
        <v>101</v>
      </c>
      <c r="D21" s="273">
        <v>11.379999999999999</v>
      </c>
      <c r="E21" s="93">
        <v>0.74999999999999989</v>
      </c>
      <c r="F21" s="93">
        <v>0.57000000000000006</v>
      </c>
      <c r="G21" s="93">
        <v>0.49999999999999989</v>
      </c>
      <c r="H21" s="93">
        <v>4.4099999999999993</v>
      </c>
      <c r="I21" s="93">
        <v>0.2</v>
      </c>
      <c r="J21" s="93">
        <v>1.5999999999999999</v>
      </c>
      <c r="K21" s="93">
        <v>0.04</v>
      </c>
      <c r="L21" s="93">
        <v>0.55000000000000004</v>
      </c>
      <c r="M21" s="93">
        <v>0.1</v>
      </c>
      <c r="N21" s="93">
        <v>0.56999999999999995</v>
      </c>
      <c r="O21" s="93">
        <v>1</v>
      </c>
      <c r="P21" s="93">
        <v>1.0900000000000001</v>
      </c>
      <c r="R21" s="283">
        <v>28.100000000000005</v>
      </c>
      <c r="S21" s="274">
        <v>-16.720000000000006</v>
      </c>
    </row>
    <row r="22" spans="1:19" s="266" customFormat="1" ht="15.75">
      <c r="A22" s="276" t="s">
        <v>103</v>
      </c>
      <c r="B22" s="277" t="s">
        <v>104</v>
      </c>
      <c r="C22" s="276" t="s">
        <v>105</v>
      </c>
      <c r="D22" s="278">
        <v>0</v>
      </c>
      <c r="E22" s="278">
        <v>0</v>
      </c>
      <c r="F22" s="278">
        <v>0</v>
      </c>
      <c r="G22" s="278">
        <v>0</v>
      </c>
      <c r="H22" s="278">
        <v>0</v>
      </c>
      <c r="I22" s="278">
        <v>0</v>
      </c>
      <c r="J22" s="278">
        <v>0</v>
      </c>
      <c r="K22" s="278">
        <v>0</v>
      </c>
      <c r="L22" s="278">
        <v>0</v>
      </c>
      <c r="M22" s="278">
        <v>0</v>
      </c>
      <c r="N22" s="278">
        <v>0</v>
      </c>
      <c r="O22" s="278">
        <v>0</v>
      </c>
      <c r="P22" s="278">
        <v>0</v>
      </c>
      <c r="R22" s="266">
        <v>0</v>
      </c>
      <c r="S22" s="274">
        <v>0</v>
      </c>
    </row>
    <row r="23" spans="1:19" s="275" customFormat="1" ht="15.75">
      <c r="A23" s="276" t="s">
        <v>107</v>
      </c>
      <c r="B23" s="277" t="s">
        <v>108</v>
      </c>
      <c r="C23" s="276" t="s">
        <v>109</v>
      </c>
      <c r="D23" s="278">
        <v>0.6</v>
      </c>
      <c r="E23" s="278">
        <v>0.6</v>
      </c>
      <c r="F23" s="278">
        <v>0</v>
      </c>
      <c r="G23" s="278">
        <v>0</v>
      </c>
      <c r="H23" s="278">
        <v>0</v>
      </c>
      <c r="I23" s="278">
        <v>0</v>
      </c>
      <c r="J23" s="278">
        <v>0</v>
      </c>
      <c r="K23" s="278">
        <v>0</v>
      </c>
      <c r="L23" s="278">
        <v>0</v>
      </c>
      <c r="M23" s="278">
        <v>0</v>
      </c>
      <c r="N23" s="278">
        <v>0</v>
      </c>
      <c r="O23" s="278">
        <v>0</v>
      </c>
      <c r="P23" s="278">
        <v>0</v>
      </c>
      <c r="R23" s="275">
        <v>0</v>
      </c>
      <c r="S23" s="274">
        <v>0.6</v>
      </c>
    </row>
    <row r="24" spans="1:19" s="266" customFormat="1" ht="15.75">
      <c r="A24" s="276" t="s">
        <v>111</v>
      </c>
      <c r="B24" s="277" t="s">
        <v>112</v>
      </c>
      <c r="C24" s="276" t="s">
        <v>113</v>
      </c>
      <c r="D24" s="278">
        <v>0</v>
      </c>
      <c r="E24" s="278">
        <v>0</v>
      </c>
      <c r="F24" s="278">
        <v>0</v>
      </c>
      <c r="G24" s="278">
        <v>0</v>
      </c>
      <c r="H24" s="278">
        <v>0</v>
      </c>
      <c r="I24" s="278">
        <v>0</v>
      </c>
      <c r="J24" s="278">
        <v>0</v>
      </c>
      <c r="K24" s="278">
        <v>0</v>
      </c>
      <c r="L24" s="278">
        <v>0</v>
      </c>
      <c r="M24" s="278">
        <v>0</v>
      </c>
      <c r="N24" s="278">
        <v>0</v>
      </c>
      <c r="O24" s="278">
        <v>0</v>
      </c>
      <c r="P24" s="278">
        <v>0</v>
      </c>
      <c r="R24" s="266">
        <v>0</v>
      </c>
      <c r="S24" s="274">
        <v>0</v>
      </c>
    </row>
    <row r="25" spans="1:19" s="266" customFormat="1" ht="15.75">
      <c r="A25" s="276" t="s">
        <v>115</v>
      </c>
      <c r="B25" s="277" t="s">
        <v>116</v>
      </c>
      <c r="C25" s="276" t="s">
        <v>117</v>
      </c>
      <c r="D25" s="278">
        <v>0</v>
      </c>
      <c r="E25" s="278">
        <v>0</v>
      </c>
      <c r="F25" s="278">
        <v>0</v>
      </c>
      <c r="G25" s="278">
        <v>0</v>
      </c>
      <c r="H25" s="278">
        <v>0</v>
      </c>
      <c r="I25" s="278">
        <v>0</v>
      </c>
      <c r="J25" s="278">
        <v>0</v>
      </c>
      <c r="K25" s="278">
        <v>0</v>
      </c>
      <c r="L25" s="278">
        <v>0</v>
      </c>
      <c r="M25" s="278">
        <v>0</v>
      </c>
      <c r="N25" s="278">
        <v>0</v>
      </c>
      <c r="O25" s="278">
        <v>0</v>
      </c>
      <c r="P25" s="278">
        <v>0</v>
      </c>
      <c r="R25" s="266">
        <v>0.47000000000000003</v>
      </c>
      <c r="S25" s="274">
        <v>-0.47000000000000003</v>
      </c>
    </row>
    <row r="26" spans="1:19" s="266" customFormat="1" ht="15.75">
      <c r="A26" s="276" t="s">
        <v>119</v>
      </c>
      <c r="B26" s="277" t="s">
        <v>120</v>
      </c>
      <c r="C26" s="276" t="s">
        <v>106</v>
      </c>
      <c r="D26" s="278">
        <v>0.3</v>
      </c>
      <c r="E26" s="278">
        <v>0.09</v>
      </c>
      <c r="F26" s="278">
        <v>0</v>
      </c>
      <c r="G26" s="278">
        <v>0</v>
      </c>
      <c r="H26" s="278">
        <v>0</v>
      </c>
      <c r="I26" s="278">
        <v>0</v>
      </c>
      <c r="J26" s="278">
        <v>0</v>
      </c>
      <c r="K26" s="278">
        <v>0</v>
      </c>
      <c r="L26" s="278">
        <v>0.06</v>
      </c>
      <c r="M26" s="278">
        <v>0</v>
      </c>
      <c r="N26" s="278">
        <v>0</v>
      </c>
      <c r="O26" s="278">
        <v>0</v>
      </c>
      <c r="P26" s="278">
        <v>0.15</v>
      </c>
      <c r="R26" s="266">
        <v>0</v>
      </c>
      <c r="S26" s="274">
        <v>0.3</v>
      </c>
    </row>
    <row r="27" spans="1:19" s="266" customFormat="1" ht="15.75">
      <c r="A27" s="276" t="s">
        <v>122</v>
      </c>
      <c r="B27" s="277" t="s">
        <v>123</v>
      </c>
      <c r="C27" s="276" t="s">
        <v>124</v>
      </c>
      <c r="D27" s="278">
        <v>0.1</v>
      </c>
      <c r="E27" s="278">
        <v>0</v>
      </c>
      <c r="F27" s="278">
        <v>0</v>
      </c>
      <c r="G27" s="278">
        <v>0</v>
      </c>
      <c r="H27" s="278">
        <v>0</v>
      </c>
      <c r="I27" s="278">
        <v>0.1</v>
      </c>
      <c r="J27" s="278">
        <v>0</v>
      </c>
      <c r="K27" s="278">
        <v>0</v>
      </c>
      <c r="L27" s="278">
        <v>0</v>
      </c>
      <c r="M27" s="278">
        <v>0</v>
      </c>
      <c r="N27" s="278">
        <v>0</v>
      </c>
      <c r="O27" s="278">
        <v>0</v>
      </c>
      <c r="P27" s="278">
        <v>0</v>
      </c>
      <c r="R27" s="266">
        <v>0.64</v>
      </c>
      <c r="S27" s="274">
        <v>-0.54</v>
      </c>
    </row>
    <row r="28" spans="1:19" s="266" customFormat="1" ht="15.75">
      <c r="A28" s="276" t="s">
        <v>126</v>
      </c>
      <c r="B28" s="277" t="s">
        <v>253</v>
      </c>
      <c r="C28" s="276" t="s">
        <v>128</v>
      </c>
      <c r="D28" s="278">
        <v>0</v>
      </c>
      <c r="E28" s="278">
        <v>0</v>
      </c>
      <c r="F28" s="278">
        <v>0</v>
      </c>
      <c r="G28" s="278">
        <v>0</v>
      </c>
      <c r="H28" s="278">
        <v>0</v>
      </c>
      <c r="I28" s="278">
        <v>0</v>
      </c>
      <c r="J28" s="278">
        <v>0</v>
      </c>
      <c r="K28" s="278">
        <v>0</v>
      </c>
      <c r="L28" s="278">
        <v>0</v>
      </c>
      <c r="M28" s="278">
        <v>0</v>
      </c>
      <c r="N28" s="278">
        <v>0</v>
      </c>
      <c r="O28" s="278">
        <v>0</v>
      </c>
      <c r="P28" s="278">
        <v>0</v>
      </c>
      <c r="R28" s="266">
        <v>0.27999999999999997</v>
      </c>
      <c r="S28" s="274">
        <v>-0.27999999999999997</v>
      </c>
    </row>
    <row r="29" spans="1:19" s="266" customFormat="1" ht="15.75">
      <c r="A29" s="276" t="s">
        <v>129</v>
      </c>
      <c r="B29" s="277" t="s">
        <v>130</v>
      </c>
      <c r="C29" s="276" t="s">
        <v>131</v>
      </c>
      <c r="D29" s="278">
        <v>0</v>
      </c>
      <c r="E29" s="278">
        <v>0</v>
      </c>
      <c r="F29" s="278">
        <v>0</v>
      </c>
      <c r="G29" s="278">
        <v>0</v>
      </c>
      <c r="H29" s="278">
        <v>0</v>
      </c>
      <c r="I29" s="278">
        <v>0</v>
      </c>
      <c r="J29" s="278">
        <v>0</v>
      </c>
      <c r="K29" s="278">
        <v>0</v>
      </c>
      <c r="L29" s="278">
        <v>0</v>
      </c>
      <c r="M29" s="278">
        <v>0</v>
      </c>
      <c r="N29" s="278">
        <v>0</v>
      </c>
      <c r="O29" s="278">
        <v>0</v>
      </c>
      <c r="P29" s="278">
        <v>0</v>
      </c>
      <c r="R29" s="266">
        <v>0</v>
      </c>
      <c r="S29" s="274">
        <v>0</v>
      </c>
    </row>
    <row r="30" spans="1:19" s="266" customFormat="1" ht="15.75">
      <c r="A30" s="276" t="s">
        <v>132</v>
      </c>
      <c r="B30" s="277" t="s">
        <v>133</v>
      </c>
      <c r="C30" s="276" t="s">
        <v>134</v>
      </c>
      <c r="D30" s="278">
        <v>0</v>
      </c>
      <c r="E30" s="278">
        <v>0</v>
      </c>
      <c r="F30" s="278">
        <v>0</v>
      </c>
      <c r="G30" s="278">
        <v>0</v>
      </c>
      <c r="H30" s="278">
        <v>0</v>
      </c>
      <c r="I30" s="278">
        <v>0</v>
      </c>
      <c r="J30" s="278">
        <v>0</v>
      </c>
      <c r="K30" s="278">
        <v>0</v>
      </c>
      <c r="L30" s="278">
        <v>0</v>
      </c>
      <c r="M30" s="278">
        <v>0</v>
      </c>
      <c r="N30" s="278">
        <v>0</v>
      </c>
      <c r="O30" s="278">
        <v>0</v>
      </c>
      <c r="P30" s="278">
        <v>0</v>
      </c>
      <c r="R30" s="266">
        <v>0</v>
      </c>
      <c r="S30" s="274">
        <v>0</v>
      </c>
    </row>
    <row r="31" spans="1:19" s="266" customFormat="1" ht="15.75">
      <c r="A31" s="276" t="s">
        <v>136</v>
      </c>
      <c r="B31" s="277" t="s">
        <v>137</v>
      </c>
      <c r="C31" s="276" t="s">
        <v>138</v>
      </c>
      <c r="D31" s="278">
        <v>0.1</v>
      </c>
      <c r="E31" s="278">
        <v>0</v>
      </c>
      <c r="F31" s="278">
        <v>0</v>
      </c>
      <c r="G31" s="278">
        <v>0</v>
      </c>
      <c r="H31" s="278">
        <v>0</v>
      </c>
      <c r="I31" s="278">
        <v>0.1</v>
      </c>
      <c r="J31" s="278">
        <v>0</v>
      </c>
      <c r="K31" s="278">
        <v>0</v>
      </c>
      <c r="L31" s="278">
        <v>0</v>
      </c>
      <c r="M31" s="278">
        <v>0</v>
      </c>
      <c r="N31" s="278">
        <v>0</v>
      </c>
      <c r="O31" s="278">
        <v>0</v>
      </c>
      <c r="P31" s="278">
        <v>0</v>
      </c>
      <c r="R31" s="266">
        <v>0</v>
      </c>
      <c r="S31" s="274">
        <v>0.1</v>
      </c>
    </row>
    <row r="32" spans="1:19" s="266" customFormat="1" ht="15.75">
      <c r="A32" s="276" t="s">
        <v>140</v>
      </c>
      <c r="B32" s="277" t="s">
        <v>141</v>
      </c>
      <c r="C32" s="276" t="s">
        <v>142</v>
      </c>
      <c r="D32" s="278">
        <v>0</v>
      </c>
      <c r="E32" s="278">
        <v>0</v>
      </c>
      <c r="F32" s="278">
        <v>0</v>
      </c>
      <c r="G32" s="278">
        <v>0</v>
      </c>
      <c r="H32" s="278">
        <v>0</v>
      </c>
      <c r="I32" s="278">
        <v>0</v>
      </c>
      <c r="J32" s="278">
        <v>0</v>
      </c>
      <c r="K32" s="278">
        <v>0</v>
      </c>
      <c r="L32" s="278">
        <v>0</v>
      </c>
      <c r="M32" s="278">
        <v>0</v>
      </c>
      <c r="N32" s="278">
        <v>0</v>
      </c>
      <c r="O32" s="278">
        <v>0</v>
      </c>
      <c r="P32" s="278">
        <v>0</v>
      </c>
      <c r="R32" s="266">
        <v>0.36</v>
      </c>
      <c r="S32" s="274">
        <v>-0.36</v>
      </c>
    </row>
    <row r="33" spans="1:19" s="266" customFormat="1" ht="15.75">
      <c r="A33" s="276" t="s">
        <v>143</v>
      </c>
      <c r="B33" s="277" t="s">
        <v>144</v>
      </c>
      <c r="C33" s="276" t="s">
        <v>145</v>
      </c>
      <c r="D33" s="278">
        <v>0</v>
      </c>
      <c r="E33" s="278">
        <v>0</v>
      </c>
      <c r="F33" s="278">
        <v>0</v>
      </c>
      <c r="G33" s="278">
        <v>0</v>
      </c>
      <c r="H33" s="278">
        <v>0</v>
      </c>
      <c r="I33" s="278">
        <v>0</v>
      </c>
      <c r="J33" s="278">
        <v>0</v>
      </c>
      <c r="K33" s="278">
        <v>0</v>
      </c>
      <c r="L33" s="278">
        <v>0</v>
      </c>
      <c r="M33" s="278">
        <v>0</v>
      </c>
      <c r="N33" s="278">
        <v>0</v>
      </c>
      <c r="O33" s="278">
        <v>0</v>
      </c>
      <c r="P33" s="278">
        <v>0</v>
      </c>
      <c r="R33" s="266">
        <v>0</v>
      </c>
      <c r="S33" s="274">
        <v>0</v>
      </c>
    </row>
    <row r="34" spans="1:19" s="266" customFormat="1" ht="15.75">
      <c r="A34" s="276" t="s">
        <v>146</v>
      </c>
      <c r="B34" s="277" t="s">
        <v>147</v>
      </c>
      <c r="C34" s="276" t="s">
        <v>148</v>
      </c>
      <c r="D34" s="278">
        <v>0</v>
      </c>
      <c r="E34" s="278">
        <v>0</v>
      </c>
      <c r="F34" s="278">
        <v>0</v>
      </c>
      <c r="G34" s="278">
        <v>0</v>
      </c>
      <c r="H34" s="278">
        <v>0</v>
      </c>
      <c r="I34" s="278">
        <v>0</v>
      </c>
      <c r="J34" s="278">
        <v>0</v>
      </c>
      <c r="K34" s="278">
        <v>0</v>
      </c>
      <c r="L34" s="278">
        <v>0</v>
      </c>
      <c r="M34" s="278">
        <v>0</v>
      </c>
      <c r="N34" s="278">
        <v>0</v>
      </c>
      <c r="O34" s="278">
        <v>0</v>
      </c>
      <c r="P34" s="278">
        <v>0</v>
      </c>
      <c r="R34" s="266">
        <v>0</v>
      </c>
      <c r="S34" s="274">
        <v>0</v>
      </c>
    </row>
    <row r="35" spans="1:19" s="266" customFormat="1" ht="15.75">
      <c r="A35" s="276" t="s">
        <v>149</v>
      </c>
      <c r="B35" s="277" t="s">
        <v>254</v>
      </c>
      <c r="C35" s="276" t="s">
        <v>151</v>
      </c>
      <c r="D35" s="278">
        <v>0</v>
      </c>
      <c r="E35" s="278">
        <v>0</v>
      </c>
      <c r="F35" s="278">
        <v>0</v>
      </c>
      <c r="G35" s="278">
        <v>0</v>
      </c>
      <c r="H35" s="278">
        <v>0</v>
      </c>
      <c r="I35" s="278">
        <v>0</v>
      </c>
      <c r="J35" s="278">
        <v>0</v>
      </c>
      <c r="K35" s="278">
        <v>0</v>
      </c>
      <c r="L35" s="278">
        <v>0</v>
      </c>
      <c r="M35" s="278">
        <v>0</v>
      </c>
      <c r="N35" s="278">
        <v>0</v>
      </c>
      <c r="O35" s="278">
        <v>0</v>
      </c>
      <c r="P35" s="278">
        <v>0</v>
      </c>
      <c r="R35" s="266">
        <v>0</v>
      </c>
      <c r="S35" s="274">
        <v>0</v>
      </c>
    </row>
    <row r="36" spans="1:19" s="266" customFormat="1" ht="15.75">
      <c r="A36" s="276" t="s">
        <v>152</v>
      </c>
      <c r="B36" s="277" t="s">
        <v>153</v>
      </c>
      <c r="C36" s="276" t="s">
        <v>154</v>
      </c>
      <c r="D36" s="278">
        <v>0</v>
      </c>
      <c r="E36" s="278">
        <v>0</v>
      </c>
      <c r="F36" s="278">
        <v>0</v>
      </c>
      <c r="G36" s="278">
        <v>0</v>
      </c>
      <c r="H36" s="278">
        <v>0</v>
      </c>
      <c r="I36" s="278">
        <v>0</v>
      </c>
      <c r="J36" s="278">
        <v>0</v>
      </c>
      <c r="K36" s="278">
        <v>0</v>
      </c>
      <c r="L36" s="278">
        <v>0</v>
      </c>
      <c r="M36" s="278">
        <v>0</v>
      </c>
      <c r="N36" s="278">
        <v>0</v>
      </c>
      <c r="O36" s="278">
        <v>0</v>
      </c>
      <c r="P36" s="278">
        <v>0</v>
      </c>
      <c r="R36" s="266">
        <v>0</v>
      </c>
      <c r="S36" s="274">
        <v>0</v>
      </c>
    </row>
    <row r="37" spans="1:19" s="266" customFormat="1" ht="15.75">
      <c r="A37" s="276" t="s">
        <v>156</v>
      </c>
      <c r="B37" s="277" t="s">
        <v>157</v>
      </c>
      <c r="C37" s="276" t="s">
        <v>158</v>
      </c>
      <c r="D37" s="278">
        <v>0</v>
      </c>
      <c r="E37" s="278">
        <v>0</v>
      </c>
      <c r="F37" s="278">
        <v>0</v>
      </c>
      <c r="G37" s="278">
        <v>0</v>
      </c>
      <c r="H37" s="278">
        <v>0</v>
      </c>
      <c r="I37" s="278">
        <v>0</v>
      </c>
      <c r="J37" s="278">
        <v>0</v>
      </c>
      <c r="K37" s="278">
        <v>0</v>
      </c>
      <c r="L37" s="278">
        <v>0</v>
      </c>
      <c r="M37" s="278">
        <v>0</v>
      </c>
      <c r="N37" s="278">
        <v>0</v>
      </c>
      <c r="O37" s="278">
        <v>0</v>
      </c>
      <c r="P37" s="278">
        <v>0</v>
      </c>
      <c r="R37" s="266">
        <v>0</v>
      </c>
      <c r="S37" s="274">
        <v>0</v>
      </c>
    </row>
    <row r="38" spans="1:19" s="266" customFormat="1" ht="15.75">
      <c r="A38" s="276" t="s">
        <v>160</v>
      </c>
      <c r="B38" s="277" t="s">
        <v>161</v>
      </c>
      <c r="C38" s="276" t="s">
        <v>162</v>
      </c>
      <c r="D38" s="278">
        <v>0</v>
      </c>
      <c r="E38" s="278">
        <v>0</v>
      </c>
      <c r="F38" s="278">
        <v>0</v>
      </c>
      <c r="G38" s="278">
        <v>0</v>
      </c>
      <c r="H38" s="278">
        <v>0</v>
      </c>
      <c r="I38" s="278">
        <v>0</v>
      </c>
      <c r="J38" s="278">
        <v>0</v>
      </c>
      <c r="K38" s="278">
        <v>0</v>
      </c>
      <c r="L38" s="278">
        <v>0</v>
      </c>
      <c r="M38" s="278">
        <v>0</v>
      </c>
      <c r="N38" s="278">
        <v>0</v>
      </c>
      <c r="O38" s="278">
        <v>0</v>
      </c>
      <c r="P38" s="278">
        <v>0</v>
      </c>
      <c r="R38" s="266">
        <v>12.029999999999998</v>
      </c>
      <c r="S38" s="274">
        <v>-12.029999999999998</v>
      </c>
    </row>
    <row r="39" spans="1:19" s="266" customFormat="1" ht="15.75">
      <c r="A39" s="276" t="s">
        <v>163</v>
      </c>
      <c r="B39" s="277" t="s">
        <v>164</v>
      </c>
      <c r="C39" s="276" t="s">
        <v>110</v>
      </c>
      <c r="D39" s="278">
        <v>0</v>
      </c>
      <c r="E39" s="278">
        <v>0</v>
      </c>
      <c r="F39" s="278">
        <v>0</v>
      </c>
      <c r="G39" s="278">
        <v>0</v>
      </c>
      <c r="H39" s="278">
        <v>0</v>
      </c>
      <c r="I39" s="278">
        <v>0</v>
      </c>
      <c r="J39" s="278">
        <v>0</v>
      </c>
      <c r="K39" s="278">
        <v>0</v>
      </c>
      <c r="L39" s="278">
        <v>0</v>
      </c>
      <c r="M39" s="278">
        <v>0</v>
      </c>
      <c r="N39" s="278">
        <v>0</v>
      </c>
      <c r="O39" s="278">
        <v>0</v>
      </c>
      <c r="P39" s="278">
        <v>0</v>
      </c>
      <c r="R39" s="266">
        <v>0</v>
      </c>
      <c r="S39" s="274">
        <v>0</v>
      </c>
    </row>
    <row r="40" spans="1:19" s="266" customFormat="1" ht="15.75">
      <c r="A40" s="276" t="s">
        <v>166</v>
      </c>
      <c r="B40" s="277" t="s">
        <v>167</v>
      </c>
      <c r="C40" s="276" t="s">
        <v>114</v>
      </c>
      <c r="D40" s="278">
        <v>0</v>
      </c>
      <c r="E40" s="278">
        <v>0</v>
      </c>
      <c r="F40" s="278">
        <v>0</v>
      </c>
      <c r="G40" s="278">
        <v>0</v>
      </c>
      <c r="H40" s="278">
        <v>0</v>
      </c>
      <c r="I40" s="278">
        <v>0</v>
      </c>
      <c r="J40" s="278">
        <v>0</v>
      </c>
      <c r="K40" s="278">
        <v>0</v>
      </c>
      <c r="L40" s="278">
        <v>0</v>
      </c>
      <c r="M40" s="278">
        <v>0</v>
      </c>
      <c r="N40" s="278">
        <v>0</v>
      </c>
      <c r="O40" s="278">
        <v>0</v>
      </c>
      <c r="P40" s="278">
        <v>0</v>
      </c>
      <c r="R40" s="266">
        <v>1.5</v>
      </c>
      <c r="S40" s="274">
        <v>-1.5</v>
      </c>
    </row>
    <row r="41" spans="1:19" s="266" customFormat="1" ht="15.75">
      <c r="A41" s="276" t="s">
        <v>168</v>
      </c>
      <c r="B41" s="277" t="s">
        <v>169</v>
      </c>
      <c r="C41" s="276" t="s">
        <v>170</v>
      </c>
      <c r="D41" s="278">
        <v>0</v>
      </c>
      <c r="E41" s="278">
        <v>0</v>
      </c>
      <c r="F41" s="278">
        <v>0</v>
      </c>
      <c r="G41" s="278">
        <v>0</v>
      </c>
      <c r="H41" s="278">
        <v>0</v>
      </c>
      <c r="I41" s="278">
        <v>0</v>
      </c>
      <c r="J41" s="278">
        <v>0</v>
      </c>
      <c r="K41" s="278">
        <v>0</v>
      </c>
      <c r="L41" s="278">
        <v>0</v>
      </c>
      <c r="M41" s="278">
        <v>0</v>
      </c>
      <c r="N41" s="278">
        <v>0</v>
      </c>
      <c r="O41" s="278">
        <v>0</v>
      </c>
      <c r="P41" s="278">
        <v>0</v>
      </c>
      <c r="R41" s="266">
        <v>0</v>
      </c>
      <c r="S41" s="274">
        <v>0</v>
      </c>
    </row>
    <row r="42" spans="1:19" s="266" customFormat="1" ht="15.75">
      <c r="A42" s="276" t="s">
        <v>171</v>
      </c>
      <c r="B42" s="277" t="s">
        <v>172</v>
      </c>
      <c r="C42" s="276" t="s">
        <v>118</v>
      </c>
      <c r="D42" s="278">
        <v>0</v>
      </c>
      <c r="E42" s="278">
        <v>0</v>
      </c>
      <c r="F42" s="278">
        <v>0</v>
      </c>
      <c r="G42" s="278">
        <v>0</v>
      </c>
      <c r="H42" s="278">
        <v>0</v>
      </c>
      <c r="I42" s="278">
        <v>0</v>
      </c>
      <c r="J42" s="278">
        <v>0</v>
      </c>
      <c r="K42" s="278">
        <v>0</v>
      </c>
      <c r="L42" s="278">
        <v>0</v>
      </c>
      <c r="M42" s="278">
        <v>0</v>
      </c>
      <c r="N42" s="278">
        <v>0</v>
      </c>
      <c r="O42" s="278">
        <v>0</v>
      </c>
      <c r="P42" s="278">
        <v>0</v>
      </c>
      <c r="R42" s="266">
        <v>0</v>
      </c>
      <c r="S42" s="274">
        <v>0</v>
      </c>
    </row>
    <row r="43" spans="1:19" s="266" customFormat="1" ht="15.75">
      <c r="A43" s="276" t="s">
        <v>174</v>
      </c>
      <c r="B43" s="277" t="s">
        <v>175</v>
      </c>
      <c r="C43" s="276" t="s">
        <v>121</v>
      </c>
      <c r="D43" s="278">
        <v>0</v>
      </c>
      <c r="E43" s="278">
        <v>0</v>
      </c>
      <c r="F43" s="278">
        <v>0</v>
      </c>
      <c r="G43" s="278">
        <v>0</v>
      </c>
      <c r="H43" s="278">
        <v>0</v>
      </c>
      <c r="I43" s="278">
        <v>0</v>
      </c>
      <c r="J43" s="278">
        <v>0</v>
      </c>
      <c r="K43" s="278">
        <v>0</v>
      </c>
      <c r="L43" s="278">
        <v>0</v>
      </c>
      <c r="M43" s="278">
        <v>0</v>
      </c>
      <c r="N43" s="278">
        <v>0</v>
      </c>
      <c r="O43" s="278">
        <v>0</v>
      </c>
      <c r="P43" s="278">
        <v>0</v>
      </c>
      <c r="R43" s="266">
        <v>0.65</v>
      </c>
      <c r="S43" s="274">
        <v>-0.65</v>
      </c>
    </row>
    <row r="44" spans="1:19" s="266" customFormat="1" ht="15.75">
      <c r="A44" s="276" t="s">
        <v>176</v>
      </c>
      <c r="B44" s="277" t="s">
        <v>177</v>
      </c>
      <c r="C44" s="276" t="s">
        <v>125</v>
      </c>
      <c r="D44" s="278">
        <v>0</v>
      </c>
      <c r="E44" s="278">
        <v>0</v>
      </c>
      <c r="F44" s="278">
        <v>0</v>
      </c>
      <c r="G44" s="278">
        <v>0</v>
      </c>
      <c r="H44" s="278">
        <v>0</v>
      </c>
      <c r="I44" s="278">
        <v>0</v>
      </c>
      <c r="J44" s="278">
        <v>0</v>
      </c>
      <c r="K44" s="278">
        <v>0</v>
      </c>
      <c r="L44" s="278">
        <v>0</v>
      </c>
      <c r="M44" s="278">
        <v>0</v>
      </c>
      <c r="N44" s="278">
        <v>0</v>
      </c>
      <c r="O44" s="278">
        <v>0</v>
      </c>
      <c r="P44" s="278">
        <v>0</v>
      </c>
      <c r="R44" s="266">
        <v>9.879999999999999</v>
      </c>
      <c r="S44" s="274">
        <v>-9.879999999999999</v>
      </c>
    </row>
    <row r="45" spans="1:19" s="266" customFormat="1" ht="15.75">
      <c r="A45" s="276" t="s">
        <v>178</v>
      </c>
      <c r="B45" s="277" t="s">
        <v>179</v>
      </c>
      <c r="C45" s="276" t="s">
        <v>180</v>
      </c>
      <c r="D45" s="278">
        <v>6.03</v>
      </c>
      <c r="E45" s="278">
        <v>5.9999999999999991E-2</v>
      </c>
      <c r="F45" s="278">
        <v>0.57000000000000006</v>
      </c>
      <c r="G45" s="278">
        <v>0.49999999999999989</v>
      </c>
      <c r="H45" s="278">
        <v>6.0000000000000005E-2</v>
      </c>
      <c r="I45" s="278">
        <v>9.9999999999999992E-2</v>
      </c>
      <c r="J45" s="278">
        <v>1.5999999999999999</v>
      </c>
      <c r="K45" s="278">
        <v>0.04</v>
      </c>
      <c r="L45" s="278">
        <v>0.49000000000000005</v>
      </c>
      <c r="M45" s="278">
        <v>0.1</v>
      </c>
      <c r="N45" s="278">
        <v>0.56999999999999995</v>
      </c>
      <c r="O45" s="278">
        <v>1</v>
      </c>
      <c r="P45" s="278">
        <v>0.94000000000000017</v>
      </c>
      <c r="R45" s="266">
        <v>13.860000000000001</v>
      </c>
      <c r="S45" s="274">
        <v>-7.830000000000001</v>
      </c>
    </row>
    <row r="46" spans="1:19" s="266" customFormat="1" ht="15.75">
      <c r="A46" s="276" t="s">
        <v>182</v>
      </c>
      <c r="B46" s="277" t="s">
        <v>183</v>
      </c>
      <c r="C46" s="276" t="s">
        <v>135</v>
      </c>
      <c r="D46" s="278">
        <v>5.07</v>
      </c>
      <c r="E46" s="278">
        <v>5.9999999999999991E-2</v>
      </c>
      <c r="F46" s="278">
        <v>0.51</v>
      </c>
      <c r="G46" s="278">
        <v>0.39999999999999991</v>
      </c>
      <c r="H46" s="278">
        <v>0.01</v>
      </c>
      <c r="I46" s="278">
        <v>0</v>
      </c>
      <c r="J46" s="278">
        <v>1.3599999999999999</v>
      </c>
      <c r="K46" s="278">
        <v>0.01</v>
      </c>
      <c r="L46" s="278">
        <v>0.42000000000000004</v>
      </c>
      <c r="M46" s="278">
        <v>0</v>
      </c>
      <c r="N46" s="278">
        <v>0.39999999999999991</v>
      </c>
      <c r="O46" s="278">
        <v>1</v>
      </c>
      <c r="P46" s="278">
        <v>0.90000000000000013</v>
      </c>
      <c r="R46" s="266">
        <v>13.030000000000001</v>
      </c>
      <c r="S46" s="274">
        <v>-7.9600000000000009</v>
      </c>
    </row>
    <row r="47" spans="1:19" s="266" customFormat="1" ht="15.75">
      <c r="A47" s="276" t="s">
        <v>184</v>
      </c>
      <c r="B47" s="277" t="s">
        <v>185</v>
      </c>
      <c r="C47" s="276" t="s">
        <v>139</v>
      </c>
      <c r="D47" s="278">
        <v>0</v>
      </c>
      <c r="E47" s="278">
        <v>0</v>
      </c>
      <c r="F47" s="278">
        <v>0</v>
      </c>
      <c r="G47" s="278">
        <v>0</v>
      </c>
      <c r="H47" s="278">
        <v>0</v>
      </c>
      <c r="I47" s="278">
        <v>0</v>
      </c>
      <c r="J47" s="278">
        <v>0</v>
      </c>
      <c r="K47" s="278">
        <v>0</v>
      </c>
      <c r="L47" s="278">
        <v>0</v>
      </c>
      <c r="M47" s="278">
        <v>0</v>
      </c>
      <c r="N47" s="278">
        <v>0</v>
      </c>
      <c r="O47" s="278">
        <v>0</v>
      </c>
      <c r="P47" s="278">
        <v>0</v>
      </c>
      <c r="R47" s="266">
        <v>0.59</v>
      </c>
      <c r="S47" s="274">
        <v>-0.59</v>
      </c>
    </row>
    <row r="48" spans="1:19" s="266" customFormat="1" ht="15.75">
      <c r="A48" s="276" t="s">
        <v>186</v>
      </c>
      <c r="B48" s="277" t="s">
        <v>187</v>
      </c>
      <c r="C48" s="276" t="s">
        <v>188</v>
      </c>
      <c r="D48" s="278">
        <v>0</v>
      </c>
      <c r="E48" s="278">
        <v>0</v>
      </c>
      <c r="F48" s="278">
        <v>0</v>
      </c>
      <c r="G48" s="278">
        <v>0</v>
      </c>
      <c r="H48" s="278">
        <v>0</v>
      </c>
      <c r="I48" s="278">
        <v>0</v>
      </c>
      <c r="J48" s="278">
        <v>0</v>
      </c>
      <c r="K48" s="278">
        <v>0</v>
      </c>
      <c r="L48" s="278">
        <v>0</v>
      </c>
      <c r="M48" s="278">
        <v>0</v>
      </c>
      <c r="N48" s="278">
        <v>0</v>
      </c>
      <c r="O48" s="278">
        <v>0</v>
      </c>
      <c r="P48" s="278">
        <v>0</v>
      </c>
      <c r="R48" s="266">
        <v>0</v>
      </c>
      <c r="S48" s="274">
        <v>0</v>
      </c>
    </row>
    <row r="49" spans="1:19" s="266" customFormat="1" ht="15.75">
      <c r="A49" s="276" t="s">
        <v>189</v>
      </c>
      <c r="B49" s="277" t="s">
        <v>255</v>
      </c>
      <c r="C49" s="276" t="s">
        <v>191</v>
      </c>
      <c r="D49" s="278">
        <v>0.01</v>
      </c>
      <c r="E49" s="278">
        <v>0</v>
      </c>
      <c r="F49" s="278">
        <v>0</v>
      </c>
      <c r="G49" s="278">
        <v>0</v>
      </c>
      <c r="H49" s="278">
        <v>0</v>
      </c>
      <c r="I49" s="278">
        <v>0.01</v>
      </c>
      <c r="J49" s="278">
        <v>0</v>
      </c>
      <c r="K49" s="278">
        <v>0</v>
      </c>
      <c r="L49" s="278">
        <v>0</v>
      </c>
      <c r="M49" s="278">
        <v>0</v>
      </c>
      <c r="N49" s="278">
        <v>0</v>
      </c>
      <c r="O49" s="278">
        <v>0</v>
      </c>
      <c r="P49" s="278">
        <v>0</v>
      </c>
      <c r="R49" s="266">
        <v>0</v>
      </c>
      <c r="S49" s="274">
        <v>0.01</v>
      </c>
    </row>
    <row r="50" spans="1:19" s="266" customFormat="1" ht="31.5">
      <c r="A50" s="276" t="s">
        <v>192</v>
      </c>
      <c r="B50" s="277" t="s">
        <v>193</v>
      </c>
      <c r="C50" s="276" t="s">
        <v>194</v>
      </c>
      <c r="D50" s="278">
        <v>0</v>
      </c>
      <c r="E50" s="278">
        <v>0</v>
      </c>
      <c r="F50" s="278">
        <v>0</v>
      </c>
      <c r="G50" s="278">
        <v>0</v>
      </c>
      <c r="H50" s="278">
        <v>0</v>
      </c>
      <c r="I50" s="278">
        <v>0</v>
      </c>
      <c r="J50" s="278">
        <v>0</v>
      </c>
      <c r="K50" s="278">
        <v>0</v>
      </c>
      <c r="L50" s="278">
        <v>0</v>
      </c>
      <c r="M50" s="278">
        <v>0</v>
      </c>
      <c r="N50" s="278">
        <v>0</v>
      </c>
      <c r="O50" s="278">
        <v>0</v>
      </c>
      <c r="P50" s="278">
        <v>0</v>
      </c>
      <c r="R50" s="266">
        <v>0</v>
      </c>
      <c r="S50" s="274">
        <v>0</v>
      </c>
    </row>
    <row r="51" spans="1:19" s="266" customFormat="1" ht="15.75">
      <c r="A51" s="276" t="s">
        <v>196</v>
      </c>
      <c r="B51" s="277" t="s">
        <v>256</v>
      </c>
      <c r="C51" s="276" t="s">
        <v>198</v>
      </c>
      <c r="D51" s="278">
        <v>0</v>
      </c>
      <c r="E51" s="278">
        <v>0</v>
      </c>
      <c r="F51" s="278">
        <v>0</v>
      </c>
      <c r="G51" s="278">
        <v>0</v>
      </c>
      <c r="H51" s="278">
        <v>0</v>
      </c>
      <c r="I51" s="278">
        <v>0</v>
      </c>
      <c r="J51" s="278">
        <v>0</v>
      </c>
      <c r="K51" s="278">
        <v>0</v>
      </c>
      <c r="L51" s="278">
        <v>0</v>
      </c>
      <c r="M51" s="278">
        <v>0</v>
      </c>
      <c r="N51" s="278">
        <v>0</v>
      </c>
      <c r="O51" s="278">
        <v>0</v>
      </c>
      <c r="P51" s="278">
        <v>0</v>
      </c>
      <c r="R51" s="266">
        <v>0.03</v>
      </c>
      <c r="S51" s="274">
        <v>-0.03</v>
      </c>
    </row>
    <row r="52" spans="1:19" s="266" customFormat="1" ht="15.75">
      <c r="A52" s="276" t="s">
        <v>200</v>
      </c>
      <c r="B52" s="277" t="s">
        <v>257</v>
      </c>
      <c r="C52" s="276" t="s">
        <v>155</v>
      </c>
      <c r="D52" s="278">
        <v>0.95000000000000018</v>
      </c>
      <c r="E52" s="278">
        <v>0</v>
      </c>
      <c r="F52" s="278">
        <v>0.06</v>
      </c>
      <c r="G52" s="278">
        <v>0.1</v>
      </c>
      <c r="H52" s="278">
        <v>0.05</v>
      </c>
      <c r="I52" s="278">
        <v>0.09</v>
      </c>
      <c r="J52" s="278">
        <v>0.24</v>
      </c>
      <c r="K52" s="278">
        <v>0.03</v>
      </c>
      <c r="L52" s="278">
        <v>7.0000000000000007E-2</v>
      </c>
      <c r="M52" s="278">
        <v>0.1</v>
      </c>
      <c r="N52" s="278">
        <v>0.17</v>
      </c>
      <c r="O52" s="278">
        <v>0</v>
      </c>
      <c r="P52" s="278">
        <v>0.04</v>
      </c>
      <c r="R52" s="266">
        <v>0.21</v>
      </c>
      <c r="S52" s="274">
        <v>0.74000000000000021</v>
      </c>
    </row>
    <row r="53" spans="1:19" s="266" customFormat="1" ht="31.5">
      <c r="A53" s="276" t="s">
        <v>203</v>
      </c>
      <c r="B53" s="277" t="s">
        <v>258</v>
      </c>
      <c r="C53" s="276" t="s">
        <v>159</v>
      </c>
      <c r="D53" s="278">
        <v>0</v>
      </c>
      <c r="E53" s="278">
        <v>0</v>
      </c>
      <c r="F53" s="278">
        <v>0</v>
      </c>
      <c r="G53" s="278">
        <v>0</v>
      </c>
      <c r="H53" s="278">
        <v>0</v>
      </c>
      <c r="I53" s="278">
        <v>0</v>
      </c>
      <c r="J53" s="278">
        <v>0</v>
      </c>
      <c r="K53" s="278">
        <v>0</v>
      </c>
      <c r="L53" s="278">
        <v>0</v>
      </c>
      <c r="M53" s="278">
        <v>0</v>
      </c>
      <c r="N53" s="278">
        <v>0</v>
      </c>
      <c r="O53" s="278">
        <v>0</v>
      </c>
      <c r="P53" s="278">
        <v>0</v>
      </c>
      <c r="R53" s="266">
        <v>0</v>
      </c>
      <c r="S53" s="274">
        <v>0</v>
      </c>
    </row>
    <row r="54" spans="1:19" s="266" customFormat="1" ht="15.75">
      <c r="A54" s="276" t="s">
        <v>206</v>
      </c>
      <c r="B54" s="277" t="s">
        <v>259</v>
      </c>
      <c r="C54" s="276" t="s">
        <v>173</v>
      </c>
      <c r="D54" s="278">
        <v>0</v>
      </c>
      <c r="E54" s="278">
        <v>0</v>
      </c>
      <c r="F54" s="278">
        <v>0</v>
      </c>
      <c r="G54" s="278">
        <v>0</v>
      </c>
      <c r="H54" s="278">
        <v>0</v>
      </c>
      <c r="I54" s="278">
        <v>0</v>
      </c>
      <c r="J54" s="278">
        <v>0</v>
      </c>
      <c r="K54" s="278">
        <v>0</v>
      </c>
      <c r="L54" s="278">
        <v>0</v>
      </c>
      <c r="M54" s="278">
        <v>0</v>
      </c>
      <c r="N54" s="278">
        <v>0</v>
      </c>
      <c r="O54" s="278">
        <v>0</v>
      </c>
      <c r="P54" s="278">
        <v>0</v>
      </c>
      <c r="R54" s="266">
        <v>0</v>
      </c>
      <c r="S54" s="274">
        <v>0</v>
      </c>
    </row>
    <row r="55" spans="1:19" s="266" customFormat="1" ht="31.5">
      <c r="A55" s="276" t="s">
        <v>209</v>
      </c>
      <c r="B55" s="277" t="s">
        <v>210</v>
      </c>
      <c r="C55" s="276" t="s">
        <v>181</v>
      </c>
      <c r="D55" s="278">
        <v>0</v>
      </c>
      <c r="E55" s="278">
        <v>0</v>
      </c>
      <c r="F55" s="278">
        <v>0</v>
      </c>
      <c r="G55" s="278">
        <v>0</v>
      </c>
      <c r="H55" s="278">
        <v>0</v>
      </c>
      <c r="I55" s="278">
        <v>0</v>
      </c>
      <c r="J55" s="278">
        <v>0</v>
      </c>
      <c r="K55" s="278">
        <v>0</v>
      </c>
      <c r="L55" s="278">
        <v>0</v>
      </c>
      <c r="M55" s="278">
        <v>0</v>
      </c>
      <c r="N55" s="278">
        <v>0</v>
      </c>
      <c r="O55" s="278">
        <v>0</v>
      </c>
      <c r="P55" s="278">
        <v>0</v>
      </c>
      <c r="R55" s="266">
        <v>0</v>
      </c>
      <c r="S55" s="274">
        <v>0</v>
      </c>
    </row>
    <row r="56" spans="1:19" s="266" customFormat="1" ht="15.75">
      <c r="A56" s="276" t="s">
        <v>211</v>
      </c>
      <c r="B56" s="277" t="s">
        <v>212</v>
      </c>
      <c r="C56" s="276" t="s">
        <v>213</v>
      </c>
      <c r="D56" s="278">
        <v>0</v>
      </c>
      <c r="E56" s="278">
        <v>0</v>
      </c>
      <c r="F56" s="278">
        <v>0</v>
      </c>
      <c r="G56" s="278">
        <v>0</v>
      </c>
      <c r="H56" s="278">
        <v>0</v>
      </c>
      <c r="I56" s="278">
        <v>0</v>
      </c>
      <c r="J56" s="278">
        <v>0</v>
      </c>
      <c r="K56" s="278">
        <v>0</v>
      </c>
      <c r="L56" s="278">
        <v>0</v>
      </c>
      <c r="M56" s="278">
        <v>0</v>
      </c>
      <c r="N56" s="278">
        <v>0</v>
      </c>
      <c r="O56" s="278">
        <v>0</v>
      </c>
      <c r="P56" s="278">
        <v>0</v>
      </c>
      <c r="R56" s="266">
        <v>0</v>
      </c>
      <c r="S56" s="274">
        <v>0</v>
      </c>
    </row>
    <row r="57" spans="1:19" s="266" customFormat="1" ht="15.75">
      <c r="A57" s="276" t="s">
        <v>214</v>
      </c>
      <c r="B57" s="277" t="s">
        <v>215</v>
      </c>
      <c r="C57" s="276" t="s">
        <v>195</v>
      </c>
      <c r="D57" s="278">
        <v>0</v>
      </c>
      <c r="E57" s="278">
        <v>0</v>
      </c>
      <c r="F57" s="278">
        <v>0</v>
      </c>
      <c r="G57" s="278">
        <v>0</v>
      </c>
      <c r="H57" s="278">
        <v>0</v>
      </c>
      <c r="I57" s="278">
        <v>0</v>
      </c>
      <c r="J57" s="278">
        <v>0</v>
      </c>
      <c r="K57" s="278">
        <v>0</v>
      </c>
      <c r="L57" s="278">
        <v>0</v>
      </c>
      <c r="M57" s="278">
        <v>0</v>
      </c>
      <c r="N57" s="278">
        <v>0</v>
      </c>
      <c r="O57" s="278">
        <v>0</v>
      </c>
      <c r="P57" s="278">
        <v>0</v>
      </c>
      <c r="R57" s="266">
        <v>0</v>
      </c>
      <c r="S57" s="274">
        <v>0</v>
      </c>
    </row>
    <row r="58" spans="1:19" s="266" customFormat="1" ht="31.5">
      <c r="A58" s="276" t="s">
        <v>216</v>
      </c>
      <c r="B58" s="277" t="s">
        <v>217</v>
      </c>
      <c r="C58" s="276" t="s">
        <v>165</v>
      </c>
      <c r="D58" s="278">
        <v>0</v>
      </c>
      <c r="E58" s="278">
        <v>0</v>
      </c>
      <c r="F58" s="278">
        <v>0</v>
      </c>
      <c r="G58" s="278">
        <v>0</v>
      </c>
      <c r="H58" s="278">
        <v>0</v>
      </c>
      <c r="I58" s="278">
        <v>0</v>
      </c>
      <c r="J58" s="278">
        <v>0</v>
      </c>
      <c r="K58" s="278">
        <v>0</v>
      </c>
      <c r="L58" s="278">
        <v>0</v>
      </c>
      <c r="M58" s="278">
        <v>0</v>
      </c>
      <c r="N58" s="278">
        <v>0</v>
      </c>
      <c r="O58" s="278">
        <v>0</v>
      </c>
      <c r="P58" s="278">
        <v>0</v>
      </c>
      <c r="R58" s="266">
        <v>1.1000000000000001</v>
      </c>
      <c r="S58" s="274">
        <v>-1.1000000000000001</v>
      </c>
    </row>
    <row r="59" spans="1:19" s="266" customFormat="1" ht="15.75">
      <c r="A59" s="276" t="s">
        <v>218</v>
      </c>
      <c r="B59" s="277" t="s">
        <v>219</v>
      </c>
      <c r="C59" s="276" t="s">
        <v>220</v>
      </c>
      <c r="D59" s="278">
        <v>4.3499999999999996</v>
      </c>
      <c r="E59" s="278">
        <v>0</v>
      </c>
      <c r="F59" s="278">
        <v>0</v>
      </c>
      <c r="G59" s="278">
        <v>0</v>
      </c>
      <c r="H59" s="278">
        <v>4.3499999999999996</v>
      </c>
      <c r="I59" s="278">
        <v>0</v>
      </c>
      <c r="J59" s="278">
        <v>0</v>
      </c>
      <c r="K59" s="278">
        <v>0</v>
      </c>
      <c r="L59" s="278">
        <v>0</v>
      </c>
      <c r="M59" s="278">
        <v>0</v>
      </c>
      <c r="N59" s="278">
        <v>0</v>
      </c>
      <c r="O59" s="278">
        <v>0</v>
      </c>
      <c r="P59" s="278">
        <v>0</v>
      </c>
      <c r="R59" s="266">
        <v>0</v>
      </c>
      <c r="S59" s="274">
        <v>4.3499999999999996</v>
      </c>
    </row>
    <row r="60" spans="1:19" s="266" customFormat="1" ht="31.5">
      <c r="A60" s="276" t="s">
        <v>221</v>
      </c>
      <c r="B60" s="277" t="s">
        <v>222</v>
      </c>
      <c r="C60" s="276" t="s">
        <v>202</v>
      </c>
      <c r="D60" s="278">
        <v>4.3499999999999996</v>
      </c>
      <c r="E60" s="278">
        <v>0</v>
      </c>
      <c r="F60" s="278">
        <v>0</v>
      </c>
      <c r="G60" s="278">
        <v>0</v>
      </c>
      <c r="H60" s="278">
        <v>4.3499999999999996</v>
      </c>
      <c r="I60" s="278">
        <v>0</v>
      </c>
      <c r="J60" s="278">
        <v>0</v>
      </c>
      <c r="K60" s="278">
        <v>0</v>
      </c>
      <c r="L60" s="278">
        <v>0</v>
      </c>
      <c r="M60" s="278">
        <v>0</v>
      </c>
      <c r="N60" s="278">
        <v>0</v>
      </c>
      <c r="O60" s="278">
        <v>0</v>
      </c>
      <c r="P60" s="278">
        <v>0</v>
      </c>
      <c r="R60" s="266">
        <v>0</v>
      </c>
      <c r="S60" s="274">
        <v>4.3499999999999996</v>
      </c>
    </row>
    <row r="61" spans="1:19" s="266" customFormat="1" ht="31.5">
      <c r="A61" s="276" t="s">
        <v>223</v>
      </c>
      <c r="B61" s="277" t="s">
        <v>224</v>
      </c>
      <c r="C61" s="276" t="s">
        <v>199</v>
      </c>
      <c r="D61" s="278">
        <v>0</v>
      </c>
      <c r="E61" s="278">
        <v>0</v>
      </c>
      <c r="F61" s="278">
        <v>0</v>
      </c>
      <c r="G61" s="278">
        <v>0</v>
      </c>
      <c r="H61" s="278">
        <v>0</v>
      </c>
      <c r="I61" s="278">
        <v>0</v>
      </c>
      <c r="J61" s="278">
        <v>0</v>
      </c>
      <c r="K61" s="278">
        <v>0</v>
      </c>
      <c r="L61" s="278">
        <v>0</v>
      </c>
      <c r="M61" s="278">
        <v>0</v>
      </c>
      <c r="N61" s="278">
        <v>0</v>
      </c>
      <c r="O61" s="278">
        <v>0</v>
      </c>
      <c r="P61" s="278">
        <v>0</v>
      </c>
      <c r="R61" s="266">
        <v>0</v>
      </c>
      <c r="S61" s="274">
        <v>0</v>
      </c>
    </row>
    <row r="62" spans="1:19" s="266" customFormat="1" ht="15.75">
      <c r="A62" s="276" t="s">
        <v>225</v>
      </c>
      <c r="B62" s="277" t="s">
        <v>226</v>
      </c>
      <c r="C62" s="276" t="s">
        <v>205</v>
      </c>
      <c r="D62" s="278">
        <v>0</v>
      </c>
      <c r="E62" s="278">
        <v>0</v>
      </c>
      <c r="F62" s="278">
        <v>0</v>
      </c>
      <c r="G62" s="278">
        <v>0</v>
      </c>
      <c r="H62" s="278">
        <v>0</v>
      </c>
      <c r="I62" s="278">
        <v>0</v>
      </c>
      <c r="J62" s="278">
        <v>0</v>
      </c>
      <c r="K62" s="278">
        <v>0</v>
      </c>
      <c r="L62" s="278">
        <v>0</v>
      </c>
      <c r="M62" s="278">
        <v>0</v>
      </c>
      <c r="N62" s="278">
        <v>0</v>
      </c>
      <c r="O62" s="278">
        <v>0</v>
      </c>
      <c r="P62" s="278">
        <v>0</v>
      </c>
      <c r="R62" s="266">
        <v>0</v>
      </c>
      <c r="S62" s="274">
        <v>0</v>
      </c>
    </row>
    <row r="63" spans="1:19" s="266" customFormat="1" ht="15.75">
      <c r="B63" s="541"/>
      <c r="C63" s="541"/>
      <c r="D63" s="541"/>
      <c r="E63" s="541"/>
      <c r="F63" s="541"/>
      <c r="G63" s="541"/>
      <c r="H63" s="541"/>
      <c r="I63" s="541"/>
      <c r="J63" s="541"/>
      <c r="K63" s="541"/>
      <c r="L63" s="541"/>
      <c r="M63" s="541"/>
      <c r="N63" s="541"/>
      <c r="O63" s="541"/>
      <c r="P63" s="541"/>
    </row>
    <row r="64" spans="1:19" s="282" customFormat="1" ht="15.75">
      <c r="B64" s="284"/>
      <c r="C64" s="285"/>
      <c r="D64" s="286"/>
      <c r="E64" s="284"/>
      <c r="F64" s="284"/>
      <c r="G64" s="284"/>
      <c r="H64" s="284"/>
      <c r="I64" s="284"/>
      <c r="J64" s="284"/>
      <c r="K64" s="284"/>
      <c r="L64" s="284"/>
      <c r="M64" s="284"/>
      <c r="N64" s="284"/>
      <c r="O64" s="284"/>
      <c r="P64" s="284"/>
    </row>
    <row r="65" spans="2:16" s="266" customFormat="1" ht="15.75">
      <c r="B65" s="265"/>
      <c r="C65" s="264"/>
      <c r="D65" s="265"/>
      <c r="E65" s="265"/>
      <c r="F65" s="265"/>
      <c r="G65" s="265"/>
      <c r="H65" s="265"/>
      <c r="I65" s="265"/>
      <c r="J65" s="265"/>
      <c r="K65" s="265"/>
      <c r="L65" s="265"/>
      <c r="M65" s="265"/>
      <c r="N65" s="265"/>
      <c r="O65" s="265"/>
      <c r="P65" s="265"/>
    </row>
    <row r="66" spans="2:16" s="266" customFormat="1" ht="18" customHeight="1">
      <c r="B66" s="287"/>
      <c r="C66" s="287"/>
      <c r="D66" s="287"/>
      <c r="E66" s="287"/>
      <c r="F66" s="287"/>
      <c r="G66" s="287"/>
      <c r="H66" s="287"/>
      <c r="I66" s="287"/>
      <c r="J66" s="287"/>
      <c r="K66" s="287"/>
      <c r="L66" s="287"/>
      <c r="M66" s="287"/>
      <c r="N66" s="287"/>
      <c r="O66" s="287"/>
      <c r="P66" s="287"/>
    </row>
    <row r="67" spans="2:16" s="266" customFormat="1">
      <c r="C67" s="288"/>
    </row>
    <row r="68" spans="2:16" s="266" customFormat="1">
      <c r="C68" s="288"/>
    </row>
    <row r="69" spans="2:16" s="266" customFormat="1">
      <c r="C69" s="288"/>
    </row>
    <row r="70" spans="2:16" s="266" customFormat="1">
      <c r="C70" s="288"/>
    </row>
    <row r="71" spans="2:16" s="266" customFormat="1">
      <c r="C71" s="288"/>
    </row>
    <row r="72" spans="2:16" s="266" customFormat="1">
      <c r="C72" s="288"/>
    </row>
    <row r="73" spans="2:16" s="266" customFormat="1">
      <c r="C73" s="288"/>
    </row>
    <row r="74" spans="2:16" s="266" customFormat="1">
      <c r="C74" s="288"/>
    </row>
    <row r="75" spans="2:16" s="266" customFormat="1">
      <c r="C75" s="288"/>
    </row>
    <row r="76" spans="2:16" s="266" customFormat="1">
      <c r="C76" s="288"/>
    </row>
    <row r="77" spans="2:16" s="266" customFormat="1">
      <c r="C77" s="288"/>
    </row>
    <row r="78" spans="2:16" s="266" customFormat="1">
      <c r="C78" s="288"/>
    </row>
    <row r="79" spans="2:16" s="266" customFormat="1">
      <c r="C79" s="288"/>
    </row>
    <row r="80" spans="2:16" s="266" customFormat="1">
      <c r="C80" s="288"/>
    </row>
    <row r="81" spans="3:3" s="266" customFormat="1">
      <c r="C81" s="288"/>
    </row>
    <row r="82" spans="3:3" s="266" customFormat="1">
      <c r="C82" s="288"/>
    </row>
    <row r="83" spans="3:3" s="266" customFormat="1">
      <c r="C83" s="288"/>
    </row>
    <row r="84" spans="3:3" s="266" customFormat="1">
      <c r="C84" s="288"/>
    </row>
    <row r="85" spans="3:3" s="266" customFormat="1">
      <c r="C85" s="288"/>
    </row>
    <row r="86" spans="3:3" s="266" customFormat="1">
      <c r="C86" s="288"/>
    </row>
    <row r="87" spans="3:3" s="266" customFormat="1">
      <c r="C87" s="288"/>
    </row>
    <row r="88" spans="3:3" s="266" customFormat="1">
      <c r="C88" s="288"/>
    </row>
    <row r="89" spans="3:3" s="266" customFormat="1">
      <c r="C89" s="288"/>
    </row>
    <row r="90" spans="3:3" s="266" customFormat="1">
      <c r="C90" s="288"/>
    </row>
    <row r="91" spans="3:3" s="266" customFormat="1">
      <c r="C91" s="288"/>
    </row>
    <row r="92" spans="3:3" s="266" customFormat="1">
      <c r="C92" s="288"/>
    </row>
    <row r="93" spans="3:3" s="266" customFormat="1">
      <c r="C93" s="288"/>
    </row>
    <row r="94" spans="3:3" s="266" customFormat="1">
      <c r="C94" s="288"/>
    </row>
    <row r="95" spans="3:3" s="266" customFormat="1">
      <c r="C95" s="288"/>
    </row>
    <row r="96" spans="3:3" s="266" customFormat="1">
      <c r="C96" s="288"/>
    </row>
    <row r="97" spans="3:3" s="266" customFormat="1">
      <c r="C97" s="288"/>
    </row>
    <row r="98" spans="3:3" s="266" customFormat="1">
      <c r="C98" s="288"/>
    </row>
    <row r="99" spans="3:3" s="266" customFormat="1">
      <c r="C99" s="288"/>
    </row>
    <row r="100" spans="3:3" s="266" customFormat="1">
      <c r="C100" s="288"/>
    </row>
    <row r="101" spans="3:3" s="266" customFormat="1">
      <c r="C101" s="288"/>
    </row>
    <row r="102" spans="3:3" s="266" customFormat="1">
      <c r="C102" s="288"/>
    </row>
    <row r="103" spans="3:3" s="266" customFormat="1">
      <c r="C103" s="288"/>
    </row>
    <row r="104" spans="3:3" s="266" customFormat="1">
      <c r="C104" s="288"/>
    </row>
    <row r="105" spans="3:3" s="266" customFormat="1">
      <c r="C105" s="288"/>
    </row>
    <row r="106" spans="3:3" s="266" customFormat="1">
      <c r="C106" s="288"/>
    </row>
    <row r="107" spans="3:3" s="266" customFormat="1">
      <c r="C107" s="288"/>
    </row>
    <row r="108" spans="3:3" s="266" customFormat="1">
      <c r="C108" s="288"/>
    </row>
    <row r="109" spans="3:3" s="266" customFormat="1">
      <c r="C109" s="288"/>
    </row>
    <row r="110" spans="3:3" s="266" customFormat="1">
      <c r="C110" s="288"/>
    </row>
    <row r="111" spans="3:3" s="266" customFormat="1">
      <c r="C111" s="288"/>
    </row>
    <row r="112" spans="3:3" s="266" customFormat="1">
      <c r="C112" s="288"/>
    </row>
    <row r="113" spans="3:3" s="266" customFormat="1">
      <c r="C113" s="288"/>
    </row>
    <row r="114" spans="3:3" s="266" customFormat="1">
      <c r="C114" s="288"/>
    </row>
    <row r="115" spans="3:3" s="266" customFormat="1">
      <c r="C115" s="288"/>
    </row>
    <row r="116" spans="3:3" s="266" customFormat="1">
      <c r="C116" s="288"/>
    </row>
    <row r="117" spans="3:3" s="266" customFormat="1">
      <c r="C117" s="288"/>
    </row>
    <row r="118" spans="3:3" s="266" customFormat="1">
      <c r="C118" s="288"/>
    </row>
    <row r="119" spans="3:3" s="266" customFormat="1">
      <c r="C119" s="288"/>
    </row>
    <row r="120" spans="3:3" s="266" customFormat="1">
      <c r="C120" s="288"/>
    </row>
    <row r="121" spans="3:3" s="266" customFormat="1">
      <c r="C121" s="288"/>
    </row>
    <row r="122" spans="3:3" s="266" customFormat="1">
      <c r="C122" s="288"/>
    </row>
    <row r="123" spans="3:3" s="266" customFormat="1">
      <c r="C123" s="288"/>
    </row>
    <row r="124" spans="3:3" s="266" customFormat="1">
      <c r="C124" s="288"/>
    </row>
    <row r="125" spans="3:3" s="266" customFormat="1">
      <c r="C125" s="288"/>
    </row>
    <row r="126" spans="3:3" s="266" customFormat="1">
      <c r="C126" s="288"/>
    </row>
    <row r="127" spans="3:3" s="266" customFormat="1">
      <c r="C127" s="288"/>
    </row>
    <row r="128" spans="3:3" s="266" customFormat="1">
      <c r="C128" s="288"/>
    </row>
    <row r="129" spans="3:3" s="266" customFormat="1">
      <c r="C129" s="288"/>
    </row>
    <row r="130" spans="3:3" s="266" customFormat="1">
      <c r="C130" s="288"/>
    </row>
    <row r="131" spans="3:3" s="266" customFormat="1">
      <c r="C131" s="288"/>
    </row>
    <row r="132" spans="3:3" s="266" customFormat="1">
      <c r="C132" s="288"/>
    </row>
    <row r="133" spans="3:3" s="266" customFormat="1">
      <c r="C133" s="288"/>
    </row>
    <row r="134" spans="3:3" s="266" customFormat="1">
      <c r="C134" s="288"/>
    </row>
    <row r="135" spans="3:3" s="266" customFormat="1">
      <c r="C135" s="288"/>
    </row>
  </sheetData>
  <mergeCells count="8">
    <mergeCell ref="B63:P63"/>
    <mergeCell ref="A2:P2"/>
    <mergeCell ref="M3:P3"/>
    <mergeCell ref="A4:A5"/>
    <mergeCell ref="B4:B5"/>
    <mergeCell ref="C4:C5"/>
    <mergeCell ref="D4:D5"/>
    <mergeCell ref="E4:P4"/>
  </mergeCells>
  <conditionalFormatting sqref="E5:P5">
    <cfRule type="cellIs" dxfId="901" priority="5" stopIfTrue="1" operator="equal">
      <formula>0</formula>
    </cfRule>
  </conditionalFormatting>
  <conditionalFormatting sqref="E21">
    <cfRule type="cellIs" dxfId="900" priority="4" stopIfTrue="1" operator="equal">
      <formula>0</formula>
    </cfRule>
  </conditionalFormatting>
  <conditionalFormatting sqref="F21:M21 P21">
    <cfRule type="cellIs" dxfId="899" priority="3" stopIfTrue="1" operator="equal">
      <formula>0</formula>
    </cfRule>
  </conditionalFormatting>
  <conditionalFormatting sqref="N21">
    <cfRule type="cellIs" dxfId="898" priority="2" stopIfTrue="1" operator="equal">
      <formula>0</formula>
    </cfRule>
  </conditionalFormatting>
  <conditionalFormatting sqref="O21">
    <cfRule type="cellIs" dxfId="897" priority="1" stopIfTrue="1" operator="equal">
      <formula>0</formula>
    </cfRule>
  </conditionalFormatting>
  <printOptions horizontalCentered="1"/>
  <pageMargins left="0.5" right="0.5" top="0.83" bottom="0.47244094488188998" header="0.196850393700787" footer="0.196850393700787"/>
  <pageSetup paperSize="9" scale="8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63"/>
  <sheetViews>
    <sheetView showZeros="0" workbookViewId="0">
      <pane xSplit="3" ySplit="6" topLeftCell="D22" activePane="bottomRight" state="frozen"/>
      <selection sqref="A1:XFD135"/>
      <selection pane="topRight" sqref="A1:XFD135"/>
      <selection pane="bottomLeft" sqref="A1:XFD135"/>
      <selection pane="bottomRight" activeCell="D63" sqref="D63"/>
    </sheetView>
  </sheetViews>
  <sheetFormatPr defaultColWidth="7.85546875" defaultRowHeight="12.75"/>
  <cols>
    <col min="1" max="1" width="7.7109375" style="54" customWidth="1"/>
    <col min="2" max="2" width="52.28515625" style="54" customWidth="1"/>
    <col min="3" max="3" width="7.140625" style="75" customWidth="1"/>
    <col min="4" max="4" width="13" style="54" customWidth="1"/>
    <col min="5" max="16" width="9.42578125" style="54" customWidth="1"/>
    <col min="17" max="264" width="7.85546875" style="54"/>
    <col min="265" max="265" width="5.28515625" style="54" customWidth="1"/>
    <col min="266" max="266" width="43.28515625" style="54" customWidth="1"/>
    <col min="267" max="267" width="7.140625" style="54" customWidth="1"/>
    <col min="268" max="268" width="13" style="54" customWidth="1"/>
    <col min="269" max="272" width="6.28515625" style="54" customWidth="1"/>
    <col min="273" max="520" width="7.85546875" style="54"/>
    <col min="521" max="521" width="5.28515625" style="54" customWidth="1"/>
    <col min="522" max="522" width="43.28515625" style="54" customWidth="1"/>
    <col min="523" max="523" width="7.140625" style="54" customWidth="1"/>
    <col min="524" max="524" width="13" style="54" customWidth="1"/>
    <col min="525" max="528" width="6.28515625" style="54" customWidth="1"/>
    <col min="529" max="776" width="7.85546875" style="54"/>
    <col min="777" max="777" width="5.28515625" style="54" customWidth="1"/>
    <col min="778" max="778" width="43.28515625" style="54" customWidth="1"/>
    <col min="779" max="779" width="7.140625" style="54" customWidth="1"/>
    <col min="780" max="780" width="13" style="54" customWidth="1"/>
    <col min="781" max="784" width="6.28515625" style="54" customWidth="1"/>
    <col min="785" max="1032" width="7.85546875" style="54"/>
    <col min="1033" max="1033" width="5.28515625" style="54" customWidth="1"/>
    <col min="1034" max="1034" width="43.28515625" style="54" customWidth="1"/>
    <col min="1035" max="1035" width="7.140625" style="54" customWidth="1"/>
    <col min="1036" max="1036" width="13" style="54" customWidth="1"/>
    <col min="1037" max="1040" width="6.28515625" style="54" customWidth="1"/>
    <col min="1041" max="1288" width="7.85546875" style="54"/>
    <col min="1289" max="1289" width="5.28515625" style="54" customWidth="1"/>
    <col min="1290" max="1290" width="43.28515625" style="54" customWidth="1"/>
    <col min="1291" max="1291" width="7.140625" style="54" customWidth="1"/>
    <col min="1292" max="1292" width="13" style="54" customWidth="1"/>
    <col min="1293" max="1296" width="6.28515625" style="54" customWidth="1"/>
    <col min="1297" max="1544" width="7.85546875" style="54"/>
    <col min="1545" max="1545" width="5.28515625" style="54" customWidth="1"/>
    <col min="1546" max="1546" width="43.28515625" style="54" customWidth="1"/>
    <col min="1547" max="1547" width="7.140625" style="54" customWidth="1"/>
    <col min="1548" max="1548" width="13" style="54" customWidth="1"/>
    <col min="1549" max="1552" width="6.28515625" style="54" customWidth="1"/>
    <col min="1553" max="1800" width="7.85546875" style="54"/>
    <col min="1801" max="1801" width="5.28515625" style="54" customWidth="1"/>
    <col min="1802" max="1802" width="43.28515625" style="54" customWidth="1"/>
    <col min="1803" max="1803" width="7.140625" style="54" customWidth="1"/>
    <col min="1804" max="1804" width="13" style="54" customWidth="1"/>
    <col min="1805" max="1808" width="6.28515625" style="54" customWidth="1"/>
    <col min="1809" max="2056" width="7.85546875" style="54"/>
    <col min="2057" max="2057" width="5.28515625" style="54" customWidth="1"/>
    <col min="2058" max="2058" width="43.28515625" style="54" customWidth="1"/>
    <col min="2059" max="2059" width="7.140625" style="54" customWidth="1"/>
    <col min="2060" max="2060" width="13" style="54" customWidth="1"/>
    <col min="2061" max="2064" width="6.28515625" style="54" customWidth="1"/>
    <col min="2065" max="2312" width="7.85546875" style="54"/>
    <col min="2313" max="2313" width="5.28515625" style="54" customWidth="1"/>
    <col min="2314" max="2314" width="43.28515625" style="54" customWidth="1"/>
    <col min="2315" max="2315" width="7.140625" style="54" customWidth="1"/>
    <col min="2316" max="2316" width="13" style="54" customWidth="1"/>
    <col min="2317" max="2320" width="6.28515625" style="54" customWidth="1"/>
    <col min="2321" max="2568" width="7.85546875" style="54"/>
    <col min="2569" max="2569" width="5.28515625" style="54" customWidth="1"/>
    <col min="2570" max="2570" width="43.28515625" style="54" customWidth="1"/>
    <col min="2571" max="2571" width="7.140625" style="54" customWidth="1"/>
    <col min="2572" max="2572" width="13" style="54" customWidth="1"/>
    <col min="2573" max="2576" width="6.28515625" style="54" customWidth="1"/>
    <col min="2577" max="2824" width="7.85546875" style="54"/>
    <col min="2825" max="2825" width="5.28515625" style="54" customWidth="1"/>
    <col min="2826" max="2826" width="43.28515625" style="54" customWidth="1"/>
    <col min="2827" max="2827" width="7.140625" style="54" customWidth="1"/>
    <col min="2828" max="2828" width="13" style="54" customWidth="1"/>
    <col min="2829" max="2832" width="6.28515625" style="54" customWidth="1"/>
    <col min="2833" max="3080" width="7.85546875" style="54"/>
    <col min="3081" max="3081" width="5.28515625" style="54" customWidth="1"/>
    <col min="3082" max="3082" width="43.28515625" style="54" customWidth="1"/>
    <col min="3083" max="3083" width="7.140625" style="54" customWidth="1"/>
    <col min="3084" max="3084" width="13" style="54" customWidth="1"/>
    <col min="3085" max="3088" width="6.28515625" style="54" customWidth="1"/>
    <col min="3089" max="3336" width="7.85546875" style="54"/>
    <col min="3337" max="3337" width="5.28515625" style="54" customWidth="1"/>
    <col min="3338" max="3338" width="43.28515625" style="54" customWidth="1"/>
    <col min="3339" max="3339" width="7.140625" style="54" customWidth="1"/>
    <col min="3340" max="3340" width="13" style="54" customWidth="1"/>
    <col min="3341" max="3344" width="6.28515625" style="54" customWidth="1"/>
    <col min="3345" max="3592" width="7.85546875" style="54"/>
    <col min="3593" max="3593" width="5.28515625" style="54" customWidth="1"/>
    <col min="3594" max="3594" width="43.28515625" style="54" customWidth="1"/>
    <col min="3595" max="3595" width="7.140625" style="54" customWidth="1"/>
    <col min="3596" max="3596" width="13" style="54" customWidth="1"/>
    <col min="3597" max="3600" width="6.28515625" style="54" customWidth="1"/>
    <col min="3601" max="3848" width="7.85546875" style="54"/>
    <col min="3849" max="3849" width="5.28515625" style="54" customWidth="1"/>
    <col min="3850" max="3850" width="43.28515625" style="54" customWidth="1"/>
    <col min="3851" max="3851" width="7.140625" style="54" customWidth="1"/>
    <col min="3852" max="3852" width="13" style="54" customWidth="1"/>
    <col min="3853" max="3856" width="6.28515625" style="54" customWidth="1"/>
    <col min="3857" max="4104" width="7.85546875" style="54"/>
    <col min="4105" max="4105" width="5.28515625" style="54" customWidth="1"/>
    <col min="4106" max="4106" width="43.28515625" style="54" customWidth="1"/>
    <col min="4107" max="4107" width="7.140625" style="54" customWidth="1"/>
    <col min="4108" max="4108" width="13" style="54" customWidth="1"/>
    <col min="4109" max="4112" width="6.28515625" style="54" customWidth="1"/>
    <col min="4113" max="4360" width="7.85546875" style="54"/>
    <col min="4361" max="4361" width="5.28515625" style="54" customWidth="1"/>
    <col min="4362" max="4362" width="43.28515625" style="54" customWidth="1"/>
    <col min="4363" max="4363" width="7.140625" style="54" customWidth="1"/>
    <col min="4364" max="4364" width="13" style="54" customWidth="1"/>
    <col min="4365" max="4368" width="6.28515625" style="54" customWidth="1"/>
    <col min="4369" max="4616" width="7.85546875" style="54"/>
    <col min="4617" max="4617" width="5.28515625" style="54" customWidth="1"/>
    <col min="4618" max="4618" width="43.28515625" style="54" customWidth="1"/>
    <col min="4619" max="4619" width="7.140625" style="54" customWidth="1"/>
    <col min="4620" max="4620" width="13" style="54" customWidth="1"/>
    <col min="4621" max="4624" width="6.28515625" style="54" customWidth="1"/>
    <col min="4625" max="4872" width="7.85546875" style="54"/>
    <col min="4873" max="4873" width="5.28515625" style="54" customWidth="1"/>
    <col min="4874" max="4874" width="43.28515625" style="54" customWidth="1"/>
    <col min="4875" max="4875" width="7.140625" style="54" customWidth="1"/>
    <col min="4876" max="4876" width="13" style="54" customWidth="1"/>
    <col min="4877" max="4880" width="6.28515625" style="54" customWidth="1"/>
    <col min="4881" max="5128" width="7.85546875" style="54"/>
    <col min="5129" max="5129" width="5.28515625" style="54" customWidth="1"/>
    <col min="5130" max="5130" width="43.28515625" style="54" customWidth="1"/>
    <col min="5131" max="5131" width="7.140625" style="54" customWidth="1"/>
    <col min="5132" max="5132" width="13" style="54" customWidth="1"/>
    <col min="5133" max="5136" width="6.28515625" style="54" customWidth="1"/>
    <col min="5137" max="5384" width="7.85546875" style="54"/>
    <col min="5385" max="5385" width="5.28515625" style="54" customWidth="1"/>
    <col min="5386" max="5386" width="43.28515625" style="54" customWidth="1"/>
    <col min="5387" max="5387" width="7.140625" style="54" customWidth="1"/>
    <col min="5388" max="5388" width="13" style="54" customWidth="1"/>
    <col min="5389" max="5392" width="6.28515625" style="54" customWidth="1"/>
    <col min="5393" max="5640" width="7.85546875" style="54"/>
    <col min="5641" max="5641" width="5.28515625" style="54" customWidth="1"/>
    <col min="5642" max="5642" width="43.28515625" style="54" customWidth="1"/>
    <col min="5643" max="5643" width="7.140625" style="54" customWidth="1"/>
    <col min="5644" max="5644" width="13" style="54" customWidth="1"/>
    <col min="5645" max="5648" width="6.28515625" style="54" customWidth="1"/>
    <col min="5649" max="5896" width="7.85546875" style="54"/>
    <col min="5897" max="5897" width="5.28515625" style="54" customWidth="1"/>
    <col min="5898" max="5898" width="43.28515625" style="54" customWidth="1"/>
    <col min="5899" max="5899" width="7.140625" style="54" customWidth="1"/>
    <col min="5900" max="5900" width="13" style="54" customWidth="1"/>
    <col min="5901" max="5904" width="6.28515625" style="54" customWidth="1"/>
    <col min="5905" max="6152" width="7.85546875" style="54"/>
    <col min="6153" max="6153" width="5.28515625" style="54" customWidth="1"/>
    <col min="6154" max="6154" width="43.28515625" style="54" customWidth="1"/>
    <col min="6155" max="6155" width="7.140625" style="54" customWidth="1"/>
    <col min="6156" max="6156" width="13" style="54" customWidth="1"/>
    <col min="6157" max="6160" width="6.28515625" style="54" customWidth="1"/>
    <col min="6161" max="6408" width="7.85546875" style="54"/>
    <col min="6409" max="6409" width="5.28515625" style="54" customWidth="1"/>
    <col min="6410" max="6410" width="43.28515625" style="54" customWidth="1"/>
    <col min="6411" max="6411" width="7.140625" style="54" customWidth="1"/>
    <col min="6412" max="6412" width="13" style="54" customWidth="1"/>
    <col min="6413" max="6416" width="6.28515625" style="54" customWidth="1"/>
    <col min="6417" max="6664" width="7.85546875" style="54"/>
    <col min="6665" max="6665" width="5.28515625" style="54" customWidth="1"/>
    <col min="6666" max="6666" width="43.28515625" style="54" customWidth="1"/>
    <col min="6667" max="6667" width="7.140625" style="54" customWidth="1"/>
    <col min="6668" max="6668" width="13" style="54" customWidth="1"/>
    <col min="6669" max="6672" width="6.28515625" style="54" customWidth="1"/>
    <col min="6673" max="6920" width="7.85546875" style="54"/>
    <col min="6921" max="6921" width="5.28515625" style="54" customWidth="1"/>
    <col min="6922" max="6922" width="43.28515625" style="54" customWidth="1"/>
    <col min="6923" max="6923" width="7.140625" style="54" customWidth="1"/>
    <col min="6924" max="6924" width="13" style="54" customWidth="1"/>
    <col min="6925" max="6928" width="6.28515625" style="54" customWidth="1"/>
    <col min="6929" max="7176" width="7.85546875" style="54"/>
    <col min="7177" max="7177" width="5.28515625" style="54" customWidth="1"/>
    <col min="7178" max="7178" width="43.28515625" style="54" customWidth="1"/>
    <col min="7179" max="7179" width="7.140625" style="54" customWidth="1"/>
    <col min="7180" max="7180" width="13" style="54" customWidth="1"/>
    <col min="7181" max="7184" width="6.28515625" style="54" customWidth="1"/>
    <col min="7185" max="7432" width="7.85546875" style="54"/>
    <col min="7433" max="7433" width="5.28515625" style="54" customWidth="1"/>
    <col min="7434" max="7434" width="43.28515625" style="54" customWidth="1"/>
    <col min="7435" max="7435" width="7.140625" style="54" customWidth="1"/>
    <col min="7436" max="7436" width="13" style="54" customWidth="1"/>
    <col min="7437" max="7440" width="6.28515625" style="54" customWidth="1"/>
    <col min="7441" max="7688" width="7.85546875" style="54"/>
    <col min="7689" max="7689" width="5.28515625" style="54" customWidth="1"/>
    <col min="7690" max="7690" width="43.28515625" style="54" customWidth="1"/>
    <col min="7691" max="7691" width="7.140625" style="54" customWidth="1"/>
    <col min="7692" max="7692" width="13" style="54" customWidth="1"/>
    <col min="7693" max="7696" width="6.28515625" style="54" customWidth="1"/>
    <col min="7697" max="7944" width="7.85546875" style="54"/>
    <col min="7945" max="7945" width="5.28515625" style="54" customWidth="1"/>
    <col min="7946" max="7946" width="43.28515625" style="54" customWidth="1"/>
    <col min="7947" max="7947" width="7.140625" style="54" customWidth="1"/>
    <col min="7948" max="7948" width="13" style="54" customWidth="1"/>
    <col min="7949" max="7952" width="6.28515625" style="54" customWidth="1"/>
    <col min="7953" max="8200" width="7.85546875" style="54"/>
    <col min="8201" max="8201" width="5.28515625" style="54" customWidth="1"/>
    <col min="8202" max="8202" width="43.28515625" style="54" customWidth="1"/>
    <col min="8203" max="8203" width="7.140625" style="54" customWidth="1"/>
    <col min="8204" max="8204" width="13" style="54" customWidth="1"/>
    <col min="8205" max="8208" width="6.28515625" style="54" customWidth="1"/>
    <col min="8209" max="8456" width="7.85546875" style="54"/>
    <col min="8457" max="8457" width="5.28515625" style="54" customWidth="1"/>
    <col min="8458" max="8458" width="43.28515625" style="54" customWidth="1"/>
    <col min="8459" max="8459" width="7.140625" style="54" customWidth="1"/>
    <col min="8460" max="8460" width="13" style="54" customWidth="1"/>
    <col min="8461" max="8464" width="6.28515625" style="54" customWidth="1"/>
    <col min="8465" max="8712" width="7.85546875" style="54"/>
    <col min="8713" max="8713" width="5.28515625" style="54" customWidth="1"/>
    <col min="8714" max="8714" width="43.28515625" style="54" customWidth="1"/>
    <col min="8715" max="8715" width="7.140625" style="54" customWidth="1"/>
    <col min="8716" max="8716" width="13" style="54" customWidth="1"/>
    <col min="8717" max="8720" width="6.28515625" style="54" customWidth="1"/>
    <col min="8721" max="8968" width="7.85546875" style="54"/>
    <col min="8969" max="8969" width="5.28515625" style="54" customWidth="1"/>
    <col min="8970" max="8970" width="43.28515625" style="54" customWidth="1"/>
    <col min="8971" max="8971" width="7.140625" style="54" customWidth="1"/>
    <col min="8972" max="8972" width="13" style="54" customWidth="1"/>
    <col min="8973" max="8976" width="6.28515625" style="54" customWidth="1"/>
    <col min="8977" max="9224" width="7.85546875" style="54"/>
    <col min="9225" max="9225" width="5.28515625" style="54" customWidth="1"/>
    <col min="9226" max="9226" width="43.28515625" style="54" customWidth="1"/>
    <col min="9227" max="9227" width="7.140625" style="54" customWidth="1"/>
    <col min="9228" max="9228" width="13" style="54" customWidth="1"/>
    <col min="9229" max="9232" width="6.28515625" style="54" customWidth="1"/>
    <col min="9233" max="9480" width="7.85546875" style="54"/>
    <col min="9481" max="9481" width="5.28515625" style="54" customWidth="1"/>
    <col min="9482" max="9482" width="43.28515625" style="54" customWidth="1"/>
    <col min="9483" max="9483" width="7.140625" style="54" customWidth="1"/>
    <col min="9484" max="9484" width="13" style="54" customWidth="1"/>
    <col min="9485" max="9488" width="6.28515625" style="54" customWidth="1"/>
    <col min="9489" max="9736" width="7.85546875" style="54"/>
    <col min="9737" max="9737" width="5.28515625" style="54" customWidth="1"/>
    <col min="9738" max="9738" width="43.28515625" style="54" customWidth="1"/>
    <col min="9739" max="9739" width="7.140625" style="54" customWidth="1"/>
    <col min="9740" max="9740" width="13" style="54" customWidth="1"/>
    <col min="9741" max="9744" width="6.28515625" style="54" customWidth="1"/>
    <col min="9745" max="9992" width="7.85546875" style="54"/>
    <col min="9993" max="9993" width="5.28515625" style="54" customWidth="1"/>
    <col min="9994" max="9994" width="43.28515625" style="54" customWidth="1"/>
    <col min="9995" max="9995" width="7.140625" style="54" customWidth="1"/>
    <col min="9996" max="9996" width="13" style="54" customWidth="1"/>
    <col min="9997" max="10000" width="6.28515625" style="54" customWidth="1"/>
    <col min="10001" max="10248" width="7.85546875" style="54"/>
    <col min="10249" max="10249" width="5.28515625" style="54" customWidth="1"/>
    <col min="10250" max="10250" width="43.28515625" style="54" customWidth="1"/>
    <col min="10251" max="10251" width="7.140625" style="54" customWidth="1"/>
    <col min="10252" max="10252" width="13" style="54" customWidth="1"/>
    <col min="10253" max="10256" width="6.28515625" style="54" customWidth="1"/>
    <col min="10257" max="10504" width="7.85546875" style="54"/>
    <col min="10505" max="10505" width="5.28515625" style="54" customWidth="1"/>
    <col min="10506" max="10506" width="43.28515625" style="54" customWidth="1"/>
    <col min="10507" max="10507" width="7.140625" style="54" customWidth="1"/>
    <col min="10508" max="10508" width="13" style="54" customWidth="1"/>
    <col min="10509" max="10512" width="6.28515625" style="54" customWidth="1"/>
    <col min="10513" max="10760" width="7.85546875" style="54"/>
    <col min="10761" max="10761" width="5.28515625" style="54" customWidth="1"/>
    <col min="10762" max="10762" width="43.28515625" style="54" customWidth="1"/>
    <col min="10763" max="10763" width="7.140625" style="54" customWidth="1"/>
    <col min="10764" max="10764" width="13" style="54" customWidth="1"/>
    <col min="10765" max="10768" width="6.28515625" style="54" customWidth="1"/>
    <col min="10769" max="11016" width="7.85546875" style="54"/>
    <col min="11017" max="11017" width="5.28515625" style="54" customWidth="1"/>
    <col min="11018" max="11018" width="43.28515625" style="54" customWidth="1"/>
    <col min="11019" max="11019" width="7.140625" style="54" customWidth="1"/>
    <col min="11020" max="11020" width="13" style="54" customWidth="1"/>
    <col min="11021" max="11024" width="6.28515625" style="54" customWidth="1"/>
    <col min="11025" max="11272" width="7.85546875" style="54"/>
    <col min="11273" max="11273" width="5.28515625" style="54" customWidth="1"/>
    <col min="11274" max="11274" width="43.28515625" style="54" customWidth="1"/>
    <col min="11275" max="11275" width="7.140625" style="54" customWidth="1"/>
    <col min="11276" max="11276" width="13" style="54" customWidth="1"/>
    <col min="11277" max="11280" width="6.28515625" style="54" customWidth="1"/>
    <col min="11281" max="11528" width="7.85546875" style="54"/>
    <col min="11529" max="11529" width="5.28515625" style="54" customWidth="1"/>
    <col min="11530" max="11530" width="43.28515625" style="54" customWidth="1"/>
    <col min="11531" max="11531" width="7.140625" style="54" customWidth="1"/>
    <col min="11532" max="11532" width="13" style="54" customWidth="1"/>
    <col min="11533" max="11536" width="6.28515625" style="54" customWidth="1"/>
    <col min="11537" max="11784" width="7.85546875" style="54"/>
    <col min="11785" max="11785" width="5.28515625" style="54" customWidth="1"/>
    <col min="11786" max="11786" width="43.28515625" style="54" customWidth="1"/>
    <col min="11787" max="11787" width="7.140625" style="54" customWidth="1"/>
    <col min="11788" max="11788" width="13" style="54" customWidth="1"/>
    <col min="11789" max="11792" width="6.28515625" style="54" customWidth="1"/>
    <col min="11793" max="12040" width="7.85546875" style="54"/>
    <col min="12041" max="12041" width="5.28515625" style="54" customWidth="1"/>
    <col min="12042" max="12042" width="43.28515625" style="54" customWidth="1"/>
    <col min="12043" max="12043" width="7.140625" style="54" customWidth="1"/>
    <col min="12044" max="12044" width="13" style="54" customWidth="1"/>
    <col min="12045" max="12048" width="6.28515625" style="54" customWidth="1"/>
    <col min="12049" max="12296" width="7.85546875" style="54"/>
    <col min="12297" max="12297" width="5.28515625" style="54" customWidth="1"/>
    <col min="12298" max="12298" width="43.28515625" style="54" customWidth="1"/>
    <col min="12299" max="12299" width="7.140625" style="54" customWidth="1"/>
    <col min="12300" max="12300" width="13" style="54" customWidth="1"/>
    <col min="12301" max="12304" width="6.28515625" style="54" customWidth="1"/>
    <col min="12305" max="12552" width="7.85546875" style="54"/>
    <col min="12553" max="12553" width="5.28515625" style="54" customWidth="1"/>
    <col min="12554" max="12554" width="43.28515625" style="54" customWidth="1"/>
    <col min="12555" max="12555" width="7.140625" style="54" customWidth="1"/>
    <col min="12556" max="12556" width="13" style="54" customWidth="1"/>
    <col min="12557" max="12560" width="6.28515625" style="54" customWidth="1"/>
    <col min="12561" max="12808" width="7.85546875" style="54"/>
    <col min="12809" max="12809" width="5.28515625" style="54" customWidth="1"/>
    <col min="12810" max="12810" width="43.28515625" style="54" customWidth="1"/>
    <col min="12811" max="12811" width="7.140625" style="54" customWidth="1"/>
    <col min="12812" max="12812" width="13" style="54" customWidth="1"/>
    <col min="12813" max="12816" width="6.28515625" style="54" customWidth="1"/>
    <col min="12817" max="13064" width="7.85546875" style="54"/>
    <col min="13065" max="13065" width="5.28515625" style="54" customWidth="1"/>
    <col min="13066" max="13066" width="43.28515625" style="54" customWidth="1"/>
    <col min="13067" max="13067" width="7.140625" style="54" customWidth="1"/>
    <col min="13068" max="13068" width="13" style="54" customWidth="1"/>
    <col min="13069" max="13072" width="6.28515625" style="54" customWidth="1"/>
    <col min="13073" max="13320" width="7.85546875" style="54"/>
    <col min="13321" max="13321" width="5.28515625" style="54" customWidth="1"/>
    <col min="13322" max="13322" width="43.28515625" style="54" customWidth="1"/>
    <col min="13323" max="13323" width="7.140625" style="54" customWidth="1"/>
    <col min="13324" max="13324" width="13" style="54" customWidth="1"/>
    <col min="13325" max="13328" width="6.28515625" style="54" customWidth="1"/>
    <col min="13329" max="13576" width="7.85546875" style="54"/>
    <col min="13577" max="13577" width="5.28515625" style="54" customWidth="1"/>
    <col min="13578" max="13578" width="43.28515625" style="54" customWidth="1"/>
    <col min="13579" max="13579" width="7.140625" style="54" customWidth="1"/>
    <col min="13580" max="13580" width="13" style="54" customWidth="1"/>
    <col min="13581" max="13584" width="6.28515625" style="54" customWidth="1"/>
    <col min="13585" max="13832" width="7.85546875" style="54"/>
    <col min="13833" max="13833" width="5.28515625" style="54" customWidth="1"/>
    <col min="13834" max="13834" width="43.28515625" style="54" customWidth="1"/>
    <col min="13835" max="13835" width="7.140625" style="54" customWidth="1"/>
    <col min="13836" max="13836" width="13" style="54" customWidth="1"/>
    <col min="13837" max="13840" width="6.28515625" style="54" customWidth="1"/>
    <col min="13841" max="14088" width="7.85546875" style="54"/>
    <col min="14089" max="14089" width="5.28515625" style="54" customWidth="1"/>
    <col min="14090" max="14090" width="43.28515625" style="54" customWidth="1"/>
    <col min="14091" max="14091" width="7.140625" style="54" customWidth="1"/>
    <col min="14092" max="14092" width="13" style="54" customWidth="1"/>
    <col min="14093" max="14096" width="6.28515625" style="54" customWidth="1"/>
    <col min="14097" max="14344" width="7.85546875" style="54"/>
    <col min="14345" max="14345" width="5.28515625" style="54" customWidth="1"/>
    <col min="14346" max="14346" width="43.28515625" style="54" customWidth="1"/>
    <col min="14347" max="14347" width="7.140625" style="54" customWidth="1"/>
    <col min="14348" max="14348" width="13" style="54" customWidth="1"/>
    <col min="14349" max="14352" width="6.28515625" style="54" customWidth="1"/>
    <col min="14353" max="14600" width="7.85546875" style="54"/>
    <col min="14601" max="14601" width="5.28515625" style="54" customWidth="1"/>
    <col min="14602" max="14602" width="43.28515625" style="54" customWidth="1"/>
    <col min="14603" max="14603" width="7.140625" style="54" customWidth="1"/>
    <col min="14604" max="14604" width="13" style="54" customWidth="1"/>
    <col min="14605" max="14608" width="6.28515625" style="54" customWidth="1"/>
    <col min="14609" max="14856" width="7.85546875" style="54"/>
    <col min="14857" max="14857" width="5.28515625" style="54" customWidth="1"/>
    <col min="14858" max="14858" width="43.28515625" style="54" customWidth="1"/>
    <col min="14859" max="14859" width="7.140625" style="54" customWidth="1"/>
    <col min="14860" max="14860" width="13" style="54" customWidth="1"/>
    <col min="14861" max="14864" width="6.28515625" style="54" customWidth="1"/>
    <col min="14865" max="15112" width="7.85546875" style="54"/>
    <col min="15113" max="15113" width="5.28515625" style="54" customWidth="1"/>
    <col min="15114" max="15114" width="43.28515625" style="54" customWidth="1"/>
    <col min="15115" max="15115" width="7.140625" style="54" customWidth="1"/>
    <col min="15116" max="15116" width="13" style="54" customWidth="1"/>
    <col min="15117" max="15120" width="6.28515625" style="54" customWidth="1"/>
    <col min="15121" max="15368" width="7.85546875" style="54"/>
    <col min="15369" max="15369" width="5.28515625" style="54" customWidth="1"/>
    <col min="15370" max="15370" width="43.28515625" style="54" customWidth="1"/>
    <col min="15371" max="15371" width="7.140625" style="54" customWidth="1"/>
    <col min="15372" max="15372" width="13" style="54" customWidth="1"/>
    <col min="15373" max="15376" width="6.28515625" style="54" customWidth="1"/>
    <col min="15377" max="15624" width="7.85546875" style="54"/>
    <col min="15625" max="15625" width="5.28515625" style="54" customWidth="1"/>
    <col min="15626" max="15626" width="43.28515625" style="54" customWidth="1"/>
    <col min="15627" max="15627" width="7.140625" style="54" customWidth="1"/>
    <col min="15628" max="15628" width="13" style="54" customWidth="1"/>
    <col min="15629" max="15632" width="6.28515625" style="54" customWidth="1"/>
    <col min="15633" max="15880" width="7.85546875" style="54"/>
    <col min="15881" max="15881" width="5.28515625" style="54" customWidth="1"/>
    <col min="15882" max="15882" width="43.28515625" style="54" customWidth="1"/>
    <col min="15883" max="15883" width="7.140625" style="54" customWidth="1"/>
    <col min="15884" max="15884" width="13" style="54" customWidth="1"/>
    <col min="15885" max="15888" width="6.28515625" style="54" customWidth="1"/>
    <col min="15889" max="16136" width="7.85546875" style="54"/>
    <col min="16137" max="16137" width="5.28515625" style="54" customWidth="1"/>
    <col min="16138" max="16138" width="43.28515625" style="54" customWidth="1"/>
    <col min="16139" max="16139" width="7.140625" style="54" customWidth="1"/>
    <col min="16140" max="16140" width="13" style="54" customWidth="1"/>
    <col min="16141" max="16144" width="6.28515625" style="54" customWidth="1"/>
    <col min="16145" max="16384" width="7.85546875" style="54"/>
  </cols>
  <sheetData>
    <row r="1" spans="1:16" ht="15.75">
      <c r="A1" s="50" t="s">
        <v>14</v>
      </c>
      <c r="B1" s="53"/>
      <c r="C1" s="52"/>
      <c r="D1" s="52"/>
      <c r="E1" s="52"/>
      <c r="F1" s="52"/>
      <c r="G1" s="52"/>
      <c r="H1" s="52"/>
      <c r="I1" s="52"/>
      <c r="J1" s="52"/>
      <c r="K1" s="52"/>
      <c r="L1" s="52"/>
      <c r="M1" s="52"/>
      <c r="N1" s="52"/>
      <c r="O1" s="52"/>
      <c r="P1" s="53"/>
    </row>
    <row r="2" spans="1:16" s="94" customFormat="1" ht="15.75">
      <c r="A2" s="548" t="s">
        <v>279</v>
      </c>
      <c r="B2" s="548"/>
      <c r="C2" s="548"/>
      <c r="D2" s="548"/>
      <c r="E2" s="548"/>
      <c r="F2" s="548"/>
      <c r="G2" s="548"/>
      <c r="H2" s="548"/>
      <c r="I2" s="548"/>
      <c r="J2" s="548"/>
      <c r="K2" s="548"/>
      <c r="L2" s="548"/>
      <c r="M2" s="548"/>
      <c r="N2" s="548"/>
      <c r="O2" s="548"/>
      <c r="P2" s="548"/>
    </row>
    <row r="3" spans="1:16" ht="15.75">
      <c r="A3" s="89"/>
      <c r="B3" s="89"/>
      <c r="C3" s="89"/>
      <c r="D3" s="89"/>
      <c r="E3" s="549" t="s">
        <v>243</v>
      </c>
      <c r="F3" s="549"/>
      <c r="G3" s="549"/>
      <c r="H3" s="549"/>
      <c r="I3" s="549"/>
      <c r="J3" s="549"/>
      <c r="K3" s="549"/>
      <c r="L3" s="549"/>
      <c r="M3" s="549"/>
      <c r="N3" s="549"/>
      <c r="O3" s="549"/>
      <c r="P3" s="549"/>
    </row>
    <row r="4" spans="1:16" ht="15.75">
      <c r="A4" s="522" t="s">
        <v>1</v>
      </c>
      <c r="B4" s="524" t="s">
        <v>36</v>
      </c>
      <c r="C4" s="523" t="s">
        <v>37</v>
      </c>
      <c r="D4" s="551" t="s">
        <v>38</v>
      </c>
      <c r="E4" s="95" t="s">
        <v>280</v>
      </c>
      <c r="F4" s="95"/>
      <c r="G4" s="95"/>
      <c r="H4" s="95"/>
      <c r="I4" s="95"/>
      <c r="J4" s="95"/>
      <c r="K4" s="95"/>
      <c r="L4" s="95"/>
      <c r="M4" s="95"/>
      <c r="N4" s="95"/>
      <c r="O4" s="95"/>
      <c r="P4" s="95"/>
    </row>
    <row r="5" spans="1:16" ht="47.25">
      <c r="A5" s="522"/>
      <c r="B5" s="526"/>
      <c r="C5" s="550"/>
      <c r="D5" s="552"/>
      <c r="E5" s="96" t="s">
        <v>41</v>
      </c>
      <c r="F5" s="96" t="s">
        <v>42</v>
      </c>
      <c r="G5" s="96" t="s">
        <v>43</v>
      </c>
      <c r="H5" s="96" t="s">
        <v>44</v>
      </c>
      <c r="I5" s="96" t="s">
        <v>45</v>
      </c>
      <c r="J5" s="96" t="s">
        <v>46</v>
      </c>
      <c r="K5" s="96" t="s">
        <v>47</v>
      </c>
      <c r="L5" s="96" t="s">
        <v>48</v>
      </c>
      <c r="M5" s="96" t="s">
        <v>49</v>
      </c>
      <c r="N5" s="96" t="s">
        <v>50</v>
      </c>
      <c r="O5" s="96" t="s">
        <v>51</v>
      </c>
      <c r="P5" s="96" t="s">
        <v>52</v>
      </c>
    </row>
    <row r="6" spans="1:16" s="98" customFormat="1" ht="15.75">
      <c r="A6" s="97" t="s">
        <v>53</v>
      </c>
      <c r="B6" s="90" t="s">
        <v>54</v>
      </c>
      <c r="C6" s="90" t="s">
        <v>55</v>
      </c>
      <c r="D6" s="91" t="s">
        <v>277</v>
      </c>
      <c r="E6" s="92" t="s">
        <v>57</v>
      </c>
      <c r="F6" s="92" t="s">
        <v>58</v>
      </c>
      <c r="G6" s="92" t="s">
        <v>59</v>
      </c>
      <c r="H6" s="92" t="s">
        <v>278</v>
      </c>
      <c r="I6" s="83">
        <v>-9</v>
      </c>
      <c r="J6" s="83">
        <v>-10</v>
      </c>
      <c r="K6" s="83">
        <v>-11</v>
      </c>
      <c r="L6" s="83">
        <v>-12</v>
      </c>
      <c r="M6" s="83">
        <v>-13</v>
      </c>
      <c r="N6" s="83">
        <v>-14</v>
      </c>
      <c r="O6" s="83">
        <v>-15</v>
      </c>
      <c r="P6" s="83">
        <v>-16</v>
      </c>
    </row>
    <row r="7" spans="1:16" s="100" customFormat="1" ht="15.75">
      <c r="A7" s="27">
        <v>1</v>
      </c>
      <c r="B7" s="60" t="s">
        <v>60</v>
      </c>
      <c r="C7" s="27" t="s">
        <v>61</v>
      </c>
      <c r="D7" s="99">
        <v>918.96</v>
      </c>
      <c r="E7" s="99">
        <v>108.38000000000001</v>
      </c>
      <c r="F7" s="99">
        <v>94.55</v>
      </c>
      <c r="G7" s="99">
        <v>33.260000000000005</v>
      </c>
      <c r="H7" s="99">
        <v>246.73000000000005</v>
      </c>
      <c r="I7" s="99">
        <v>31.28</v>
      </c>
      <c r="J7" s="99">
        <v>46.050000000000004</v>
      </c>
      <c r="K7" s="99">
        <v>65.510000000000005</v>
      </c>
      <c r="L7" s="99">
        <v>39.529999999999994</v>
      </c>
      <c r="M7" s="99">
        <v>89.87</v>
      </c>
      <c r="N7" s="99">
        <v>52.22</v>
      </c>
      <c r="O7" s="99">
        <v>67.099999999999994</v>
      </c>
      <c r="P7" s="99">
        <v>44.480000000000004</v>
      </c>
    </row>
    <row r="8" spans="1:16" s="100" customFormat="1" ht="15.75">
      <c r="A8" s="31" t="s">
        <v>62</v>
      </c>
      <c r="B8" s="63" t="s">
        <v>250</v>
      </c>
      <c r="C8" s="31" t="s">
        <v>64</v>
      </c>
      <c r="D8" s="101">
        <v>82.86</v>
      </c>
      <c r="E8" s="101">
        <v>27.73</v>
      </c>
      <c r="F8" s="101">
        <v>1.1200000000000001</v>
      </c>
      <c r="G8" s="101">
        <v>1.84</v>
      </c>
      <c r="H8" s="101">
        <v>18.400000000000002</v>
      </c>
      <c r="I8" s="101">
        <v>3.55</v>
      </c>
      <c r="J8" s="101">
        <v>0.47000000000000003</v>
      </c>
      <c r="K8" s="101">
        <v>1.62</v>
      </c>
      <c r="L8" s="101">
        <v>2.09</v>
      </c>
      <c r="M8" s="101">
        <v>12.229999999999999</v>
      </c>
      <c r="N8" s="101">
        <v>4.72</v>
      </c>
      <c r="O8" s="101">
        <v>5.6700000000000008</v>
      </c>
      <c r="P8" s="101">
        <v>3.4200000000000004</v>
      </c>
    </row>
    <row r="9" spans="1:16" s="100" customFormat="1" ht="15.75">
      <c r="A9" s="31" t="s">
        <v>65</v>
      </c>
      <c r="B9" s="63" t="s">
        <v>66</v>
      </c>
      <c r="C9" s="31" t="s">
        <v>67</v>
      </c>
      <c r="D9" s="102">
        <v>21.6</v>
      </c>
      <c r="E9" s="102">
        <v>14.629999999999999</v>
      </c>
      <c r="F9" s="102">
        <v>0</v>
      </c>
      <c r="G9" s="102">
        <v>0</v>
      </c>
      <c r="H9" s="102">
        <v>1.6</v>
      </c>
      <c r="I9" s="102">
        <v>1.4600000000000002</v>
      </c>
      <c r="J9" s="102">
        <v>0</v>
      </c>
      <c r="K9" s="102">
        <v>0.1</v>
      </c>
      <c r="L9" s="102">
        <v>0.4</v>
      </c>
      <c r="M9" s="102">
        <v>0.2</v>
      </c>
      <c r="N9" s="102">
        <v>3.11</v>
      </c>
      <c r="O9" s="102">
        <v>0</v>
      </c>
      <c r="P9" s="102">
        <v>0.1</v>
      </c>
    </row>
    <row r="10" spans="1:16" s="100" customFormat="1" ht="15.75">
      <c r="A10" s="31" t="s">
        <v>69</v>
      </c>
      <c r="B10" s="63" t="s">
        <v>70</v>
      </c>
      <c r="C10" s="31" t="s">
        <v>71</v>
      </c>
      <c r="D10" s="102">
        <v>61.260000000000005</v>
      </c>
      <c r="E10" s="102">
        <v>13.100000000000001</v>
      </c>
      <c r="F10" s="102">
        <v>1.1200000000000001</v>
      </c>
      <c r="G10" s="102">
        <v>1.84</v>
      </c>
      <c r="H10" s="102">
        <v>16.8</v>
      </c>
      <c r="I10" s="102">
        <v>2.09</v>
      </c>
      <c r="J10" s="102">
        <v>0.47000000000000003</v>
      </c>
      <c r="K10" s="102">
        <v>1.52</v>
      </c>
      <c r="L10" s="102">
        <v>1.69</v>
      </c>
      <c r="M10" s="102">
        <v>12.03</v>
      </c>
      <c r="N10" s="102">
        <v>1.61</v>
      </c>
      <c r="O10" s="102">
        <v>5.6700000000000008</v>
      </c>
      <c r="P10" s="102">
        <v>3.3200000000000003</v>
      </c>
    </row>
    <row r="11" spans="1:16" s="100" customFormat="1" ht="15.75">
      <c r="A11" s="31" t="s">
        <v>73</v>
      </c>
      <c r="B11" s="63" t="s">
        <v>74</v>
      </c>
      <c r="C11" s="31" t="s">
        <v>68</v>
      </c>
      <c r="D11" s="102">
        <v>607.03</v>
      </c>
      <c r="E11" s="102">
        <v>35.480000000000004</v>
      </c>
      <c r="F11" s="102">
        <v>64.169999999999987</v>
      </c>
      <c r="G11" s="102">
        <v>22.490000000000002</v>
      </c>
      <c r="H11" s="102">
        <v>212.97000000000003</v>
      </c>
      <c r="I11" s="102">
        <v>16.3</v>
      </c>
      <c r="J11" s="102">
        <v>37.880000000000003</v>
      </c>
      <c r="K11" s="102">
        <v>47.7</v>
      </c>
      <c r="L11" s="102">
        <v>24.44</v>
      </c>
      <c r="M11" s="102">
        <v>29.599999999999998</v>
      </c>
      <c r="N11" s="102">
        <v>32.119999999999997</v>
      </c>
      <c r="O11" s="102">
        <v>51.019999999999996</v>
      </c>
      <c r="P11" s="102">
        <v>32.86</v>
      </c>
    </row>
    <row r="12" spans="1:16" s="100" customFormat="1" ht="15.75">
      <c r="A12" s="31" t="s">
        <v>76</v>
      </c>
      <c r="B12" s="63" t="s">
        <v>77</v>
      </c>
      <c r="C12" s="31" t="s">
        <v>72</v>
      </c>
      <c r="D12" s="102">
        <v>103.12</v>
      </c>
      <c r="E12" s="102">
        <v>27.21</v>
      </c>
      <c r="F12" s="102">
        <v>9.01</v>
      </c>
      <c r="G12" s="102">
        <v>3.3</v>
      </c>
      <c r="H12" s="102">
        <v>9.86</v>
      </c>
      <c r="I12" s="102">
        <v>5.5799999999999992</v>
      </c>
      <c r="J12" s="102">
        <v>4.5600000000000005</v>
      </c>
      <c r="K12" s="102">
        <v>7.45</v>
      </c>
      <c r="L12" s="102">
        <v>4.05</v>
      </c>
      <c r="M12" s="102">
        <v>16.59</v>
      </c>
      <c r="N12" s="102">
        <v>3.5599999999999996</v>
      </c>
      <c r="O12" s="102">
        <v>6.34</v>
      </c>
      <c r="P12" s="102">
        <v>5.61</v>
      </c>
    </row>
    <row r="13" spans="1:16" s="100" customFormat="1" ht="15.75">
      <c r="A13" s="31" t="s">
        <v>79</v>
      </c>
      <c r="B13" s="63" t="s">
        <v>80</v>
      </c>
      <c r="C13" s="31" t="s">
        <v>78</v>
      </c>
      <c r="D13" s="102">
        <v>0</v>
      </c>
      <c r="E13" s="102">
        <v>0</v>
      </c>
      <c r="F13" s="102">
        <v>0</v>
      </c>
      <c r="G13" s="102">
        <v>0</v>
      </c>
      <c r="H13" s="102">
        <v>0</v>
      </c>
      <c r="I13" s="102">
        <v>0</v>
      </c>
      <c r="J13" s="102">
        <v>0</v>
      </c>
      <c r="K13" s="102">
        <v>0</v>
      </c>
      <c r="L13" s="102">
        <v>0</v>
      </c>
      <c r="M13" s="102">
        <v>0</v>
      </c>
      <c r="N13" s="102">
        <v>0</v>
      </c>
      <c r="O13" s="102">
        <v>0</v>
      </c>
      <c r="P13" s="102">
        <v>0</v>
      </c>
    </row>
    <row r="14" spans="1:16" s="100" customFormat="1" ht="15.75">
      <c r="A14" s="31" t="s">
        <v>82</v>
      </c>
      <c r="B14" s="63" t="s">
        <v>83</v>
      </c>
      <c r="C14" s="31" t="s">
        <v>75</v>
      </c>
      <c r="D14" s="102">
        <v>24.83</v>
      </c>
      <c r="E14" s="102">
        <v>4.5999999999999996</v>
      </c>
      <c r="F14" s="102">
        <v>0.79999999999999993</v>
      </c>
      <c r="G14" s="102">
        <v>1.8000000000000003</v>
      </c>
      <c r="H14" s="102">
        <v>0.93</v>
      </c>
      <c r="I14" s="102">
        <v>2.6</v>
      </c>
      <c r="J14" s="102">
        <v>1</v>
      </c>
      <c r="K14" s="102">
        <v>4.5999999999999996</v>
      </c>
      <c r="L14" s="102">
        <v>2.5</v>
      </c>
      <c r="M14" s="102">
        <v>0.5</v>
      </c>
      <c r="N14" s="102">
        <v>3.8000000000000003</v>
      </c>
      <c r="O14" s="102">
        <v>1.3</v>
      </c>
      <c r="P14" s="102">
        <v>0.39999999999999997</v>
      </c>
    </row>
    <row r="15" spans="1:16" s="100" customFormat="1" ht="15.75">
      <c r="A15" s="31" t="s">
        <v>85</v>
      </c>
      <c r="B15" s="63" t="s">
        <v>86</v>
      </c>
      <c r="C15" s="31" t="s">
        <v>81</v>
      </c>
      <c r="D15" s="102">
        <v>97.490000000000009</v>
      </c>
      <c r="E15" s="102">
        <v>12.719999999999999</v>
      </c>
      <c r="F15" s="102">
        <v>18.919999999999998</v>
      </c>
      <c r="G15" s="102">
        <v>3.83</v>
      </c>
      <c r="H15" s="102">
        <v>2.9000000000000004</v>
      </c>
      <c r="I15" s="102">
        <v>3.0200000000000005</v>
      </c>
      <c r="J15" s="102">
        <v>2.0700000000000003</v>
      </c>
      <c r="K15" s="102">
        <v>4.07</v>
      </c>
      <c r="L15" s="102">
        <v>6.2200000000000006</v>
      </c>
      <c r="M15" s="102">
        <v>30.92</v>
      </c>
      <c r="N15" s="102">
        <v>7.9300000000000006</v>
      </c>
      <c r="O15" s="102">
        <v>2.7600000000000002</v>
      </c>
      <c r="P15" s="102">
        <v>2.13</v>
      </c>
    </row>
    <row r="16" spans="1:16" s="103" customFormat="1" ht="15.75">
      <c r="A16" s="39"/>
      <c r="B16" s="70" t="s">
        <v>251</v>
      </c>
      <c r="C16" s="39" t="s">
        <v>252</v>
      </c>
      <c r="D16" s="102">
        <v>0</v>
      </c>
      <c r="E16" s="102">
        <v>0</v>
      </c>
      <c r="F16" s="102">
        <v>0</v>
      </c>
      <c r="G16" s="102">
        <v>0</v>
      </c>
      <c r="H16" s="102">
        <v>0</v>
      </c>
      <c r="I16" s="102">
        <v>0</v>
      </c>
      <c r="J16" s="102">
        <v>0</v>
      </c>
      <c r="K16" s="102">
        <v>0</v>
      </c>
      <c r="L16" s="102">
        <v>0</v>
      </c>
      <c r="M16" s="102">
        <v>0</v>
      </c>
      <c r="N16" s="102">
        <v>0</v>
      </c>
      <c r="O16" s="102">
        <v>0</v>
      </c>
      <c r="P16" s="102">
        <v>0</v>
      </c>
    </row>
    <row r="17" spans="1:16" s="51" customFormat="1" ht="15.75">
      <c r="A17" s="31" t="s">
        <v>91</v>
      </c>
      <c r="B17" s="63" t="s">
        <v>92</v>
      </c>
      <c r="C17" s="31" t="s">
        <v>87</v>
      </c>
      <c r="D17" s="102">
        <v>3.589999999999999</v>
      </c>
      <c r="E17" s="102">
        <v>0.64000000000000012</v>
      </c>
      <c r="F17" s="102">
        <v>0.53</v>
      </c>
      <c r="G17" s="102">
        <v>0</v>
      </c>
      <c r="H17" s="102">
        <v>1.67</v>
      </c>
      <c r="I17" s="102">
        <v>0.23</v>
      </c>
      <c r="J17" s="102">
        <v>6.9999999999999993E-2</v>
      </c>
      <c r="K17" s="102">
        <v>7.0000000000000007E-2</v>
      </c>
      <c r="L17" s="102">
        <v>0.23</v>
      </c>
      <c r="M17" s="102">
        <v>0.03</v>
      </c>
      <c r="N17" s="102">
        <v>0.09</v>
      </c>
      <c r="O17" s="102">
        <v>0.01</v>
      </c>
      <c r="P17" s="102">
        <v>0.02</v>
      </c>
    </row>
    <row r="18" spans="1:16" s="100" customFormat="1" ht="15.75">
      <c r="A18" s="31" t="s">
        <v>94</v>
      </c>
      <c r="B18" s="63" t="s">
        <v>95</v>
      </c>
      <c r="C18" s="31" t="s">
        <v>96</v>
      </c>
      <c r="D18" s="102">
        <v>0</v>
      </c>
      <c r="E18" s="102">
        <v>0</v>
      </c>
      <c r="F18" s="102">
        <v>0</v>
      </c>
      <c r="G18" s="102">
        <v>0</v>
      </c>
      <c r="H18" s="102">
        <v>0</v>
      </c>
      <c r="I18" s="102">
        <v>0</v>
      </c>
      <c r="J18" s="102">
        <v>0</v>
      </c>
      <c r="K18" s="102">
        <v>0</v>
      </c>
      <c r="L18" s="102">
        <v>0</v>
      </c>
      <c r="M18" s="102">
        <v>0</v>
      </c>
      <c r="N18" s="102">
        <v>0</v>
      </c>
      <c r="O18" s="102">
        <v>0</v>
      </c>
      <c r="P18" s="102">
        <v>0</v>
      </c>
    </row>
    <row r="19" spans="1:16" s="100" customFormat="1" ht="15.75">
      <c r="A19" s="31" t="s">
        <v>97</v>
      </c>
      <c r="B19" s="63" t="s">
        <v>98</v>
      </c>
      <c r="C19" s="31" t="s">
        <v>90</v>
      </c>
      <c r="D19" s="102">
        <v>0</v>
      </c>
      <c r="E19" s="102">
        <v>0</v>
      </c>
      <c r="F19" s="102">
        <v>0</v>
      </c>
      <c r="G19" s="102">
        <v>0</v>
      </c>
      <c r="H19" s="102">
        <v>0</v>
      </c>
      <c r="I19" s="102">
        <v>0</v>
      </c>
      <c r="J19" s="102">
        <v>0</v>
      </c>
      <c r="K19" s="102">
        <v>0</v>
      </c>
      <c r="L19" s="102">
        <v>0</v>
      </c>
      <c r="M19" s="102">
        <v>0</v>
      </c>
      <c r="N19" s="102">
        <v>0</v>
      </c>
      <c r="O19" s="102">
        <v>0</v>
      </c>
      <c r="P19" s="102">
        <v>0</v>
      </c>
    </row>
    <row r="20" spans="1:16" s="100" customFormat="1" ht="15.75">
      <c r="A20" s="31" t="s">
        <v>99</v>
      </c>
      <c r="B20" s="63" t="s">
        <v>100</v>
      </c>
      <c r="C20" s="31" t="s">
        <v>93</v>
      </c>
      <c r="D20" s="102">
        <v>0.04</v>
      </c>
      <c r="E20" s="102">
        <v>0</v>
      </c>
      <c r="F20" s="102">
        <v>0</v>
      </c>
      <c r="G20" s="102">
        <v>0</v>
      </c>
      <c r="H20" s="102">
        <v>0</v>
      </c>
      <c r="I20" s="102">
        <v>0</v>
      </c>
      <c r="J20" s="102">
        <v>0</v>
      </c>
      <c r="K20" s="102">
        <v>0</v>
      </c>
      <c r="L20" s="102">
        <v>0</v>
      </c>
      <c r="M20" s="102">
        <v>0</v>
      </c>
      <c r="N20" s="102">
        <v>0</v>
      </c>
      <c r="O20" s="102">
        <v>0</v>
      </c>
      <c r="P20" s="102">
        <v>0.04</v>
      </c>
    </row>
    <row r="21" spans="1:16" s="51" customFormat="1" ht="15.75">
      <c r="A21" s="27">
        <v>2</v>
      </c>
      <c r="B21" s="60" t="s">
        <v>102</v>
      </c>
      <c r="C21" s="27" t="s">
        <v>101</v>
      </c>
      <c r="D21" s="99">
        <v>550.81999999999994</v>
      </c>
      <c r="E21" s="99">
        <v>24.3</v>
      </c>
      <c r="F21" s="99">
        <v>383.46</v>
      </c>
      <c r="G21" s="99">
        <v>4.59</v>
      </c>
      <c r="H21" s="99">
        <v>18.600000000000001</v>
      </c>
      <c r="I21" s="99">
        <v>7.3</v>
      </c>
      <c r="J21" s="99">
        <v>9.379999999999999</v>
      </c>
      <c r="K21" s="99">
        <v>5.69</v>
      </c>
      <c r="L21" s="99">
        <v>3.1</v>
      </c>
      <c r="M21" s="99">
        <v>52.89</v>
      </c>
      <c r="N21" s="99">
        <v>20.599999999999998</v>
      </c>
      <c r="O21" s="99">
        <v>11.559999999999999</v>
      </c>
      <c r="P21" s="99">
        <v>9.3500000000000014</v>
      </c>
    </row>
    <row r="22" spans="1:16" s="100" customFormat="1" ht="15.75">
      <c r="A22" s="31" t="s">
        <v>103</v>
      </c>
      <c r="B22" s="63" t="s">
        <v>104</v>
      </c>
      <c r="C22" s="31" t="s">
        <v>105</v>
      </c>
      <c r="D22" s="102">
        <v>4.580000000000001</v>
      </c>
      <c r="E22" s="102">
        <v>0</v>
      </c>
      <c r="F22" s="102">
        <v>6.9999999999999993E-2</v>
      </c>
      <c r="G22" s="102">
        <v>0.12000000000000001</v>
      </c>
      <c r="H22" s="102">
        <v>1.6</v>
      </c>
      <c r="I22" s="102">
        <v>0.13</v>
      </c>
      <c r="J22" s="102">
        <v>0.11000000000000006</v>
      </c>
      <c r="K22" s="102">
        <v>1.2000000000000002</v>
      </c>
      <c r="L22" s="102">
        <v>0.01</v>
      </c>
      <c r="M22" s="102">
        <v>0.83000000000000007</v>
      </c>
      <c r="N22" s="102">
        <v>0.04</v>
      </c>
      <c r="O22" s="102">
        <v>0.44000000000000006</v>
      </c>
      <c r="P22" s="102">
        <v>0.03</v>
      </c>
    </row>
    <row r="23" spans="1:16" s="100" customFormat="1" ht="15.75">
      <c r="A23" s="31" t="s">
        <v>107</v>
      </c>
      <c r="B23" s="63" t="s">
        <v>108</v>
      </c>
      <c r="C23" s="31" t="s">
        <v>109</v>
      </c>
      <c r="D23" s="102">
        <v>2.08</v>
      </c>
      <c r="E23" s="102">
        <v>2.08</v>
      </c>
      <c r="F23" s="102">
        <v>0</v>
      </c>
      <c r="G23" s="102">
        <v>0</v>
      </c>
      <c r="H23" s="102">
        <v>0</v>
      </c>
      <c r="I23" s="102">
        <v>0</v>
      </c>
      <c r="J23" s="102">
        <v>0</v>
      </c>
      <c r="K23" s="102">
        <v>0</v>
      </c>
      <c r="L23" s="102">
        <v>0</v>
      </c>
      <c r="M23" s="102">
        <v>0</v>
      </c>
      <c r="N23" s="102">
        <v>0</v>
      </c>
      <c r="O23" s="102">
        <v>0</v>
      </c>
      <c r="P23" s="102">
        <v>0</v>
      </c>
    </row>
    <row r="24" spans="1:16" s="100" customFormat="1" ht="15.75">
      <c r="A24" s="31" t="s">
        <v>111</v>
      </c>
      <c r="B24" s="63" t="s">
        <v>112</v>
      </c>
      <c r="C24" s="31" t="s">
        <v>113</v>
      </c>
      <c r="D24" s="102">
        <v>0.13</v>
      </c>
      <c r="E24" s="102">
        <v>0.01</v>
      </c>
      <c r="F24" s="102">
        <v>0.01</v>
      </c>
      <c r="G24" s="102">
        <v>0</v>
      </c>
      <c r="H24" s="102">
        <v>0</v>
      </c>
      <c r="I24" s="102">
        <v>0.09</v>
      </c>
      <c r="J24" s="102">
        <v>0</v>
      </c>
      <c r="K24" s="102">
        <v>0</v>
      </c>
      <c r="L24" s="102">
        <v>0</v>
      </c>
      <c r="M24" s="102">
        <v>0.01</v>
      </c>
      <c r="N24" s="102">
        <v>0</v>
      </c>
      <c r="O24" s="102">
        <v>0.01</v>
      </c>
      <c r="P24" s="102">
        <v>0</v>
      </c>
    </row>
    <row r="25" spans="1:16" s="100" customFormat="1" ht="15.75">
      <c r="A25" s="31" t="s">
        <v>115</v>
      </c>
      <c r="B25" s="63" t="s">
        <v>116</v>
      </c>
      <c r="C25" s="31" t="s">
        <v>117</v>
      </c>
      <c r="D25" s="102">
        <v>0</v>
      </c>
      <c r="E25" s="102">
        <v>0</v>
      </c>
      <c r="F25" s="102">
        <v>0</v>
      </c>
      <c r="G25" s="102">
        <v>0</v>
      </c>
      <c r="H25" s="102">
        <v>0</v>
      </c>
      <c r="I25" s="102">
        <v>0</v>
      </c>
      <c r="J25" s="102">
        <v>0</v>
      </c>
      <c r="K25" s="102">
        <v>0</v>
      </c>
      <c r="L25" s="102">
        <v>0</v>
      </c>
      <c r="M25" s="102">
        <v>0</v>
      </c>
      <c r="N25" s="102">
        <v>0</v>
      </c>
      <c r="O25" s="102">
        <v>0</v>
      </c>
      <c r="P25" s="102">
        <v>0</v>
      </c>
    </row>
    <row r="26" spans="1:16" s="100" customFormat="1" ht="15.75">
      <c r="A26" s="31" t="s">
        <v>119</v>
      </c>
      <c r="B26" s="63" t="s">
        <v>120</v>
      </c>
      <c r="C26" s="31" t="s">
        <v>106</v>
      </c>
      <c r="D26" s="102">
        <v>0</v>
      </c>
      <c r="E26" s="102">
        <v>0</v>
      </c>
      <c r="F26" s="102">
        <v>0</v>
      </c>
      <c r="G26" s="102">
        <v>0</v>
      </c>
      <c r="H26" s="102">
        <v>0</v>
      </c>
      <c r="I26" s="102">
        <v>0</v>
      </c>
      <c r="J26" s="102">
        <v>0</v>
      </c>
      <c r="K26" s="102">
        <v>0</v>
      </c>
      <c r="L26" s="102">
        <v>0</v>
      </c>
      <c r="M26" s="102">
        <v>0</v>
      </c>
      <c r="N26" s="102">
        <v>0</v>
      </c>
      <c r="O26" s="102">
        <v>0</v>
      </c>
      <c r="P26" s="102">
        <v>0</v>
      </c>
    </row>
    <row r="27" spans="1:16" s="100" customFormat="1" ht="15.75">
      <c r="A27" s="31" t="s">
        <v>122</v>
      </c>
      <c r="B27" s="63" t="s">
        <v>123</v>
      </c>
      <c r="C27" s="31" t="s">
        <v>124</v>
      </c>
      <c r="D27" s="102">
        <v>4.5199999999999996</v>
      </c>
      <c r="E27" s="102">
        <v>1.04</v>
      </c>
      <c r="F27" s="102">
        <v>0.41</v>
      </c>
      <c r="G27" s="102">
        <v>0.15000000000000002</v>
      </c>
      <c r="H27" s="102">
        <v>0.43000000000000005</v>
      </c>
      <c r="I27" s="102">
        <v>0.15</v>
      </c>
      <c r="J27" s="102">
        <v>0.12</v>
      </c>
      <c r="K27" s="102">
        <v>0.82</v>
      </c>
      <c r="L27" s="102">
        <v>0.09</v>
      </c>
      <c r="M27" s="102">
        <v>0.22000000000000003</v>
      </c>
      <c r="N27" s="102">
        <v>0.24</v>
      </c>
      <c r="O27" s="102">
        <v>0.6</v>
      </c>
      <c r="P27" s="102">
        <v>0.25</v>
      </c>
    </row>
    <row r="28" spans="1:16" s="100" customFormat="1" ht="15.75">
      <c r="A28" s="31" t="s">
        <v>126</v>
      </c>
      <c r="B28" s="63" t="s">
        <v>253</v>
      </c>
      <c r="C28" s="31" t="s">
        <v>128</v>
      </c>
      <c r="D28" s="102">
        <v>3.88</v>
      </c>
      <c r="E28" s="102">
        <v>0.95</v>
      </c>
      <c r="F28" s="102">
        <v>0.41</v>
      </c>
      <c r="G28" s="102">
        <v>0.1</v>
      </c>
      <c r="H28" s="102">
        <v>0.33</v>
      </c>
      <c r="I28" s="102">
        <v>0.15</v>
      </c>
      <c r="J28" s="102">
        <v>0.12</v>
      </c>
      <c r="K28" s="102">
        <v>0.7</v>
      </c>
      <c r="L28" s="102">
        <v>0.09</v>
      </c>
      <c r="M28" s="102">
        <v>0</v>
      </c>
      <c r="N28" s="102">
        <v>0.18</v>
      </c>
      <c r="O28" s="102">
        <v>0.6</v>
      </c>
      <c r="P28" s="102">
        <v>0.25</v>
      </c>
    </row>
    <row r="29" spans="1:16" s="100" customFormat="1" ht="15.75">
      <c r="A29" s="31" t="s">
        <v>129</v>
      </c>
      <c r="B29" s="63" t="s">
        <v>130</v>
      </c>
      <c r="C29" s="31" t="s">
        <v>131</v>
      </c>
      <c r="D29" s="102">
        <v>0</v>
      </c>
      <c r="E29" s="102">
        <v>0</v>
      </c>
      <c r="F29" s="102">
        <v>0</v>
      </c>
      <c r="G29" s="102">
        <v>0</v>
      </c>
      <c r="H29" s="102">
        <v>0</v>
      </c>
      <c r="I29" s="102">
        <v>0</v>
      </c>
      <c r="J29" s="102">
        <v>0</v>
      </c>
      <c r="K29" s="102">
        <v>0</v>
      </c>
      <c r="L29" s="102">
        <v>0</v>
      </c>
      <c r="M29" s="102">
        <v>0</v>
      </c>
      <c r="N29" s="102">
        <v>0</v>
      </c>
      <c r="O29" s="102">
        <v>0</v>
      </c>
      <c r="P29" s="102">
        <v>0</v>
      </c>
    </row>
    <row r="30" spans="1:16" s="100" customFormat="1" ht="15.75">
      <c r="A30" s="31" t="s">
        <v>132</v>
      </c>
      <c r="B30" s="63" t="s">
        <v>133</v>
      </c>
      <c r="C30" s="31" t="s">
        <v>134</v>
      </c>
      <c r="D30" s="102">
        <v>0.26</v>
      </c>
      <c r="E30" s="102">
        <v>0.05</v>
      </c>
      <c r="F30" s="102">
        <v>0</v>
      </c>
      <c r="G30" s="102">
        <v>0</v>
      </c>
      <c r="H30" s="102">
        <v>0</v>
      </c>
      <c r="I30" s="102">
        <v>0</v>
      </c>
      <c r="J30" s="102">
        <v>0</v>
      </c>
      <c r="K30" s="102">
        <v>0.11</v>
      </c>
      <c r="L30" s="102">
        <v>0</v>
      </c>
      <c r="M30" s="102">
        <v>0.1</v>
      </c>
      <c r="N30" s="102">
        <v>0</v>
      </c>
      <c r="O30" s="102">
        <v>0</v>
      </c>
      <c r="P30" s="102">
        <v>0</v>
      </c>
    </row>
    <row r="31" spans="1:16" s="100" customFormat="1" ht="15.75">
      <c r="A31" s="31" t="s">
        <v>136</v>
      </c>
      <c r="B31" s="63" t="s">
        <v>137</v>
      </c>
      <c r="C31" s="31" t="s">
        <v>138</v>
      </c>
      <c r="D31" s="102">
        <v>0.38</v>
      </c>
      <c r="E31" s="102">
        <v>0.04</v>
      </c>
      <c r="F31" s="102">
        <v>0</v>
      </c>
      <c r="G31" s="102">
        <v>0.05</v>
      </c>
      <c r="H31" s="102">
        <v>0.1</v>
      </c>
      <c r="I31" s="102">
        <v>0</v>
      </c>
      <c r="J31" s="102">
        <v>0</v>
      </c>
      <c r="K31" s="102">
        <v>0.01</v>
      </c>
      <c r="L31" s="102">
        <v>0</v>
      </c>
      <c r="M31" s="102">
        <v>0.12000000000000001</v>
      </c>
      <c r="N31" s="102">
        <v>0.06</v>
      </c>
      <c r="O31" s="102">
        <v>0</v>
      </c>
      <c r="P31" s="102">
        <v>0</v>
      </c>
    </row>
    <row r="32" spans="1:16" s="100" customFormat="1" ht="15.75">
      <c r="A32" s="31" t="s">
        <v>140</v>
      </c>
      <c r="B32" s="63" t="s">
        <v>141</v>
      </c>
      <c r="C32" s="31" t="s">
        <v>142</v>
      </c>
      <c r="D32" s="102">
        <v>0</v>
      </c>
      <c r="E32" s="102">
        <v>0</v>
      </c>
      <c r="F32" s="102">
        <v>0</v>
      </c>
      <c r="G32" s="102">
        <v>0</v>
      </c>
      <c r="H32" s="102">
        <v>0</v>
      </c>
      <c r="I32" s="102">
        <v>0</v>
      </c>
      <c r="J32" s="102">
        <v>0</v>
      </c>
      <c r="K32" s="102">
        <v>0</v>
      </c>
      <c r="L32" s="102">
        <v>0</v>
      </c>
      <c r="M32" s="102">
        <v>0</v>
      </c>
      <c r="N32" s="102">
        <v>0</v>
      </c>
      <c r="O32" s="102">
        <v>0</v>
      </c>
      <c r="P32" s="102">
        <v>0</v>
      </c>
    </row>
    <row r="33" spans="1:16" s="100" customFormat="1" ht="15.75">
      <c r="A33" s="31" t="s">
        <v>143</v>
      </c>
      <c r="B33" s="63" t="s">
        <v>144</v>
      </c>
      <c r="C33" s="31" t="s">
        <v>145</v>
      </c>
      <c r="D33" s="102">
        <v>0</v>
      </c>
      <c r="E33" s="102">
        <v>0</v>
      </c>
      <c r="F33" s="102">
        <v>0</v>
      </c>
      <c r="G33" s="102">
        <v>0</v>
      </c>
      <c r="H33" s="102">
        <v>0</v>
      </c>
      <c r="I33" s="102">
        <v>0</v>
      </c>
      <c r="J33" s="102">
        <v>0</v>
      </c>
      <c r="K33" s="102">
        <v>0</v>
      </c>
      <c r="L33" s="102">
        <v>0</v>
      </c>
      <c r="M33" s="102">
        <v>0</v>
      </c>
      <c r="N33" s="102">
        <v>0</v>
      </c>
      <c r="O33" s="102">
        <v>0</v>
      </c>
      <c r="P33" s="102">
        <v>0</v>
      </c>
    </row>
    <row r="34" spans="1:16" s="100" customFormat="1" ht="15.75">
      <c r="A34" s="31" t="s">
        <v>146</v>
      </c>
      <c r="B34" s="63" t="s">
        <v>147</v>
      </c>
      <c r="C34" s="31" t="s">
        <v>148</v>
      </c>
      <c r="D34" s="102">
        <v>0</v>
      </c>
      <c r="E34" s="102">
        <v>0</v>
      </c>
      <c r="F34" s="102">
        <v>0</v>
      </c>
      <c r="G34" s="102">
        <v>0</v>
      </c>
      <c r="H34" s="102">
        <v>0</v>
      </c>
      <c r="I34" s="102">
        <v>0</v>
      </c>
      <c r="J34" s="102">
        <v>0</v>
      </c>
      <c r="K34" s="102">
        <v>0</v>
      </c>
      <c r="L34" s="102">
        <v>0</v>
      </c>
      <c r="M34" s="102">
        <v>0</v>
      </c>
      <c r="N34" s="102">
        <v>0</v>
      </c>
      <c r="O34" s="102">
        <v>0</v>
      </c>
      <c r="P34" s="102">
        <v>0</v>
      </c>
    </row>
    <row r="35" spans="1:16" s="100" customFormat="1" ht="15.75">
      <c r="A35" s="31" t="s">
        <v>149</v>
      </c>
      <c r="B35" s="63" t="s">
        <v>254</v>
      </c>
      <c r="C35" s="31" t="s">
        <v>151</v>
      </c>
      <c r="D35" s="102">
        <v>0</v>
      </c>
      <c r="E35" s="102">
        <v>0</v>
      </c>
      <c r="F35" s="102">
        <v>0</v>
      </c>
      <c r="G35" s="102">
        <v>0</v>
      </c>
      <c r="H35" s="102">
        <v>0</v>
      </c>
      <c r="I35" s="102">
        <v>0</v>
      </c>
      <c r="J35" s="102">
        <v>0</v>
      </c>
      <c r="K35" s="102">
        <v>0</v>
      </c>
      <c r="L35" s="102">
        <v>0</v>
      </c>
      <c r="M35" s="102">
        <v>0</v>
      </c>
      <c r="N35" s="102">
        <v>0</v>
      </c>
      <c r="O35" s="102">
        <v>0</v>
      </c>
      <c r="P35" s="102">
        <v>0</v>
      </c>
    </row>
    <row r="36" spans="1:16" s="100" customFormat="1" ht="15.75">
      <c r="A36" s="31" t="s">
        <v>152</v>
      </c>
      <c r="B36" s="63" t="s">
        <v>153</v>
      </c>
      <c r="C36" s="31" t="s">
        <v>154</v>
      </c>
      <c r="D36" s="102">
        <v>0</v>
      </c>
      <c r="E36" s="102">
        <v>0</v>
      </c>
      <c r="F36" s="102">
        <v>0</v>
      </c>
      <c r="G36" s="102">
        <v>0</v>
      </c>
      <c r="H36" s="102">
        <v>0</v>
      </c>
      <c r="I36" s="102">
        <v>0</v>
      </c>
      <c r="J36" s="102">
        <v>0</v>
      </c>
      <c r="K36" s="102">
        <v>0</v>
      </c>
      <c r="L36" s="102">
        <v>0</v>
      </c>
      <c r="M36" s="102">
        <v>0</v>
      </c>
      <c r="N36" s="102">
        <v>0</v>
      </c>
      <c r="O36" s="102">
        <v>0</v>
      </c>
      <c r="P36" s="102">
        <v>0</v>
      </c>
    </row>
    <row r="37" spans="1:16" s="100" customFormat="1" ht="15.75">
      <c r="A37" s="31" t="s">
        <v>156</v>
      </c>
      <c r="B37" s="63" t="s">
        <v>157</v>
      </c>
      <c r="C37" s="31" t="s">
        <v>158</v>
      </c>
      <c r="D37" s="102">
        <v>0</v>
      </c>
      <c r="E37" s="102">
        <v>0</v>
      </c>
      <c r="F37" s="102">
        <v>0</v>
      </c>
      <c r="G37" s="102">
        <v>0</v>
      </c>
      <c r="H37" s="102">
        <v>0</v>
      </c>
      <c r="I37" s="102">
        <v>0</v>
      </c>
      <c r="J37" s="102">
        <v>0</v>
      </c>
      <c r="K37" s="102">
        <v>0</v>
      </c>
      <c r="L37" s="102">
        <v>0</v>
      </c>
      <c r="M37" s="102">
        <v>0</v>
      </c>
      <c r="N37" s="102">
        <v>0</v>
      </c>
      <c r="O37" s="102">
        <v>0</v>
      </c>
      <c r="P37" s="102">
        <v>0</v>
      </c>
    </row>
    <row r="38" spans="1:16" s="100" customFormat="1" ht="15.75">
      <c r="A38" s="31" t="s">
        <v>160</v>
      </c>
      <c r="B38" s="63" t="s">
        <v>161</v>
      </c>
      <c r="C38" s="31" t="s">
        <v>162</v>
      </c>
      <c r="D38" s="102">
        <v>0</v>
      </c>
      <c r="E38" s="102">
        <v>0</v>
      </c>
      <c r="F38" s="102">
        <v>0</v>
      </c>
      <c r="G38" s="102">
        <v>0</v>
      </c>
      <c r="H38" s="102">
        <v>0</v>
      </c>
      <c r="I38" s="102">
        <v>0</v>
      </c>
      <c r="J38" s="102">
        <v>0</v>
      </c>
      <c r="K38" s="102">
        <v>0</v>
      </c>
      <c r="L38" s="102">
        <v>0</v>
      </c>
      <c r="M38" s="102">
        <v>0</v>
      </c>
      <c r="N38" s="102">
        <v>0</v>
      </c>
      <c r="O38" s="102">
        <v>0</v>
      </c>
      <c r="P38" s="102">
        <v>0</v>
      </c>
    </row>
    <row r="39" spans="1:16" s="100" customFormat="1" ht="15.75">
      <c r="A39" s="31" t="s">
        <v>163</v>
      </c>
      <c r="B39" s="63" t="s">
        <v>164</v>
      </c>
      <c r="C39" s="31" t="s">
        <v>110</v>
      </c>
      <c r="D39" s="102">
        <v>0</v>
      </c>
      <c r="E39" s="102">
        <v>0</v>
      </c>
      <c r="F39" s="102">
        <v>0</v>
      </c>
      <c r="G39" s="102">
        <v>0</v>
      </c>
      <c r="H39" s="102">
        <v>0</v>
      </c>
      <c r="I39" s="102">
        <v>0</v>
      </c>
      <c r="J39" s="102">
        <v>0</v>
      </c>
      <c r="K39" s="102">
        <v>0</v>
      </c>
      <c r="L39" s="102">
        <v>0</v>
      </c>
      <c r="M39" s="102">
        <v>0</v>
      </c>
      <c r="N39" s="102">
        <v>0</v>
      </c>
      <c r="O39" s="102">
        <v>0</v>
      </c>
      <c r="P39" s="102">
        <v>0</v>
      </c>
    </row>
    <row r="40" spans="1:16" s="100" customFormat="1" ht="15.75">
      <c r="A40" s="31" t="s">
        <v>166</v>
      </c>
      <c r="B40" s="63" t="s">
        <v>167</v>
      </c>
      <c r="C40" s="31" t="s">
        <v>114</v>
      </c>
      <c r="D40" s="102">
        <v>0</v>
      </c>
      <c r="E40" s="102">
        <v>0</v>
      </c>
      <c r="F40" s="102">
        <v>0</v>
      </c>
      <c r="G40" s="102">
        <v>0</v>
      </c>
      <c r="H40" s="102">
        <v>0</v>
      </c>
      <c r="I40" s="102">
        <v>0</v>
      </c>
      <c r="J40" s="102">
        <v>0</v>
      </c>
      <c r="K40" s="102">
        <v>0</v>
      </c>
      <c r="L40" s="102">
        <v>0</v>
      </c>
      <c r="M40" s="102">
        <v>0</v>
      </c>
      <c r="N40" s="102">
        <v>0</v>
      </c>
      <c r="O40" s="102">
        <v>0</v>
      </c>
      <c r="P40" s="102">
        <v>0</v>
      </c>
    </row>
    <row r="41" spans="1:16" s="100" customFormat="1" ht="15.75">
      <c r="A41" s="31" t="s">
        <v>168</v>
      </c>
      <c r="B41" s="63" t="s">
        <v>169</v>
      </c>
      <c r="C41" s="31" t="s">
        <v>170</v>
      </c>
      <c r="D41" s="102">
        <v>0</v>
      </c>
      <c r="E41" s="102">
        <v>0</v>
      </c>
      <c r="F41" s="102">
        <v>0</v>
      </c>
      <c r="G41" s="102">
        <v>0</v>
      </c>
      <c r="H41" s="102">
        <v>0</v>
      </c>
      <c r="I41" s="102">
        <v>0</v>
      </c>
      <c r="J41" s="102">
        <v>0</v>
      </c>
      <c r="K41" s="102">
        <v>0</v>
      </c>
      <c r="L41" s="102">
        <v>0</v>
      </c>
      <c r="M41" s="102">
        <v>0</v>
      </c>
      <c r="N41" s="102">
        <v>0</v>
      </c>
      <c r="O41" s="102">
        <v>0</v>
      </c>
      <c r="P41" s="102">
        <v>0</v>
      </c>
    </row>
    <row r="42" spans="1:16" s="100" customFormat="1" ht="15.75">
      <c r="A42" s="31" t="s">
        <v>171</v>
      </c>
      <c r="B42" s="63" t="s">
        <v>172</v>
      </c>
      <c r="C42" s="31" t="s">
        <v>118</v>
      </c>
      <c r="D42" s="102">
        <v>0</v>
      </c>
      <c r="E42" s="102">
        <v>0</v>
      </c>
      <c r="F42" s="102">
        <v>0</v>
      </c>
      <c r="G42" s="102">
        <v>0</v>
      </c>
      <c r="H42" s="102">
        <v>0</v>
      </c>
      <c r="I42" s="102">
        <v>0</v>
      </c>
      <c r="J42" s="102">
        <v>0</v>
      </c>
      <c r="K42" s="102">
        <v>0</v>
      </c>
      <c r="L42" s="102">
        <v>0</v>
      </c>
      <c r="M42" s="102">
        <v>0</v>
      </c>
      <c r="N42" s="102">
        <v>0</v>
      </c>
      <c r="O42" s="102">
        <v>0</v>
      </c>
      <c r="P42" s="102">
        <v>0</v>
      </c>
    </row>
    <row r="43" spans="1:16" s="100" customFormat="1" ht="15.75">
      <c r="A43" s="31" t="s">
        <v>174</v>
      </c>
      <c r="B43" s="63" t="s">
        <v>175</v>
      </c>
      <c r="C43" s="31" t="s">
        <v>121</v>
      </c>
      <c r="D43" s="102">
        <v>0</v>
      </c>
      <c r="E43" s="102">
        <v>0</v>
      </c>
      <c r="F43" s="102">
        <v>0</v>
      </c>
      <c r="G43" s="102">
        <v>0</v>
      </c>
      <c r="H43" s="102">
        <v>0</v>
      </c>
      <c r="I43" s="102">
        <v>0</v>
      </c>
      <c r="J43" s="102">
        <v>0</v>
      </c>
      <c r="K43" s="102">
        <v>0</v>
      </c>
      <c r="L43" s="102">
        <v>0</v>
      </c>
      <c r="M43" s="102">
        <v>0</v>
      </c>
      <c r="N43" s="102">
        <v>0</v>
      </c>
      <c r="O43" s="102">
        <v>0</v>
      </c>
      <c r="P43" s="102">
        <v>0</v>
      </c>
    </row>
    <row r="44" spans="1:16" s="100" customFormat="1" ht="15.75">
      <c r="A44" s="31" t="s">
        <v>176</v>
      </c>
      <c r="B44" s="63" t="s">
        <v>177</v>
      </c>
      <c r="C44" s="31" t="s">
        <v>125</v>
      </c>
      <c r="D44" s="102">
        <v>0</v>
      </c>
      <c r="E44" s="102">
        <v>0</v>
      </c>
      <c r="F44" s="102">
        <v>0</v>
      </c>
      <c r="G44" s="102">
        <v>0</v>
      </c>
      <c r="H44" s="102">
        <v>0</v>
      </c>
      <c r="I44" s="102">
        <v>0</v>
      </c>
      <c r="J44" s="102">
        <v>0</v>
      </c>
      <c r="K44" s="102">
        <v>0</v>
      </c>
      <c r="L44" s="102">
        <v>0</v>
      </c>
      <c r="M44" s="102">
        <v>0</v>
      </c>
      <c r="N44" s="102">
        <v>0</v>
      </c>
      <c r="O44" s="102">
        <v>0</v>
      </c>
      <c r="P44" s="102">
        <v>0</v>
      </c>
    </row>
    <row r="45" spans="1:16" s="100" customFormat="1" ht="15.75">
      <c r="A45" s="31" t="s">
        <v>178</v>
      </c>
      <c r="B45" s="63" t="s">
        <v>179</v>
      </c>
      <c r="C45" s="31" t="s">
        <v>180</v>
      </c>
      <c r="D45" s="102">
        <v>37.660000000000004</v>
      </c>
      <c r="E45" s="102">
        <v>10.19</v>
      </c>
      <c r="F45" s="102">
        <v>2.31</v>
      </c>
      <c r="G45" s="102">
        <v>1.33</v>
      </c>
      <c r="H45" s="102">
        <v>3.87</v>
      </c>
      <c r="I45" s="102">
        <v>4.34</v>
      </c>
      <c r="J45" s="102">
        <v>2.15</v>
      </c>
      <c r="K45" s="102">
        <v>1.26</v>
      </c>
      <c r="L45" s="102">
        <v>0.8</v>
      </c>
      <c r="M45" s="102">
        <v>0.84000000000000008</v>
      </c>
      <c r="N45" s="102">
        <v>0.92</v>
      </c>
      <c r="O45" s="102">
        <v>2.8</v>
      </c>
      <c r="P45" s="102">
        <v>6.8500000000000005</v>
      </c>
    </row>
    <row r="46" spans="1:16" s="100" customFormat="1" ht="15.75">
      <c r="A46" s="31" t="s">
        <v>182</v>
      </c>
      <c r="B46" s="63" t="s">
        <v>183</v>
      </c>
      <c r="C46" s="31" t="s">
        <v>135</v>
      </c>
      <c r="D46" s="102">
        <v>11.52</v>
      </c>
      <c r="E46" s="102">
        <v>1.37</v>
      </c>
      <c r="F46" s="102">
        <v>1.29</v>
      </c>
      <c r="G46" s="102">
        <v>0.83000000000000007</v>
      </c>
      <c r="H46" s="102">
        <v>0.9</v>
      </c>
      <c r="I46" s="102">
        <v>0.83000000000000007</v>
      </c>
      <c r="J46" s="102">
        <v>0.96000000000000008</v>
      </c>
      <c r="K46" s="102">
        <v>1.26</v>
      </c>
      <c r="L46" s="102">
        <v>0.8</v>
      </c>
      <c r="M46" s="102">
        <v>0.84000000000000008</v>
      </c>
      <c r="N46" s="102">
        <v>0.92</v>
      </c>
      <c r="O46" s="102">
        <v>0.74</v>
      </c>
      <c r="P46" s="102">
        <v>0.78</v>
      </c>
    </row>
    <row r="47" spans="1:16" s="100" customFormat="1" ht="15.75">
      <c r="A47" s="31" t="s">
        <v>184</v>
      </c>
      <c r="B47" s="63" t="s">
        <v>185</v>
      </c>
      <c r="C47" s="31" t="s">
        <v>139</v>
      </c>
      <c r="D47" s="102">
        <v>26.11</v>
      </c>
      <c r="E47" s="102">
        <v>8.7899999999999991</v>
      </c>
      <c r="F47" s="102">
        <v>1.02</v>
      </c>
      <c r="G47" s="102">
        <v>0.5</v>
      </c>
      <c r="H47" s="102">
        <v>2.97</v>
      </c>
      <c r="I47" s="102">
        <v>3.51</v>
      </c>
      <c r="J47" s="102">
        <v>1.19</v>
      </c>
      <c r="K47" s="102">
        <v>0</v>
      </c>
      <c r="L47" s="102">
        <v>0</v>
      </c>
      <c r="M47" s="102">
        <v>0</v>
      </c>
      <c r="N47" s="102">
        <v>0</v>
      </c>
      <c r="O47" s="102">
        <v>2.06</v>
      </c>
      <c r="P47" s="102">
        <v>6.07</v>
      </c>
    </row>
    <row r="48" spans="1:16" s="100" customFormat="1" ht="15.75">
      <c r="A48" s="31" t="s">
        <v>186</v>
      </c>
      <c r="B48" s="63" t="s">
        <v>187</v>
      </c>
      <c r="C48" s="31" t="s">
        <v>188</v>
      </c>
      <c r="D48" s="102">
        <v>0</v>
      </c>
      <c r="E48" s="102">
        <v>0</v>
      </c>
      <c r="F48" s="102">
        <v>0</v>
      </c>
      <c r="G48" s="102">
        <v>0</v>
      </c>
      <c r="H48" s="102">
        <v>0</v>
      </c>
      <c r="I48" s="102">
        <v>0</v>
      </c>
      <c r="J48" s="102">
        <v>0</v>
      </c>
      <c r="K48" s="102">
        <v>0</v>
      </c>
      <c r="L48" s="102">
        <v>0</v>
      </c>
      <c r="M48" s="102">
        <v>0</v>
      </c>
      <c r="N48" s="102">
        <v>0</v>
      </c>
      <c r="O48" s="102">
        <v>0</v>
      </c>
      <c r="P48" s="102">
        <v>0</v>
      </c>
    </row>
    <row r="49" spans="1:16" s="100" customFormat="1" ht="15.75">
      <c r="A49" s="31" t="s">
        <v>189</v>
      </c>
      <c r="B49" s="63" t="s">
        <v>255</v>
      </c>
      <c r="C49" s="31" t="s">
        <v>191</v>
      </c>
      <c r="D49" s="102">
        <v>0</v>
      </c>
      <c r="E49" s="102">
        <v>0</v>
      </c>
      <c r="F49" s="102">
        <v>0</v>
      </c>
      <c r="G49" s="102">
        <v>0</v>
      </c>
      <c r="H49" s="102">
        <v>0</v>
      </c>
      <c r="I49" s="102">
        <v>0</v>
      </c>
      <c r="J49" s="102">
        <v>0</v>
      </c>
      <c r="K49" s="102">
        <v>0</v>
      </c>
      <c r="L49" s="102">
        <v>0</v>
      </c>
      <c r="M49" s="102">
        <v>0</v>
      </c>
      <c r="N49" s="102">
        <v>0</v>
      </c>
      <c r="O49" s="102">
        <v>0</v>
      </c>
      <c r="P49" s="102">
        <v>0</v>
      </c>
    </row>
    <row r="50" spans="1:16" s="100" customFormat="1" ht="31.5">
      <c r="A50" s="31" t="s">
        <v>192</v>
      </c>
      <c r="B50" s="63" t="s">
        <v>193</v>
      </c>
      <c r="C50" s="31" t="s">
        <v>194</v>
      </c>
      <c r="D50" s="102">
        <v>0</v>
      </c>
      <c r="E50" s="102">
        <v>0</v>
      </c>
      <c r="F50" s="102">
        <v>0</v>
      </c>
      <c r="G50" s="102">
        <v>0</v>
      </c>
      <c r="H50" s="102">
        <v>0</v>
      </c>
      <c r="I50" s="102">
        <v>0</v>
      </c>
      <c r="J50" s="102">
        <v>0</v>
      </c>
      <c r="K50" s="102">
        <v>0</v>
      </c>
      <c r="L50" s="102">
        <v>0</v>
      </c>
      <c r="M50" s="102">
        <v>0</v>
      </c>
      <c r="N50" s="102">
        <v>0</v>
      </c>
      <c r="O50" s="102">
        <v>0</v>
      </c>
      <c r="P50" s="102">
        <v>0</v>
      </c>
    </row>
    <row r="51" spans="1:16" s="100" customFormat="1" ht="15.75">
      <c r="A51" s="31" t="s">
        <v>196</v>
      </c>
      <c r="B51" s="63" t="s">
        <v>256</v>
      </c>
      <c r="C51" s="31" t="s">
        <v>198</v>
      </c>
      <c r="D51" s="102">
        <v>0</v>
      </c>
      <c r="E51" s="104">
        <v>0</v>
      </c>
      <c r="F51" s="104">
        <v>0</v>
      </c>
      <c r="G51" s="104">
        <v>0</v>
      </c>
      <c r="H51" s="104">
        <v>0</v>
      </c>
      <c r="I51" s="104">
        <v>0</v>
      </c>
      <c r="J51" s="104">
        <v>0</v>
      </c>
      <c r="K51" s="104">
        <v>0</v>
      </c>
      <c r="L51" s="104">
        <v>0</v>
      </c>
      <c r="M51" s="104">
        <v>0</v>
      </c>
      <c r="N51" s="104">
        <v>0</v>
      </c>
      <c r="O51" s="104">
        <v>0</v>
      </c>
      <c r="P51" s="104">
        <v>0</v>
      </c>
    </row>
    <row r="52" spans="1:16" s="100" customFormat="1" ht="15.75">
      <c r="A52" s="31" t="s">
        <v>200</v>
      </c>
      <c r="B52" s="63" t="s">
        <v>257</v>
      </c>
      <c r="C52" s="31" t="s">
        <v>155</v>
      </c>
      <c r="D52" s="102">
        <v>0.03</v>
      </c>
      <c r="E52" s="102">
        <v>0.03</v>
      </c>
      <c r="F52" s="102">
        <v>0</v>
      </c>
      <c r="G52" s="102">
        <v>0</v>
      </c>
      <c r="H52" s="102">
        <v>0</v>
      </c>
      <c r="I52" s="102">
        <v>0</v>
      </c>
      <c r="J52" s="102">
        <v>0</v>
      </c>
      <c r="K52" s="102">
        <v>0</v>
      </c>
      <c r="L52" s="102">
        <v>0</v>
      </c>
      <c r="M52" s="102">
        <v>0</v>
      </c>
      <c r="N52" s="102">
        <v>0</v>
      </c>
      <c r="O52" s="102">
        <v>0</v>
      </c>
      <c r="P52" s="102">
        <v>0</v>
      </c>
    </row>
    <row r="53" spans="1:16" s="100" customFormat="1" ht="31.5">
      <c r="A53" s="31" t="s">
        <v>203</v>
      </c>
      <c r="B53" s="63" t="s">
        <v>258</v>
      </c>
      <c r="C53" s="31" t="s">
        <v>159</v>
      </c>
      <c r="D53" s="102">
        <v>0</v>
      </c>
      <c r="E53" s="102">
        <v>0</v>
      </c>
      <c r="F53" s="102">
        <v>0</v>
      </c>
      <c r="G53" s="102">
        <v>0</v>
      </c>
      <c r="H53" s="102">
        <v>0</v>
      </c>
      <c r="I53" s="102">
        <v>0</v>
      </c>
      <c r="J53" s="102">
        <v>0</v>
      </c>
      <c r="K53" s="102">
        <v>0</v>
      </c>
      <c r="L53" s="102">
        <v>0</v>
      </c>
      <c r="M53" s="102">
        <v>0</v>
      </c>
      <c r="N53" s="102">
        <v>0</v>
      </c>
      <c r="O53" s="102">
        <v>0</v>
      </c>
      <c r="P53" s="102">
        <v>0</v>
      </c>
    </row>
    <row r="54" spans="1:16" s="100" customFormat="1" ht="15.75">
      <c r="A54" s="31" t="s">
        <v>206</v>
      </c>
      <c r="B54" s="63" t="s">
        <v>259</v>
      </c>
      <c r="C54" s="31" t="s">
        <v>173</v>
      </c>
      <c r="D54" s="102">
        <v>0</v>
      </c>
      <c r="E54" s="102">
        <v>0</v>
      </c>
      <c r="F54" s="102">
        <v>0</v>
      </c>
      <c r="G54" s="102">
        <v>0</v>
      </c>
      <c r="H54" s="102">
        <v>0</v>
      </c>
      <c r="I54" s="102">
        <v>0</v>
      </c>
      <c r="J54" s="102">
        <v>0</v>
      </c>
      <c r="K54" s="102">
        <v>0</v>
      </c>
      <c r="L54" s="102">
        <v>0</v>
      </c>
      <c r="M54" s="102">
        <v>0</v>
      </c>
      <c r="N54" s="102">
        <v>0</v>
      </c>
      <c r="O54" s="102">
        <v>0</v>
      </c>
      <c r="P54" s="102">
        <v>0</v>
      </c>
    </row>
    <row r="55" spans="1:16" s="100" customFormat="1" ht="15.75">
      <c r="A55" s="31" t="s">
        <v>209</v>
      </c>
      <c r="B55" s="63" t="s">
        <v>210</v>
      </c>
      <c r="C55" s="31" t="s">
        <v>181</v>
      </c>
      <c r="D55" s="102">
        <v>0</v>
      </c>
      <c r="E55" s="102">
        <v>0</v>
      </c>
      <c r="F55" s="102">
        <v>0</v>
      </c>
      <c r="G55" s="102">
        <v>0</v>
      </c>
      <c r="H55" s="102">
        <v>0</v>
      </c>
      <c r="I55" s="102">
        <v>0</v>
      </c>
      <c r="J55" s="102">
        <v>0</v>
      </c>
      <c r="K55" s="102">
        <v>0</v>
      </c>
      <c r="L55" s="102">
        <v>0</v>
      </c>
      <c r="M55" s="102">
        <v>0</v>
      </c>
      <c r="N55" s="102">
        <v>0</v>
      </c>
      <c r="O55" s="102">
        <v>0</v>
      </c>
      <c r="P55" s="102">
        <v>0</v>
      </c>
    </row>
    <row r="56" spans="1:16" s="100" customFormat="1" ht="15.75">
      <c r="A56" s="31" t="s">
        <v>211</v>
      </c>
      <c r="B56" s="63" t="s">
        <v>212</v>
      </c>
      <c r="C56" s="31" t="s">
        <v>213</v>
      </c>
      <c r="D56" s="102">
        <v>0</v>
      </c>
      <c r="E56" s="102">
        <v>0</v>
      </c>
      <c r="F56" s="102">
        <v>0</v>
      </c>
      <c r="G56" s="102">
        <v>0</v>
      </c>
      <c r="H56" s="102">
        <v>0</v>
      </c>
      <c r="I56" s="102">
        <v>0</v>
      </c>
      <c r="J56" s="102">
        <v>0</v>
      </c>
      <c r="K56" s="102">
        <v>0</v>
      </c>
      <c r="L56" s="102">
        <v>0</v>
      </c>
      <c r="M56" s="102">
        <v>0</v>
      </c>
      <c r="N56" s="102">
        <v>0</v>
      </c>
      <c r="O56" s="102">
        <v>0</v>
      </c>
      <c r="P56" s="102">
        <v>0</v>
      </c>
    </row>
    <row r="57" spans="1:16" s="100" customFormat="1" ht="15.75">
      <c r="A57" s="31" t="s">
        <v>214</v>
      </c>
      <c r="B57" s="63" t="s">
        <v>215</v>
      </c>
      <c r="C57" s="31" t="s">
        <v>195</v>
      </c>
      <c r="D57" s="102">
        <v>0</v>
      </c>
      <c r="E57" s="102">
        <v>0</v>
      </c>
      <c r="F57" s="102">
        <v>0</v>
      </c>
      <c r="G57" s="102">
        <v>0</v>
      </c>
      <c r="H57" s="102">
        <v>0</v>
      </c>
      <c r="I57" s="102">
        <v>0</v>
      </c>
      <c r="J57" s="102">
        <v>0</v>
      </c>
      <c r="K57" s="102">
        <v>0</v>
      </c>
      <c r="L57" s="102">
        <v>0</v>
      </c>
      <c r="M57" s="102">
        <v>0</v>
      </c>
      <c r="N57" s="102">
        <v>0</v>
      </c>
      <c r="O57" s="102">
        <v>0</v>
      </c>
      <c r="P57" s="102">
        <v>0</v>
      </c>
    </row>
    <row r="58" spans="1:16" s="100" customFormat="1" ht="31.5">
      <c r="A58" s="31" t="s">
        <v>216</v>
      </c>
      <c r="B58" s="63" t="s">
        <v>217</v>
      </c>
      <c r="C58" s="31" t="s">
        <v>165</v>
      </c>
      <c r="D58" s="102">
        <v>20.82</v>
      </c>
      <c r="E58" s="102">
        <v>5.2</v>
      </c>
      <c r="F58" s="102">
        <v>5.2</v>
      </c>
      <c r="G58" s="102">
        <v>0</v>
      </c>
      <c r="H58" s="102">
        <v>0</v>
      </c>
      <c r="I58" s="102">
        <v>0</v>
      </c>
      <c r="J58" s="102">
        <v>5</v>
      </c>
      <c r="K58" s="102">
        <v>0</v>
      </c>
      <c r="L58" s="102">
        <v>0.2</v>
      </c>
      <c r="M58" s="102">
        <v>0</v>
      </c>
      <c r="N58" s="102">
        <v>0</v>
      </c>
      <c r="O58" s="102">
        <v>5.22</v>
      </c>
      <c r="P58" s="102">
        <v>0</v>
      </c>
    </row>
    <row r="59" spans="1:16" s="100" customFormat="1" ht="15.75">
      <c r="A59" s="31" t="s">
        <v>218</v>
      </c>
      <c r="B59" s="63" t="s">
        <v>219</v>
      </c>
      <c r="C59" s="31" t="s">
        <v>220</v>
      </c>
      <c r="D59" s="102">
        <v>480.94</v>
      </c>
      <c r="E59" s="102">
        <v>5.69</v>
      </c>
      <c r="F59" s="102">
        <v>375.46</v>
      </c>
      <c r="G59" s="102">
        <v>2.99</v>
      </c>
      <c r="H59" s="102">
        <v>12.700000000000001</v>
      </c>
      <c r="I59" s="102">
        <v>2.59</v>
      </c>
      <c r="J59" s="102">
        <v>2</v>
      </c>
      <c r="K59" s="102">
        <v>2.41</v>
      </c>
      <c r="L59" s="102">
        <v>2</v>
      </c>
      <c r="M59" s="102">
        <v>50.99</v>
      </c>
      <c r="N59" s="102">
        <v>19.399999999999999</v>
      </c>
      <c r="O59" s="102">
        <v>2.4900000000000002</v>
      </c>
      <c r="P59" s="102">
        <v>2.2199999999999998</v>
      </c>
    </row>
    <row r="60" spans="1:16" s="100" customFormat="1" ht="15.75">
      <c r="A60" s="31" t="s">
        <v>221</v>
      </c>
      <c r="B60" s="63" t="s">
        <v>222</v>
      </c>
      <c r="C60" s="31" t="s">
        <v>202</v>
      </c>
      <c r="D60" s="105">
        <v>0</v>
      </c>
      <c r="E60" s="105">
        <v>0</v>
      </c>
      <c r="F60" s="105">
        <v>0</v>
      </c>
      <c r="G60" s="105">
        <v>0</v>
      </c>
      <c r="H60" s="105">
        <v>0</v>
      </c>
      <c r="I60" s="105">
        <v>0</v>
      </c>
      <c r="J60" s="105">
        <v>0</v>
      </c>
      <c r="K60" s="105">
        <v>0</v>
      </c>
      <c r="L60" s="105">
        <v>0</v>
      </c>
      <c r="M60" s="105">
        <v>0</v>
      </c>
      <c r="N60" s="105">
        <v>0</v>
      </c>
      <c r="O60" s="105">
        <v>0</v>
      </c>
      <c r="P60" s="105">
        <v>0</v>
      </c>
    </row>
    <row r="61" spans="1:16" s="100" customFormat="1" ht="15.75">
      <c r="A61" s="31" t="s">
        <v>223</v>
      </c>
      <c r="B61" s="63" t="s">
        <v>224</v>
      </c>
      <c r="C61" s="31" t="s">
        <v>199</v>
      </c>
      <c r="D61" s="105">
        <v>480.94</v>
      </c>
      <c r="E61" s="105">
        <v>5.69</v>
      </c>
      <c r="F61" s="105">
        <v>375.46</v>
      </c>
      <c r="G61" s="105">
        <v>2.99</v>
      </c>
      <c r="H61" s="105">
        <v>12.700000000000001</v>
      </c>
      <c r="I61" s="105">
        <v>2.59</v>
      </c>
      <c r="J61" s="105">
        <v>2</v>
      </c>
      <c r="K61" s="105">
        <v>2.41</v>
      </c>
      <c r="L61" s="105">
        <v>2</v>
      </c>
      <c r="M61" s="105">
        <v>50.99</v>
      </c>
      <c r="N61" s="105">
        <v>19.399999999999999</v>
      </c>
      <c r="O61" s="105">
        <v>2.4900000000000002</v>
      </c>
      <c r="P61" s="105">
        <v>2.2199999999999998</v>
      </c>
    </row>
    <row r="62" spans="1:16" s="100" customFormat="1" ht="15.75">
      <c r="A62" s="31" t="s">
        <v>225</v>
      </c>
      <c r="B62" s="63" t="s">
        <v>226</v>
      </c>
      <c r="C62" s="31" t="s">
        <v>205</v>
      </c>
      <c r="D62" s="105">
        <v>0.09</v>
      </c>
      <c r="E62" s="105">
        <v>0.09</v>
      </c>
      <c r="F62" s="105">
        <v>0</v>
      </c>
      <c r="G62" s="105">
        <v>0</v>
      </c>
      <c r="H62" s="105">
        <v>0</v>
      </c>
      <c r="I62" s="105">
        <v>0</v>
      </c>
      <c r="J62" s="105">
        <v>0</v>
      </c>
      <c r="K62" s="105">
        <v>0</v>
      </c>
      <c r="L62" s="105">
        <v>0</v>
      </c>
      <c r="M62" s="105">
        <v>0</v>
      </c>
      <c r="N62" s="105">
        <v>0</v>
      </c>
      <c r="O62" s="105">
        <v>0</v>
      </c>
      <c r="P62" s="105">
        <v>0</v>
      </c>
    </row>
    <row r="63" spans="1:16">
      <c r="D63" s="71"/>
    </row>
  </sheetData>
  <mergeCells count="6">
    <mergeCell ref="A2:P2"/>
    <mergeCell ref="E3:P3"/>
    <mergeCell ref="A4:A5"/>
    <mergeCell ref="B4:B5"/>
    <mergeCell ref="C4:C5"/>
    <mergeCell ref="D4:D5"/>
  </mergeCells>
  <conditionalFormatting sqref="E9:E20 E22:E26 E28:E44 E46:E58 E60:E62 F51:M51 P51">
    <cfRule type="cellIs" dxfId="896" priority="79" stopIfTrue="1" operator="equal">
      <formula>0</formula>
    </cfRule>
    <cfRule type="cellIs" dxfId="895" priority="80" stopIfTrue="1" operator="equal">
      <formula>0</formula>
    </cfRule>
    <cfRule type="cellIs" dxfId="894" priority="81" stopIfTrue="1" operator="equal">
      <formula>0</formula>
    </cfRule>
  </conditionalFormatting>
  <conditionalFormatting sqref="E8">
    <cfRule type="cellIs" dxfId="893" priority="78" stopIfTrue="1" operator="equal">
      <formula>0</formula>
    </cfRule>
  </conditionalFormatting>
  <conditionalFormatting sqref="E7">
    <cfRule type="cellIs" dxfId="892" priority="77" stopIfTrue="1" operator="equal">
      <formula>0</formula>
    </cfRule>
  </conditionalFormatting>
  <conditionalFormatting sqref="E21">
    <cfRule type="cellIs" dxfId="891" priority="76" stopIfTrue="1" operator="equal">
      <formula>0</formula>
    </cfRule>
  </conditionalFormatting>
  <conditionalFormatting sqref="E27">
    <cfRule type="cellIs" dxfId="890" priority="73" stopIfTrue="1" operator="equal">
      <formula>0</formula>
    </cfRule>
    <cfRule type="cellIs" dxfId="889" priority="74" stopIfTrue="1" operator="equal">
      <formula>0</formula>
    </cfRule>
    <cfRule type="cellIs" dxfId="888" priority="75" stopIfTrue="1" operator="equal">
      <formula>0</formula>
    </cfRule>
  </conditionalFormatting>
  <conditionalFormatting sqref="E45">
    <cfRule type="cellIs" dxfId="887" priority="70" stopIfTrue="1" operator="equal">
      <formula>0</formula>
    </cfRule>
    <cfRule type="cellIs" dxfId="886" priority="71" stopIfTrue="1" operator="equal">
      <formula>0</formula>
    </cfRule>
    <cfRule type="cellIs" dxfId="885" priority="72" stopIfTrue="1" operator="equal">
      <formula>0</formula>
    </cfRule>
  </conditionalFormatting>
  <conditionalFormatting sqref="E59">
    <cfRule type="cellIs" dxfId="884" priority="67" stopIfTrue="1" operator="equal">
      <formula>0</formula>
    </cfRule>
    <cfRule type="cellIs" dxfId="883" priority="68" stopIfTrue="1" operator="equal">
      <formula>0</formula>
    </cfRule>
    <cfRule type="cellIs" dxfId="882" priority="69" stopIfTrue="1" operator="equal">
      <formula>0</formula>
    </cfRule>
  </conditionalFormatting>
  <conditionalFormatting sqref="F9:M20 F22:M26 F28:M44 F46:M50 F60:M62 F52:M58 P52:P58 P60:P62 P46:P50 P28:P44 P22:P26 P9:P20">
    <cfRule type="cellIs" dxfId="881" priority="64" stopIfTrue="1" operator="equal">
      <formula>0</formula>
    </cfRule>
    <cfRule type="cellIs" dxfId="880" priority="65" stopIfTrue="1" operator="equal">
      <formula>0</formula>
    </cfRule>
    <cfRule type="cellIs" dxfId="879" priority="66" stopIfTrue="1" operator="equal">
      <formula>0</formula>
    </cfRule>
  </conditionalFormatting>
  <conditionalFormatting sqref="F8:M8 P8">
    <cfRule type="cellIs" dxfId="878" priority="63" stopIfTrue="1" operator="equal">
      <formula>0</formula>
    </cfRule>
  </conditionalFormatting>
  <conditionalFormatting sqref="F7:M7 P7">
    <cfRule type="cellIs" dxfId="877" priority="62" stopIfTrue="1" operator="equal">
      <formula>0</formula>
    </cfRule>
  </conditionalFormatting>
  <conditionalFormatting sqref="F21:M21 P21">
    <cfRule type="cellIs" dxfId="876" priority="61" stopIfTrue="1" operator="equal">
      <formula>0</formula>
    </cfRule>
  </conditionalFormatting>
  <conditionalFormatting sqref="F27:M27 P27">
    <cfRule type="cellIs" dxfId="875" priority="58" stopIfTrue="1" operator="equal">
      <formula>0</formula>
    </cfRule>
    <cfRule type="cellIs" dxfId="874" priority="59" stopIfTrue="1" operator="equal">
      <formula>0</formula>
    </cfRule>
    <cfRule type="cellIs" dxfId="873" priority="60" stopIfTrue="1" operator="equal">
      <formula>0</formula>
    </cfRule>
  </conditionalFormatting>
  <conditionalFormatting sqref="F45:M45 P45">
    <cfRule type="cellIs" dxfId="872" priority="55" stopIfTrue="1" operator="equal">
      <formula>0</formula>
    </cfRule>
    <cfRule type="cellIs" dxfId="871" priority="56" stopIfTrue="1" operator="equal">
      <formula>0</formula>
    </cfRule>
    <cfRule type="cellIs" dxfId="870" priority="57" stopIfTrue="1" operator="equal">
      <formula>0</formula>
    </cfRule>
  </conditionalFormatting>
  <conditionalFormatting sqref="F59:M59 P59">
    <cfRule type="cellIs" dxfId="869" priority="52" stopIfTrue="1" operator="equal">
      <formula>0</formula>
    </cfRule>
    <cfRule type="cellIs" dxfId="868" priority="53" stopIfTrue="1" operator="equal">
      <formula>0</formula>
    </cfRule>
    <cfRule type="cellIs" dxfId="867" priority="54" stopIfTrue="1" operator="equal">
      <formula>0</formula>
    </cfRule>
  </conditionalFormatting>
  <conditionalFormatting sqref="D9:D20 D22:D26 D28:D44 D46:D58 D60:D62">
    <cfRule type="cellIs" dxfId="866" priority="49" stopIfTrue="1" operator="equal">
      <formula>0</formula>
    </cfRule>
    <cfRule type="cellIs" dxfId="865" priority="50" stopIfTrue="1" operator="equal">
      <formula>0</formula>
    </cfRule>
    <cfRule type="cellIs" dxfId="864" priority="51" stopIfTrue="1" operator="equal">
      <formula>0</formula>
    </cfRule>
  </conditionalFormatting>
  <conditionalFormatting sqref="D8">
    <cfRule type="cellIs" dxfId="863" priority="48" stopIfTrue="1" operator="equal">
      <formula>0</formula>
    </cfRule>
  </conditionalFormatting>
  <conditionalFormatting sqref="D7">
    <cfRule type="cellIs" dxfId="862" priority="47" stopIfTrue="1" operator="equal">
      <formula>0</formula>
    </cfRule>
  </conditionalFormatting>
  <conditionalFormatting sqref="D21">
    <cfRule type="cellIs" dxfId="861" priority="46" stopIfTrue="1" operator="equal">
      <formula>0</formula>
    </cfRule>
  </conditionalFormatting>
  <conditionalFormatting sqref="D27">
    <cfRule type="cellIs" dxfId="860" priority="43" stopIfTrue="1" operator="equal">
      <formula>0</formula>
    </cfRule>
    <cfRule type="cellIs" dxfId="859" priority="44" stopIfTrue="1" operator="equal">
      <formula>0</formula>
    </cfRule>
    <cfRule type="cellIs" dxfId="858" priority="45" stopIfTrue="1" operator="equal">
      <formula>0</formula>
    </cfRule>
  </conditionalFormatting>
  <conditionalFormatting sqref="D45">
    <cfRule type="cellIs" dxfId="857" priority="40" stopIfTrue="1" operator="equal">
      <formula>0</formula>
    </cfRule>
    <cfRule type="cellIs" dxfId="856" priority="41" stopIfTrue="1" operator="equal">
      <formula>0</formula>
    </cfRule>
    <cfRule type="cellIs" dxfId="855" priority="42" stopIfTrue="1" operator="equal">
      <formula>0</formula>
    </cfRule>
  </conditionalFormatting>
  <conditionalFormatting sqref="D59">
    <cfRule type="cellIs" dxfId="854" priority="37" stopIfTrue="1" operator="equal">
      <formula>0</formula>
    </cfRule>
    <cfRule type="cellIs" dxfId="853" priority="38" stopIfTrue="1" operator="equal">
      <formula>0</formula>
    </cfRule>
    <cfRule type="cellIs" dxfId="852" priority="39" stopIfTrue="1" operator="equal">
      <formula>0</formula>
    </cfRule>
  </conditionalFormatting>
  <conditionalFormatting sqref="N51">
    <cfRule type="cellIs" dxfId="851" priority="34" stopIfTrue="1" operator="equal">
      <formula>0</formula>
    </cfRule>
    <cfRule type="cellIs" dxfId="850" priority="35" stopIfTrue="1" operator="equal">
      <formula>0</formula>
    </cfRule>
    <cfRule type="cellIs" dxfId="849" priority="36" stopIfTrue="1" operator="equal">
      <formula>0</formula>
    </cfRule>
  </conditionalFormatting>
  <conditionalFormatting sqref="N9:N20 N22:N26 N28:N44 N46:N50 N60:N62 N52:N58">
    <cfRule type="cellIs" dxfId="848" priority="31" stopIfTrue="1" operator="equal">
      <formula>0</formula>
    </cfRule>
    <cfRule type="cellIs" dxfId="847" priority="32" stopIfTrue="1" operator="equal">
      <formula>0</formula>
    </cfRule>
    <cfRule type="cellIs" dxfId="846" priority="33" stopIfTrue="1" operator="equal">
      <formula>0</formula>
    </cfRule>
  </conditionalFormatting>
  <conditionalFormatting sqref="N8">
    <cfRule type="cellIs" dxfId="845" priority="30" stopIfTrue="1" operator="equal">
      <formula>0</formula>
    </cfRule>
  </conditionalFormatting>
  <conditionalFormatting sqref="N7">
    <cfRule type="cellIs" dxfId="844" priority="29" stopIfTrue="1" operator="equal">
      <formula>0</formula>
    </cfRule>
  </conditionalFormatting>
  <conditionalFormatting sqref="N21">
    <cfRule type="cellIs" dxfId="843" priority="28" stopIfTrue="1" operator="equal">
      <formula>0</formula>
    </cfRule>
  </conditionalFormatting>
  <conditionalFormatting sqref="N27">
    <cfRule type="cellIs" dxfId="842" priority="25" stopIfTrue="1" operator="equal">
      <formula>0</formula>
    </cfRule>
    <cfRule type="cellIs" dxfId="841" priority="26" stopIfTrue="1" operator="equal">
      <formula>0</formula>
    </cfRule>
    <cfRule type="cellIs" dxfId="840" priority="27" stopIfTrue="1" operator="equal">
      <formula>0</formula>
    </cfRule>
  </conditionalFormatting>
  <conditionalFormatting sqref="N45">
    <cfRule type="cellIs" dxfId="839" priority="22" stopIfTrue="1" operator="equal">
      <formula>0</formula>
    </cfRule>
    <cfRule type="cellIs" dxfId="838" priority="23" stopIfTrue="1" operator="equal">
      <formula>0</formula>
    </cfRule>
    <cfRule type="cellIs" dxfId="837" priority="24" stopIfTrue="1" operator="equal">
      <formula>0</formula>
    </cfRule>
  </conditionalFormatting>
  <conditionalFormatting sqref="N59">
    <cfRule type="cellIs" dxfId="836" priority="19" stopIfTrue="1" operator="equal">
      <formula>0</formula>
    </cfRule>
    <cfRule type="cellIs" dxfId="835" priority="20" stopIfTrue="1" operator="equal">
      <formula>0</formula>
    </cfRule>
    <cfRule type="cellIs" dxfId="834" priority="21" stopIfTrue="1" operator="equal">
      <formula>0</formula>
    </cfRule>
  </conditionalFormatting>
  <conditionalFormatting sqref="O51">
    <cfRule type="cellIs" dxfId="833" priority="16" stopIfTrue="1" operator="equal">
      <formula>0</formula>
    </cfRule>
    <cfRule type="cellIs" dxfId="832" priority="17" stopIfTrue="1" operator="equal">
      <formula>0</formula>
    </cfRule>
    <cfRule type="cellIs" dxfId="831" priority="18" stopIfTrue="1" operator="equal">
      <formula>0</formula>
    </cfRule>
  </conditionalFormatting>
  <conditionalFormatting sqref="O9:O20 O22:O26 O28:O44 O46:O50 O60:O62 O52:O58">
    <cfRule type="cellIs" dxfId="830" priority="13" stopIfTrue="1" operator="equal">
      <formula>0</formula>
    </cfRule>
    <cfRule type="cellIs" dxfId="829" priority="14" stopIfTrue="1" operator="equal">
      <formula>0</formula>
    </cfRule>
    <cfRule type="cellIs" dxfId="828" priority="15" stopIfTrue="1" operator="equal">
      <formula>0</formula>
    </cfRule>
  </conditionalFormatting>
  <conditionalFormatting sqref="O8">
    <cfRule type="cellIs" dxfId="827" priority="12" stopIfTrue="1" operator="equal">
      <formula>0</formula>
    </cfRule>
  </conditionalFormatting>
  <conditionalFormatting sqref="O7">
    <cfRule type="cellIs" dxfId="826" priority="11" stopIfTrue="1" operator="equal">
      <formula>0</formula>
    </cfRule>
  </conditionalFormatting>
  <conditionalFormatting sqref="O21">
    <cfRule type="cellIs" dxfId="825" priority="10" stopIfTrue="1" operator="equal">
      <formula>0</formula>
    </cfRule>
  </conditionalFormatting>
  <conditionalFormatting sqref="O27">
    <cfRule type="cellIs" dxfId="824" priority="7" stopIfTrue="1" operator="equal">
      <formula>0</formula>
    </cfRule>
    <cfRule type="cellIs" dxfId="823" priority="8" stopIfTrue="1" operator="equal">
      <formula>0</formula>
    </cfRule>
    <cfRule type="cellIs" dxfId="822" priority="9" stopIfTrue="1" operator="equal">
      <formula>0</formula>
    </cfRule>
  </conditionalFormatting>
  <conditionalFormatting sqref="O45">
    <cfRule type="cellIs" dxfId="821" priority="4" stopIfTrue="1" operator="equal">
      <formula>0</formula>
    </cfRule>
    <cfRule type="cellIs" dxfId="820" priority="5" stopIfTrue="1" operator="equal">
      <formula>0</formula>
    </cfRule>
    <cfRule type="cellIs" dxfId="819" priority="6" stopIfTrue="1" operator="equal">
      <formula>0</formula>
    </cfRule>
  </conditionalFormatting>
  <conditionalFormatting sqref="O59">
    <cfRule type="cellIs" dxfId="818" priority="1" stopIfTrue="1" operator="equal">
      <formula>0</formula>
    </cfRule>
    <cfRule type="cellIs" dxfId="817" priority="2" stopIfTrue="1" operator="equal">
      <formula>0</formula>
    </cfRule>
    <cfRule type="cellIs" dxfId="816" priority="3" stopIfTrue="1" operator="equal">
      <formula>0</formula>
    </cfRule>
  </conditionalFormatting>
  <printOptions horizontalCentered="1"/>
  <pageMargins left="0.5" right="0.5" top="0.92" bottom="0.53" header="0.23622047244094499" footer="0.53"/>
  <pageSetup paperSize="9" scale="78"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N41"/>
  <sheetViews>
    <sheetView showZeros="0" zoomScale="85" zoomScaleNormal="85" workbookViewId="0">
      <pane xSplit="3" ySplit="6" topLeftCell="H40" activePane="bottomRight" state="frozen"/>
      <selection sqref="A1:XFD135"/>
      <selection pane="topRight" sqref="A1:XFD135"/>
      <selection pane="bottomLeft" sqref="A1:XFD135"/>
      <selection pane="bottomRight" activeCell="Q1" sqref="Q1:W1048576"/>
    </sheetView>
  </sheetViews>
  <sheetFormatPr defaultColWidth="8.85546875" defaultRowHeight="15.75"/>
  <cols>
    <col min="1" max="1" width="6.85546875" style="131" customWidth="1"/>
    <col min="2" max="2" width="40" style="107" customWidth="1"/>
    <col min="3" max="3" width="13.42578125" style="106" customWidth="1"/>
    <col min="4" max="4" width="11.28515625" style="107" customWidth="1"/>
    <col min="5" max="12" width="9.28515625" style="107" customWidth="1"/>
    <col min="13" max="15" width="9.5703125" style="107" customWidth="1"/>
    <col min="16" max="16" width="8.7109375" style="107" customWidth="1"/>
    <col min="17" max="16384" width="8.85546875" style="107"/>
  </cols>
  <sheetData>
    <row r="1" spans="1:40">
      <c r="A1" s="553" t="s">
        <v>16</v>
      </c>
      <c r="B1" s="553"/>
    </row>
    <row r="2" spans="1:40" ht="15.75" customHeight="1">
      <c r="A2" s="554" t="s">
        <v>281</v>
      </c>
      <c r="B2" s="554"/>
      <c r="C2" s="554"/>
      <c r="D2" s="554"/>
      <c r="E2" s="554"/>
      <c r="F2" s="554"/>
      <c r="G2" s="554"/>
      <c r="H2" s="554"/>
      <c r="I2" s="554"/>
      <c r="J2" s="554"/>
      <c r="K2" s="554"/>
      <c r="L2" s="554"/>
      <c r="M2" s="554"/>
      <c r="N2" s="554"/>
      <c r="O2" s="554"/>
      <c r="P2" s="555"/>
    </row>
    <row r="3" spans="1:40" ht="15.75" customHeight="1">
      <c r="A3" s="108"/>
      <c r="B3" s="109"/>
      <c r="C3" s="110"/>
      <c r="D3" s="109"/>
      <c r="E3" s="109"/>
      <c r="F3" s="109"/>
      <c r="G3" s="109"/>
      <c r="H3" s="109"/>
      <c r="I3" s="109"/>
      <c r="J3" s="109"/>
      <c r="K3" s="109"/>
      <c r="L3" s="109"/>
      <c r="M3" s="556" t="s">
        <v>243</v>
      </c>
      <c r="N3" s="556"/>
      <c r="O3" s="556"/>
      <c r="P3" s="556"/>
      <c r="Q3" s="109"/>
      <c r="R3" s="109"/>
      <c r="S3" s="109"/>
      <c r="T3" s="109"/>
      <c r="U3" s="109"/>
      <c r="V3" s="109"/>
      <c r="W3" s="109"/>
      <c r="X3" s="109"/>
      <c r="Y3" s="109"/>
      <c r="Z3" s="109"/>
      <c r="AA3" s="109"/>
      <c r="AB3" s="109"/>
      <c r="AC3" s="109"/>
      <c r="AD3" s="109"/>
      <c r="AE3" s="109"/>
      <c r="AF3" s="109"/>
      <c r="AG3" s="109"/>
      <c r="AH3" s="109"/>
      <c r="AI3" s="109"/>
      <c r="AJ3" s="109"/>
      <c r="AK3" s="109"/>
      <c r="AL3" s="109"/>
      <c r="AM3" s="109"/>
      <c r="AN3" s="109"/>
    </row>
    <row r="4" spans="1:40">
      <c r="A4" s="517" t="s">
        <v>1</v>
      </c>
      <c r="B4" s="517" t="s">
        <v>36</v>
      </c>
      <c r="C4" s="517" t="s">
        <v>37</v>
      </c>
      <c r="D4" s="551" t="s">
        <v>274</v>
      </c>
      <c r="E4" s="557" t="s">
        <v>40</v>
      </c>
      <c r="F4" s="557"/>
      <c r="G4" s="557"/>
      <c r="H4" s="557"/>
      <c r="I4" s="557"/>
      <c r="J4" s="557"/>
      <c r="K4" s="557"/>
      <c r="L4" s="557"/>
      <c r="M4" s="557"/>
      <c r="N4" s="557"/>
      <c r="O4" s="557"/>
      <c r="P4" s="557"/>
    </row>
    <row r="5" spans="1:40" ht="47.25">
      <c r="A5" s="517"/>
      <c r="B5" s="517"/>
      <c r="C5" s="517"/>
      <c r="D5" s="551"/>
      <c r="E5" s="25" t="s">
        <v>41</v>
      </c>
      <c r="F5" s="25" t="s">
        <v>42</v>
      </c>
      <c r="G5" s="25" t="s">
        <v>43</v>
      </c>
      <c r="H5" s="25" t="s">
        <v>44</v>
      </c>
      <c r="I5" s="25" t="s">
        <v>45</v>
      </c>
      <c r="J5" s="25" t="s">
        <v>46</v>
      </c>
      <c r="K5" s="25" t="s">
        <v>47</v>
      </c>
      <c r="L5" s="25" t="s">
        <v>48</v>
      </c>
      <c r="M5" s="25" t="s">
        <v>49</v>
      </c>
      <c r="N5" s="25" t="s">
        <v>50</v>
      </c>
      <c r="O5" s="25" t="s">
        <v>51</v>
      </c>
      <c r="P5" s="25" t="s">
        <v>52</v>
      </c>
    </row>
    <row r="6" spans="1:40" ht="24">
      <c r="A6" s="90" t="s">
        <v>53</v>
      </c>
      <c r="B6" s="90" t="s">
        <v>54</v>
      </c>
      <c r="C6" s="90" t="s">
        <v>55</v>
      </c>
      <c r="D6" s="91" t="s">
        <v>277</v>
      </c>
      <c r="E6" s="92" t="s">
        <v>57</v>
      </c>
      <c r="F6" s="92" t="s">
        <v>58</v>
      </c>
      <c r="G6" s="92" t="s">
        <v>59</v>
      </c>
      <c r="H6" s="92" t="s">
        <v>278</v>
      </c>
      <c r="I6" s="83">
        <v>-9</v>
      </c>
      <c r="J6" s="83">
        <v>-10</v>
      </c>
      <c r="K6" s="83">
        <v>-11</v>
      </c>
      <c r="L6" s="83">
        <v>-12</v>
      </c>
      <c r="M6" s="83">
        <v>-13</v>
      </c>
      <c r="N6" s="83">
        <v>-14</v>
      </c>
      <c r="O6" s="83">
        <v>-15</v>
      </c>
      <c r="P6" s="83">
        <v>-16</v>
      </c>
    </row>
    <row r="7" spans="1:40" s="114" customFormat="1" ht="31.5">
      <c r="A7" s="111">
        <v>1</v>
      </c>
      <c r="B7" s="112" t="s">
        <v>282</v>
      </c>
      <c r="C7" s="111" t="s">
        <v>283</v>
      </c>
      <c r="D7" s="113">
        <v>944.2299999999999</v>
      </c>
      <c r="E7" s="113">
        <v>123.05</v>
      </c>
      <c r="F7" s="113">
        <v>94.7</v>
      </c>
      <c r="G7" s="113">
        <v>33.260000000000005</v>
      </c>
      <c r="H7" s="113">
        <v>246.73000000000002</v>
      </c>
      <c r="I7" s="113">
        <v>31.28</v>
      </c>
      <c r="J7" s="113">
        <v>46.050000000000004</v>
      </c>
      <c r="K7" s="113">
        <v>75.56</v>
      </c>
      <c r="L7" s="113">
        <v>39.68</v>
      </c>
      <c r="M7" s="113">
        <v>89.87</v>
      </c>
      <c r="N7" s="113">
        <v>52.37</v>
      </c>
      <c r="O7" s="113">
        <v>67.100000000000009</v>
      </c>
      <c r="P7" s="113">
        <v>44.580000000000005</v>
      </c>
    </row>
    <row r="8" spans="1:40" s="117" customFormat="1">
      <c r="A8" s="115"/>
      <c r="B8" s="116" t="s">
        <v>265</v>
      </c>
      <c r="C8" s="115">
        <v>0</v>
      </c>
      <c r="D8" s="113">
        <v>0</v>
      </c>
      <c r="E8" s="66"/>
      <c r="F8" s="66"/>
      <c r="G8" s="66"/>
      <c r="H8" s="66"/>
      <c r="I8" s="66"/>
      <c r="J8" s="66"/>
      <c r="K8" s="66"/>
      <c r="L8" s="66"/>
      <c r="M8" s="66"/>
      <c r="N8" s="66"/>
      <c r="O8" s="66"/>
      <c r="P8" s="66"/>
    </row>
    <row r="9" spans="1:40" s="121" customFormat="1">
      <c r="A9" s="118" t="s">
        <v>62</v>
      </c>
      <c r="B9" s="119" t="s">
        <v>63</v>
      </c>
      <c r="C9" s="118" t="s">
        <v>284</v>
      </c>
      <c r="D9" s="68">
        <v>82.910000000000011</v>
      </c>
      <c r="E9" s="120">
        <v>27.730000000000004</v>
      </c>
      <c r="F9" s="120">
        <v>1.1200000000000001</v>
      </c>
      <c r="G9" s="120">
        <v>1.84</v>
      </c>
      <c r="H9" s="120">
        <v>18.400000000000002</v>
      </c>
      <c r="I9" s="120">
        <v>3.55</v>
      </c>
      <c r="J9" s="120">
        <v>0.47000000000000003</v>
      </c>
      <c r="K9" s="120">
        <v>1.67</v>
      </c>
      <c r="L9" s="120">
        <v>2.09</v>
      </c>
      <c r="M9" s="120">
        <v>12.23</v>
      </c>
      <c r="N9" s="120">
        <v>4.72</v>
      </c>
      <c r="O9" s="120">
        <v>5.6700000000000008</v>
      </c>
      <c r="P9" s="120">
        <v>3.42</v>
      </c>
    </row>
    <row r="10" spans="1:40" s="121" customFormat="1">
      <c r="A10" s="118" t="s">
        <v>73</v>
      </c>
      <c r="B10" s="119" t="s">
        <v>74</v>
      </c>
      <c r="C10" s="118" t="s">
        <v>285</v>
      </c>
      <c r="D10" s="68">
        <v>631.25000000000011</v>
      </c>
      <c r="E10" s="120">
        <v>49.150000000000006</v>
      </c>
      <c r="F10" s="120">
        <v>64.319999999999993</v>
      </c>
      <c r="G10" s="120">
        <v>22.490000000000002</v>
      </c>
      <c r="H10" s="120">
        <v>212.97000000000003</v>
      </c>
      <c r="I10" s="120">
        <v>16.3</v>
      </c>
      <c r="J10" s="120">
        <v>37.880000000000003</v>
      </c>
      <c r="K10" s="120">
        <v>57.7</v>
      </c>
      <c r="L10" s="120">
        <v>24.590000000000003</v>
      </c>
      <c r="M10" s="120">
        <v>29.599999999999998</v>
      </c>
      <c r="N10" s="120">
        <v>32.269999999999996</v>
      </c>
      <c r="O10" s="120">
        <v>51.019999999999996</v>
      </c>
      <c r="P10" s="120">
        <v>32.96</v>
      </c>
    </row>
    <row r="11" spans="1:40" s="121" customFormat="1">
      <c r="A11" s="118" t="s">
        <v>76</v>
      </c>
      <c r="B11" s="119" t="s">
        <v>77</v>
      </c>
      <c r="C11" s="118" t="s">
        <v>286</v>
      </c>
      <c r="D11" s="68">
        <v>103.12</v>
      </c>
      <c r="E11" s="120">
        <v>27.21</v>
      </c>
      <c r="F11" s="120">
        <v>9.01</v>
      </c>
      <c r="G11" s="120">
        <v>3.3</v>
      </c>
      <c r="H11" s="120">
        <v>9.86</v>
      </c>
      <c r="I11" s="120">
        <v>5.5799999999999992</v>
      </c>
      <c r="J11" s="120">
        <v>4.5600000000000005</v>
      </c>
      <c r="K11" s="120">
        <v>7.45</v>
      </c>
      <c r="L11" s="120">
        <v>4.05</v>
      </c>
      <c r="M11" s="120">
        <v>16.59</v>
      </c>
      <c r="N11" s="120">
        <v>3.5599999999999996</v>
      </c>
      <c r="O11" s="120">
        <v>6.34</v>
      </c>
      <c r="P11" s="120">
        <v>5.61</v>
      </c>
    </row>
    <row r="12" spans="1:40" s="121" customFormat="1">
      <c r="A12" s="118" t="s">
        <v>79</v>
      </c>
      <c r="B12" s="119" t="s">
        <v>80</v>
      </c>
      <c r="C12" s="118" t="s">
        <v>287</v>
      </c>
      <c r="D12" s="68">
        <v>0</v>
      </c>
      <c r="E12" s="120">
        <v>0</v>
      </c>
      <c r="F12" s="120">
        <v>0</v>
      </c>
      <c r="G12" s="120">
        <v>0</v>
      </c>
      <c r="H12" s="120">
        <v>0</v>
      </c>
      <c r="I12" s="120">
        <v>0</v>
      </c>
      <c r="J12" s="120">
        <v>0</v>
      </c>
      <c r="K12" s="120">
        <v>0</v>
      </c>
      <c r="L12" s="120">
        <v>0</v>
      </c>
      <c r="M12" s="120">
        <v>0</v>
      </c>
      <c r="N12" s="120">
        <v>0</v>
      </c>
      <c r="O12" s="120">
        <v>0</v>
      </c>
      <c r="P12" s="120">
        <v>0</v>
      </c>
    </row>
    <row r="13" spans="1:40" s="121" customFormat="1">
      <c r="A13" s="118" t="s">
        <v>82</v>
      </c>
      <c r="B13" s="119" t="s">
        <v>83</v>
      </c>
      <c r="C13" s="118" t="s">
        <v>288</v>
      </c>
      <c r="D13" s="68">
        <v>25.83</v>
      </c>
      <c r="E13" s="120">
        <v>5.6</v>
      </c>
      <c r="F13" s="120">
        <v>0.79999999999999993</v>
      </c>
      <c r="G13" s="120">
        <v>1.8000000000000003</v>
      </c>
      <c r="H13" s="120">
        <v>0.93</v>
      </c>
      <c r="I13" s="120">
        <v>2.6</v>
      </c>
      <c r="J13" s="120">
        <v>1</v>
      </c>
      <c r="K13" s="120">
        <v>4.5999999999999996</v>
      </c>
      <c r="L13" s="120">
        <v>2.5</v>
      </c>
      <c r="M13" s="120">
        <v>0.5</v>
      </c>
      <c r="N13" s="120">
        <v>3.8000000000000003</v>
      </c>
      <c r="O13" s="120">
        <v>1.3</v>
      </c>
      <c r="P13" s="120">
        <v>0.39999999999999997</v>
      </c>
    </row>
    <row r="14" spans="1:40" s="121" customFormat="1">
      <c r="A14" s="118" t="s">
        <v>85</v>
      </c>
      <c r="B14" s="119" t="s">
        <v>86</v>
      </c>
      <c r="C14" s="118" t="s">
        <v>289</v>
      </c>
      <c r="D14" s="68">
        <v>97.490000000000009</v>
      </c>
      <c r="E14" s="120">
        <v>12.719999999999999</v>
      </c>
      <c r="F14" s="120">
        <v>18.919999999999998</v>
      </c>
      <c r="G14" s="120">
        <v>3.83</v>
      </c>
      <c r="H14" s="120">
        <v>2.9000000000000004</v>
      </c>
      <c r="I14" s="120">
        <v>3.0200000000000005</v>
      </c>
      <c r="J14" s="120">
        <v>2.0700000000000003</v>
      </c>
      <c r="K14" s="120">
        <v>4.07</v>
      </c>
      <c r="L14" s="120">
        <v>6.2200000000000006</v>
      </c>
      <c r="M14" s="120">
        <v>30.92</v>
      </c>
      <c r="N14" s="120">
        <v>7.9300000000000006</v>
      </c>
      <c r="O14" s="120">
        <v>2.7600000000000002</v>
      </c>
      <c r="P14" s="120">
        <v>2.13</v>
      </c>
    </row>
    <row r="15" spans="1:40" s="117" customFormat="1" ht="31.5">
      <c r="A15" s="115"/>
      <c r="B15" s="116" t="s">
        <v>89</v>
      </c>
      <c r="C15" s="115" t="s">
        <v>290</v>
      </c>
      <c r="D15" s="68">
        <v>0</v>
      </c>
      <c r="E15" s="120">
        <v>0</v>
      </c>
      <c r="F15" s="120">
        <v>0</v>
      </c>
      <c r="G15" s="120">
        <v>0</v>
      </c>
      <c r="H15" s="120">
        <v>0</v>
      </c>
      <c r="I15" s="120">
        <v>0</v>
      </c>
      <c r="J15" s="120">
        <v>0</v>
      </c>
      <c r="K15" s="120">
        <v>0</v>
      </c>
      <c r="L15" s="120">
        <v>0</v>
      </c>
      <c r="M15" s="120">
        <v>0</v>
      </c>
      <c r="N15" s="120">
        <v>0</v>
      </c>
      <c r="O15" s="120">
        <v>0</v>
      </c>
      <c r="P15" s="120">
        <v>0</v>
      </c>
    </row>
    <row r="16" spans="1:40" s="122" customFormat="1">
      <c r="A16" s="118" t="s">
        <v>91</v>
      </c>
      <c r="B16" s="119" t="s">
        <v>92</v>
      </c>
      <c r="C16" s="118" t="s">
        <v>291</v>
      </c>
      <c r="D16" s="68">
        <v>3.589999999999999</v>
      </c>
      <c r="E16" s="120">
        <v>0.64000000000000012</v>
      </c>
      <c r="F16" s="120">
        <v>0.53</v>
      </c>
      <c r="G16" s="120">
        <v>0</v>
      </c>
      <c r="H16" s="120">
        <v>1.67</v>
      </c>
      <c r="I16" s="120">
        <v>0.23</v>
      </c>
      <c r="J16" s="120">
        <v>6.9999999999999993E-2</v>
      </c>
      <c r="K16" s="120">
        <v>7.0000000000000007E-2</v>
      </c>
      <c r="L16" s="120">
        <v>0.23</v>
      </c>
      <c r="M16" s="120">
        <v>0.03</v>
      </c>
      <c r="N16" s="120">
        <v>0.09</v>
      </c>
      <c r="O16" s="120">
        <v>0.01</v>
      </c>
      <c r="P16" s="120">
        <v>0.02</v>
      </c>
    </row>
    <row r="17" spans="1:16" s="122" customFormat="1">
      <c r="A17" s="118" t="s">
        <v>94</v>
      </c>
      <c r="B17" s="119" t="s">
        <v>95</v>
      </c>
      <c r="C17" s="118" t="s">
        <v>292</v>
      </c>
      <c r="D17" s="68">
        <v>0</v>
      </c>
      <c r="E17" s="120">
        <v>0</v>
      </c>
      <c r="F17" s="120">
        <v>0</v>
      </c>
      <c r="G17" s="120">
        <v>0</v>
      </c>
      <c r="H17" s="120">
        <v>0</v>
      </c>
      <c r="I17" s="120">
        <v>0</v>
      </c>
      <c r="J17" s="120">
        <v>0</v>
      </c>
      <c r="K17" s="120">
        <v>0</v>
      </c>
      <c r="L17" s="120">
        <v>0</v>
      </c>
      <c r="M17" s="120">
        <v>0</v>
      </c>
      <c r="N17" s="120">
        <v>0</v>
      </c>
      <c r="O17" s="120">
        <v>0</v>
      </c>
      <c r="P17" s="120">
        <v>0</v>
      </c>
    </row>
    <row r="18" spans="1:16" s="122" customFormat="1">
      <c r="A18" s="118" t="s">
        <v>97</v>
      </c>
      <c r="B18" s="119" t="s">
        <v>98</v>
      </c>
      <c r="C18" s="118" t="s">
        <v>293</v>
      </c>
      <c r="D18" s="68">
        <v>0</v>
      </c>
      <c r="E18" s="120">
        <v>0</v>
      </c>
      <c r="F18" s="120">
        <v>0</v>
      </c>
      <c r="G18" s="120">
        <v>0</v>
      </c>
      <c r="H18" s="120">
        <v>0</v>
      </c>
      <c r="I18" s="120">
        <v>0</v>
      </c>
      <c r="J18" s="120">
        <v>0</v>
      </c>
      <c r="K18" s="120">
        <v>0</v>
      </c>
      <c r="L18" s="120">
        <v>0</v>
      </c>
      <c r="M18" s="120">
        <v>0</v>
      </c>
      <c r="N18" s="120">
        <v>0</v>
      </c>
      <c r="O18" s="120">
        <v>0</v>
      </c>
      <c r="P18" s="120">
        <v>0</v>
      </c>
    </row>
    <row r="19" spans="1:16" s="122" customFormat="1">
      <c r="A19" s="118" t="s">
        <v>99</v>
      </c>
      <c r="B19" s="119" t="s">
        <v>100</v>
      </c>
      <c r="C19" s="118" t="s">
        <v>294</v>
      </c>
      <c r="D19" s="68">
        <v>0.04</v>
      </c>
      <c r="E19" s="120">
        <v>0</v>
      </c>
      <c r="F19" s="120">
        <v>0</v>
      </c>
      <c r="G19" s="120">
        <v>0</v>
      </c>
      <c r="H19" s="120">
        <v>0</v>
      </c>
      <c r="I19" s="120">
        <v>0</v>
      </c>
      <c r="J19" s="120">
        <v>0</v>
      </c>
      <c r="K19" s="120">
        <v>0</v>
      </c>
      <c r="L19" s="120">
        <v>0</v>
      </c>
      <c r="M19" s="120">
        <v>0</v>
      </c>
      <c r="N19" s="120">
        <v>0</v>
      </c>
      <c r="O19" s="120">
        <v>0</v>
      </c>
      <c r="P19" s="120">
        <v>0.04</v>
      </c>
    </row>
    <row r="20" spans="1:16" s="109" customFormat="1" ht="31.5">
      <c r="A20" s="111">
        <v>2</v>
      </c>
      <c r="B20" s="123" t="s">
        <v>295</v>
      </c>
      <c r="C20" s="111">
        <v>0</v>
      </c>
      <c r="D20" s="113">
        <v>0</v>
      </c>
      <c r="E20" s="68">
        <v>0</v>
      </c>
      <c r="F20" s="68">
        <v>0</v>
      </c>
      <c r="G20" s="68">
        <v>0</v>
      </c>
      <c r="H20" s="68">
        <v>0</v>
      </c>
      <c r="I20" s="68">
        <v>0</v>
      </c>
      <c r="J20" s="68">
        <v>0</v>
      </c>
      <c r="K20" s="68">
        <v>0</v>
      </c>
      <c r="L20" s="68">
        <v>0</v>
      </c>
      <c r="M20" s="68">
        <v>0</v>
      </c>
      <c r="N20" s="68">
        <v>0</v>
      </c>
      <c r="O20" s="68">
        <v>0</v>
      </c>
      <c r="P20" s="68">
        <v>0</v>
      </c>
    </row>
    <row r="21" spans="1:16" s="124" customFormat="1">
      <c r="A21" s="118">
        <v>0</v>
      </c>
      <c r="B21" s="119" t="s">
        <v>265</v>
      </c>
      <c r="C21" s="118">
        <v>0</v>
      </c>
      <c r="D21" s="68">
        <v>0</v>
      </c>
      <c r="E21" s="68"/>
      <c r="F21" s="68"/>
      <c r="G21" s="68"/>
      <c r="H21" s="68"/>
      <c r="I21" s="68"/>
      <c r="J21" s="68"/>
      <c r="K21" s="68"/>
      <c r="L21" s="68"/>
      <c r="M21" s="68"/>
      <c r="N21" s="68"/>
      <c r="O21" s="68"/>
      <c r="P21" s="68"/>
    </row>
    <row r="22" spans="1:16" s="125" customFormat="1" ht="31.5">
      <c r="A22" s="118" t="s">
        <v>103</v>
      </c>
      <c r="B22" s="119" t="s">
        <v>296</v>
      </c>
      <c r="C22" s="118" t="s">
        <v>297</v>
      </c>
      <c r="D22" s="68">
        <v>0</v>
      </c>
      <c r="E22" s="68">
        <v>0</v>
      </c>
      <c r="F22" s="68">
        <v>0</v>
      </c>
      <c r="G22" s="68">
        <v>0</v>
      </c>
      <c r="H22" s="68">
        <v>0</v>
      </c>
      <c r="I22" s="68">
        <v>0</v>
      </c>
      <c r="J22" s="68">
        <v>0</v>
      </c>
      <c r="K22" s="68">
        <v>0</v>
      </c>
      <c r="L22" s="68">
        <v>0</v>
      </c>
      <c r="M22" s="68">
        <v>0</v>
      </c>
      <c r="N22" s="68">
        <v>0</v>
      </c>
      <c r="O22" s="68">
        <v>0</v>
      </c>
      <c r="P22" s="68">
        <v>0</v>
      </c>
    </row>
    <row r="23" spans="1:16" s="126" customFormat="1" ht="31.5">
      <c r="A23" s="118" t="s">
        <v>107</v>
      </c>
      <c r="B23" s="119" t="s">
        <v>298</v>
      </c>
      <c r="C23" s="118" t="s">
        <v>299</v>
      </c>
      <c r="D23" s="68">
        <v>0</v>
      </c>
      <c r="E23" s="68">
        <v>0</v>
      </c>
      <c r="F23" s="68">
        <v>0</v>
      </c>
      <c r="G23" s="68">
        <v>0</v>
      </c>
      <c r="H23" s="68">
        <v>0</v>
      </c>
      <c r="I23" s="68">
        <v>0</v>
      </c>
      <c r="J23" s="68">
        <v>0</v>
      </c>
      <c r="K23" s="68">
        <v>0</v>
      </c>
      <c r="L23" s="68">
        <v>0</v>
      </c>
      <c r="M23" s="68">
        <v>0</v>
      </c>
      <c r="N23" s="68">
        <v>0</v>
      </c>
      <c r="O23" s="68">
        <v>0</v>
      </c>
      <c r="P23" s="68">
        <v>0</v>
      </c>
    </row>
    <row r="24" spans="1:16" ht="31.5">
      <c r="A24" s="118" t="s">
        <v>111</v>
      </c>
      <c r="B24" s="119" t="s">
        <v>300</v>
      </c>
      <c r="C24" s="118" t="s">
        <v>301</v>
      </c>
      <c r="D24" s="68">
        <v>0</v>
      </c>
      <c r="E24" s="68">
        <v>0</v>
      </c>
      <c r="F24" s="68">
        <v>0</v>
      </c>
      <c r="G24" s="68">
        <v>0</v>
      </c>
      <c r="H24" s="68">
        <v>0</v>
      </c>
      <c r="I24" s="68">
        <v>0</v>
      </c>
      <c r="J24" s="68">
        <v>0</v>
      </c>
      <c r="K24" s="68">
        <v>0</v>
      </c>
      <c r="L24" s="68">
        <v>0</v>
      </c>
      <c r="M24" s="68">
        <v>0</v>
      </c>
      <c r="N24" s="68">
        <v>0</v>
      </c>
      <c r="O24" s="68">
        <v>0</v>
      </c>
      <c r="P24" s="68">
        <v>0</v>
      </c>
    </row>
    <row r="25" spans="1:16" ht="31.5">
      <c r="A25" s="118" t="s">
        <v>115</v>
      </c>
      <c r="B25" s="119" t="s">
        <v>302</v>
      </c>
      <c r="C25" s="118" t="s">
        <v>303</v>
      </c>
      <c r="D25" s="68">
        <v>0</v>
      </c>
      <c r="E25" s="68">
        <v>0</v>
      </c>
      <c r="F25" s="68">
        <v>0</v>
      </c>
      <c r="G25" s="68">
        <v>0</v>
      </c>
      <c r="H25" s="68">
        <v>0</v>
      </c>
      <c r="I25" s="68">
        <v>0</v>
      </c>
      <c r="J25" s="68">
        <v>0</v>
      </c>
      <c r="K25" s="68">
        <v>0</v>
      </c>
      <c r="L25" s="68">
        <v>0</v>
      </c>
      <c r="M25" s="68">
        <v>0</v>
      </c>
      <c r="N25" s="68">
        <v>0</v>
      </c>
      <c r="O25" s="68">
        <v>0</v>
      </c>
      <c r="P25" s="68">
        <v>0</v>
      </c>
    </row>
    <row r="26" spans="1:16" s="125" customFormat="1" ht="47.25">
      <c r="A26" s="111">
        <v>3</v>
      </c>
      <c r="B26" s="123" t="s">
        <v>304</v>
      </c>
      <c r="C26" s="111" t="s">
        <v>305</v>
      </c>
      <c r="D26" s="68"/>
      <c r="E26" s="68"/>
      <c r="F26" s="68"/>
      <c r="G26" s="68"/>
      <c r="H26" s="68"/>
      <c r="I26" s="68"/>
      <c r="J26" s="68"/>
      <c r="K26" s="68"/>
      <c r="L26" s="68"/>
      <c r="M26" s="68"/>
      <c r="N26" s="68"/>
      <c r="O26" s="68"/>
      <c r="P26" s="68"/>
    </row>
    <row r="27" spans="1:16" s="125" customFormat="1" ht="31.5">
      <c r="A27" s="111">
        <v>4</v>
      </c>
      <c r="B27" s="123" t="s">
        <v>306</v>
      </c>
      <c r="C27" s="111">
        <v>0</v>
      </c>
      <c r="D27" s="113">
        <v>24.139999999999997</v>
      </c>
      <c r="E27" s="113">
        <v>3.67</v>
      </c>
      <c r="F27" s="113">
        <v>0</v>
      </c>
      <c r="G27" s="113">
        <v>1.1000000000000001</v>
      </c>
      <c r="H27" s="113">
        <v>3.83</v>
      </c>
      <c r="I27" s="113">
        <v>4.1500000000000004</v>
      </c>
      <c r="J27" s="113">
        <v>1.1200000000000001</v>
      </c>
      <c r="K27" s="113">
        <v>2.2000000000000002</v>
      </c>
      <c r="L27" s="113">
        <v>1.08</v>
      </c>
      <c r="M27" s="113">
        <v>0</v>
      </c>
      <c r="N27" s="113">
        <v>1.1499999999999999</v>
      </c>
      <c r="O27" s="113">
        <v>1.5899999999999999</v>
      </c>
      <c r="P27" s="113">
        <v>4.25</v>
      </c>
    </row>
    <row r="28" spans="1:16" s="126" customFormat="1">
      <c r="A28" s="115">
        <v>0</v>
      </c>
      <c r="B28" s="116" t="s">
        <v>265</v>
      </c>
      <c r="C28" s="115">
        <v>0</v>
      </c>
      <c r="D28" s="68">
        <v>0</v>
      </c>
      <c r="E28" s="66"/>
      <c r="F28" s="66"/>
      <c r="G28" s="66"/>
      <c r="H28" s="66"/>
      <c r="I28" s="66"/>
      <c r="J28" s="66"/>
      <c r="K28" s="66"/>
      <c r="L28" s="66"/>
      <c r="M28" s="66"/>
      <c r="N28" s="66"/>
      <c r="O28" s="66"/>
      <c r="P28" s="66"/>
    </row>
    <row r="29" spans="1:16" ht="63">
      <c r="A29" s="118" t="s">
        <v>307</v>
      </c>
      <c r="B29" s="119" t="s">
        <v>308</v>
      </c>
      <c r="C29" s="118" t="s">
        <v>309</v>
      </c>
      <c r="D29" s="127">
        <v>0</v>
      </c>
      <c r="E29" s="68"/>
      <c r="F29" s="68"/>
      <c r="G29" s="68"/>
      <c r="H29" s="68"/>
      <c r="I29" s="68"/>
      <c r="J29" s="68"/>
      <c r="K29" s="68"/>
      <c r="L29" s="68"/>
      <c r="M29" s="68"/>
      <c r="N29" s="68"/>
      <c r="O29" s="68"/>
      <c r="P29" s="68"/>
    </row>
    <row r="30" spans="1:16" ht="31.5">
      <c r="A30" s="118" t="s">
        <v>310</v>
      </c>
      <c r="B30" s="119" t="s">
        <v>311</v>
      </c>
      <c r="C30" s="118" t="s">
        <v>312</v>
      </c>
      <c r="D30" s="68">
        <v>24.139999999999997</v>
      </c>
      <c r="E30" s="68">
        <v>3.67</v>
      </c>
      <c r="F30" s="68">
        <v>0</v>
      </c>
      <c r="G30" s="68">
        <v>1.1000000000000001</v>
      </c>
      <c r="H30" s="68">
        <v>3.83</v>
      </c>
      <c r="I30" s="68">
        <v>4.1500000000000004</v>
      </c>
      <c r="J30" s="68">
        <v>1.1200000000000001</v>
      </c>
      <c r="K30" s="68">
        <v>2.2000000000000002</v>
      </c>
      <c r="L30" s="68">
        <v>1.08</v>
      </c>
      <c r="M30" s="68">
        <v>0</v>
      </c>
      <c r="N30" s="68">
        <v>1.1499999999999999</v>
      </c>
      <c r="O30" s="68">
        <v>1.5899999999999999</v>
      </c>
      <c r="P30" s="68">
        <v>4.25</v>
      </c>
    </row>
    <row r="31" spans="1:16" ht="47.25">
      <c r="A31" s="118" t="s">
        <v>313</v>
      </c>
      <c r="B31" s="119" t="s">
        <v>314</v>
      </c>
      <c r="C31" s="118" t="s">
        <v>315</v>
      </c>
      <c r="D31" s="68">
        <v>0</v>
      </c>
      <c r="E31" s="68"/>
      <c r="F31" s="68"/>
      <c r="G31" s="68"/>
      <c r="H31" s="68"/>
      <c r="I31" s="68"/>
      <c r="J31" s="68"/>
      <c r="K31" s="68"/>
      <c r="L31" s="68"/>
      <c r="M31" s="68"/>
      <c r="N31" s="68"/>
      <c r="O31" s="68"/>
      <c r="P31" s="68"/>
    </row>
    <row r="32" spans="1:16" ht="47.25">
      <c r="A32" s="118" t="s">
        <v>316</v>
      </c>
      <c r="B32" s="119" t="s">
        <v>317</v>
      </c>
      <c r="C32" s="118" t="s">
        <v>315</v>
      </c>
      <c r="D32" s="68">
        <v>0</v>
      </c>
      <c r="E32" s="68"/>
      <c r="F32" s="68"/>
      <c r="G32" s="68"/>
      <c r="H32" s="68"/>
      <c r="I32" s="68"/>
      <c r="J32" s="68"/>
      <c r="K32" s="68"/>
      <c r="L32" s="68"/>
      <c r="M32" s="68"/>
      <c r="N32" s="68"/>
      <c r="O32" s="68"/>
      <c r="P32" s="68"/>
    </row>
    <row r="33" spans="1:16" ht="47.25">
      <c r="A33" s="118" t="s">
        <v>318</v>
      </c>
      <c r="B33" s="119" t="s">
        <v>319</v>
      </c>
      <c r="C33" s="118" t="s">
        <v>320</v>
      </c>
      <c r="D33" s="68">
        <v>0</v>
      </c>
      <c r="E33" s="68"/>
      <c r="F33" s="68"/>
      <c r="G33" s="68"/>
      <c r="H33" s="68"/>
      <c r="I33" s="68"/>
      <c r="J33" s="68"/>
      <c r="K33" s="68"/>
      <c r="L33" s="68"/>
      <c r="M33" s="68"/>
      <c r="N33" s="68"/>
      <c r="O33" s="68"/>
      <c r="P33" s="68"/>
    </row>
    <row r="34" spans="1:16" s="128" customFormat="1">
      <c r="A34" s="558" t="s">
        <v>321</v>
      </c>
      <c r="B34" s="559"/>
      <c r="C34" s="559"/>
      <c r="D34" s="559"/>
      <c r="E34" s="559"/>
      <c r="F34" s="559"/>
      <c r="G34" s="559"/>
      <c r="H34" s="559"/>
      <c r="I34" s="559"/>
      <c r="J34" s="559"/>
      <c r="K34" s="559"/>
      <c r="L34" s="559"/>
      <c r="M34" s="559"/>
      <c r="N34" s="559"/>
      <c r="O34" s="559"/>
      <c r="P34" s="559"/>
    </row>
    <row r="35" spans="1:16">
      <c r="A35" s="560" t="s">
        <v>322</v>
      </c>
      <c r="B35" s="560"/>
      <c r="C35" s="560"/>
      <c r="D35" s="560"/>
      <c r="E35" s="560"/>
      <c r="F35" s="560"/>
      <c r="G35" s="560"/>
      <c r="H35" s="560"/>
      <c r="I35" s="560"/>
      <c r="J35" s="560"/>
      <c r="K35" s="560"/>
      <c r="L35" s="560"/>
      <c r="M35" s="560"/>
      <c r="N35" s="560"/>
      <c r="O35" s="560"/>
      <c r="P35" s="560"/>
    </row>
    <row r="36" spans="1:16" s="128" customFormat="1">
      <c r="A36" s="107" t="s">
        <v>323</v>
      </c>
      <c r="B36" s="107"/>
      <c r="C36" s="107"/>
      <c r="D36" s="107"/>
      <c r="E36" s="107"/>
      <c r="F36" s="107"/>
      <c r="G36" s="107"/>
      <c r="H36" s="107"/>
      <c r="I36" s="107"/>
      <c r="J36" s="107"/>
      <c r="K36" s="107"/>
      <c r="L36" s="107"/>
      <c r="M36" s="107"/>
      <c r="N36" s="107"/>
      <c r="O36" s="107"/>
      <c r="P36" s="107"/>
    </row>
    <row r="37" spans="1:16" s="128" customFormat="1">
      <c r="A37" s="107" t="s">
        <v>324</v>
      </c>
      <c r="B37" s="124"/>
      <c r="C37" s="124"/>
      <c r="D37" s="124"/>
      <c r="E37" s="124"/>
      <c r="F37" s="124"/>
      <c r="G37" s="124"/>
      <c r="H37" s="124"/>
      <c r="I37" s="124"/>
      <c r="J37" s="124"/>
      <c r="K37" s="124"/>
      <c r="L37" s="124"/>
      <c r="M37" s="124"/>
      <c r="N37" s="124"/>
      <c r="O37" s="124"/>
      <c r="P37" s="124"/>
    </row>
    <row r="38" spans="1:16" s="128" customFormat="1">
      <c r="A38" s="558"/>
      <c r="B38" s="559"/>
      <c r="C38" s="559"/>
      <c r="D38" s="559"/>
      <c r="E38" s="559"/>
      <c r="F38" s="559"/>
      <c r="G38" s="559"/>
      <c r="H38" s="559"/>
      <c r="I38" s="559"/>
      <c r="J38" s="559"/>
      <c r="K38" s="559"/>
      <c r="L38" s="559"/>
      <c r="M38" s="559"/>
      <c r="N38" s="559"/>
      <c r="O38" s="559"/>
      <c r="P38" s="559"/>
    </row>
    <row r="39" spans="1:16" s="128" customFormat="1">
      <c r="A39" s="561"/>
      <c r="B39" s="561"/>
      <c r="C39" s="561"/>
      <c r="D39" s="561"/>
      <c r="E39" s="561"/>
      <c r="F39" s="561"/>
      <c r="G39" s="561"/>
      <c r="H39" s="561"/>
      <c r="I39" s="561"/>
      <c r="J39" s="561"/>
      <c r="K39" s="561"/>
      <c r="L39" s="561"/>
      <c r="M39" s="561"/>
      <c r="N39" s="561"/>
      <c r="O39" s="561"/>
      <c r="P39" s="561"/>
    </row>
    <row r="40" spans="1:16">
      <c r="A40" s="106"/>
      <c r="B40" s="129"/>
      <c r="C40" s="129"/>
      <c r="D40" s="130">
        <v>968.36999999999989</v>
      </c>
      <c r="E40" s="129"/>
      <c r="F40" s="129"/>
      <c r="G40" s="129"/>
      <c r="H40" s="129"/>
      <c r="I40" s="129"/>
      <c r="J40" s="129"/>
      <c r="K40" s="129"/>
      <c r="L40" s="129"/>
      <c r="M40" s="129"/>
      <c r="N40" s="129"/>
      <c r="O40" s="129"/>
      <c r="P40" s="129"/>
    </row>
    <row r="41" spans="1:16">
      <c r="A41" s="562"/>
      <c r="B41" s="562"/>
      <c r="C41" s="562"/>
      <c r="D41" s="562"/>
      <c r="E41" s="562"/>
      <c r="F41" s="562"/>
      <c r="G41" s="562"/>
      <c r="H41" s="562"/>
      <c r="I41" s="562"/>
      <c r="J41" s="562"/>
      <c r="K41" s="562"/>
      <c r="L41" s="562"/>
      <c r="M41" s="562"/>
      <c r="N41" s="562"/>
      <c r="O41" s="562"/>
      <c r="P41" s="562"/>
    </row>
  </sheetData>
  <mergeCells count="13">
    <mergeCell ref="A34:P34"/>
    <mergeCell ref="A35:P35"/>
    <mergeCell ref="A38:P38"/>
    <mergeCell ref="A39:P39"/>
    <mergeCell ref="A41:P41"/>
    <mergeCell ref="A1:B1"/>
    <mergeCell ref="A2:P2"/>
    <mergeCell ref="M3:P3"/>
    <mergeCell ref="A4:A5"/>
    <mergeCell ref="B4:B5"/>
    <mergeCell ref="C4:C5"/>
    <mergeCell ref="D4:D5"/>
    <mergeCell ref="E4:P4"/>
  </mergeCells>
  <printOptions horizontalCentered="1"/>
  <pageMargins left="0.5" right="0.5" top="0.73" bottom="0.43" header="0.89" footer="0.35"/>
  <pageSetup paperSize="9" scale="8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13"/>
  <sheetViews>
    <sheetView showZeros="0" topLeftCell="A4" workbookViewId="0">
      <selection activeCell="J20" sqref="J20"/>
    </sheetView>
  </sheetViews>
  <sheetFormatPr defaultColWidth="9.140625" defaultRowHeight="15.75"/>
  <cols>
    <col min="1" max="1" width="5.140625" style="53" bestFit="1" customWidth="1"/>
    <col min="2" max="2" width="23.5703125" style="53" customWidth="1"/>
    <col min="3" max="3" width="8.140625" style="52" customWidth="1"/>
    <col min="4" max="4" width="12.42578125" style="52" customWidth="1"/>
    <col min="5" max="16" width="9.7109375" style="53" customWidth="1"/>
    <col min="17" max="16384" width="9.140625" style="53"/>
  </cols>
  <sheetData>
    <row r="1" spans="1:16" ht="24" customHeight="1">
      <c r="A1" s="553" t="s">
        <v>18</v>
      </c>
      <c r="B1" s="553"/>
    </row>
    <row r="2" spans="1:16" ht="21.75" customHeight="1">
      <c r="A2" s="563" t="s">
        <v>325</v>
      </c>
      <c r="B2" s="563"/>
      <c r="C2" s="563"/>
      <c r="D2" s="563"/>
      <c r="E2" s="563"/>
      <c r="F2" s="563"/>
      <c r="G2" s="563"/>
      <c r="H2" s="563"/>
      <c r="I2" s="563"/>
      <c r="J2" s="563"/>
      <c r="K2" s="563"/>
      <c r="L2" s="563"/>
      <c r="M2" s="563"/>
      <c r="N2" s="563"/>
      <c r="O2" s="563"/>
      <c r="P2" s="563"/>
    </row>
    <row r="3" spans="1:16" ht="16.5" customHeight="1">
      <c r="A3" s="132"/>
      <c r="B3" s="132"/>
      <c r="C3" s="132"/>
      <c r="M3" s="133" t="s">
        <v>243</v>
      </c>
      <c r="N3" s="134"/>
      <c r="O3" s="134"/>
    </row>
    <row r="4" spans="1:16">
      <c r="A4" s="523" t="s">
        <v>1</v>
      </c>
      <c r="B4" s="523" t="s">
        <v>326</v>
      </c>
      <c r="C4" s="523" t="s">
        <v>37</v>
      </c>
      <c r="D4" s="523" t="s">
        <v>274</v>
      </c>
      <c r="E4" s="95" t="s">
        <v>280</v>
      </c>
      <c r="F4" s="95"/>
      <c r="G4" s="95"/>
      <c r="H4" s="95"/>
      <c r="I4" s="95"/>
      <c r="J4" s="95"/>
      <c r="K4" s="95"/>
      <c r="L4" s="95"/>
      <c r="M4" s="95"/>
      <c r="N4" s="95"/>
      <c r="O4" s="95"/>
      <c r="P4" s="95"/>
    </row>
    <row r="5" spans="1:16" ht="54" customHeight="1">
      <c r="A5" s="523"/>
      <c r="B5" s="523"/>
      <c r="C5" s="523"/>
      <c r="D5" s="523"/>
      <c r="E5" s="96" t="s">
        <v>41</v>
      </c>
      <c r="F5" s="96" t="s">
        <v>42</v>
      </c>
      <c r="G5" s="96" t="s">
        <v>43</v>
      </c>
      <c r="H5" s="96" t="s">
        <v>44</v>
      </c>
      <c r="I5" s="96" t="s">
        <v>45</v>
      </c>
      <c r="J5" s="96" t="s">
        <v>46</v>
      </c>
      <c r="K5" s="96" t="s">
        <v>47</v>
      </c>
      <c r="L5" s="96" t="s">
        <v>48</v>
      </c>
      <c r="M5" s="96" t="s">
        <v>49</v>
      </c>
      <c r="N5" s="96" t="s">
        <v>50</v>
      </c>
      <c r="O5" s="96" t="s">
        <v>51</v>
      </c>
      <c r="P5" s="96" t="s">
        <v>52</v>
      </c>
    </row>
    <row r="6" spans="1:16">
      <c r="A6" s="135" t="s">
        <v>53</v>
      </c>
      <c r="B6" s="135" t="s">
        <v>54</v>
      </c>
      <c r="C6" s="135" t="s">
        <v>55</v>
      </c>
      <c r="D6" s="91" t="s">
        <v>277</v>
      </c>
      <c r="E6" s="92" t="s">
        <v>57</v>
      </c>
      <c r="F6" s="92" t="s">
        <v>58</v>
      </c>
      <c r="G6" s="92" t="s">
        <v>59</v>
      </c>
      <c r="H6" s="92" t="s">
        <v>278</v>
      </c>
      <c r="I6" s="83">
        <v>-9</v>
      </c>
      <c r="J6" s="83">
        <v>-10</v>
      </c>
      <c r="K6" s="83">
        <v>-11</v>
      </c>
      <c r="L6" s="83">
        <v>-12</v>
      </c>
      <c r="M6" s="83">
        <v>-13</v>
      </c>
      <c r="N6" s="83">
        <v>-14</v>
      </c>
      <c r="O6" s="83">
        <v>-15</v>
      </c>
      <c r="P6" s="83">
        <v>-16</v>
      </c>
    </row>
    <row r="7" spans="1:16">
      <c r="A7" s="88">
        <v>1</v>
      </c>
      <c r="B7" s="136" t="s">
        <v>63</v>
      </c>
      <c r="C7" s="88" t="s">
        <v>64</v>
      </c>
      <c r="D7" s="68">
        <v>6567.46</v>
      </c>
      <c r="E7" s="137">
        <v>298.63</v>
      </c>
      <c r="F7" s="137">
        <v>180.45</v>
      </c>
      <c r="G7" s="137">
        <v>145.95000000000002</v>
      </c>
      <c r="H7" s="137">
        <v>1290.32</v>
      </c>
      <c r="I7" s="137">
        <v>383.66</v>
      </c>
      <c r="J7" s="137">
        <v>469.5</v>
      </c>
      <c r="K7" s="137">
        <v>922.02</v>
      </c>
      <c r="L7" s="137">
        <v>635.91999999999996</v>
      </c>
      <c r="M7" s="137">
        <v>398.39</v>
      </c>
      <c r="N7" s="137">
        <v>168.83</v>
      </c>
      <c r="O7" s="137">
        <v>626.06000000000006</v>
      </c>
      <c r="P7" s="137">
        <v>1047.7299999999998</v>
      </c>
    </row>
    <row r="8" spans="1:16">
      <c r="A8" s="88">
        <v>2</v>
      </c>
      <c r="B8" s="136" t="s">
        <v>80</v>
      </c>
      <c r="C8" s="88" t="s">
        <v>78</v>
      </c>
      <c r="D8" s="68">
        <v>0</v>
      </c>
      <c r="E8" s="137">
        <v>0</v>
      </c>
      <c r="F8" s="137">
        <v>0</v>
      </c>
      <c r="G8" s="137">
        <v>0</v>
      </c>
      <c r="H8" s="137">
        <v>0</v>
      </c>
      <c r="I8" s="137">
        <v>0</v>
      </c>
      <c r="J8" s="137">
        <v>0</v>
      </c>
      <c r="K8" s="137">
        <v>0</v>
      </c>
      <c r="L8" s="137">
        <v>0</v>
      </c>
      <c r="M8" s="137">
        <v>0</v>
      </c>
      <c r="N8" s="137"/>
      <c r="O8" s="137"/>
      <c r="P8" s="137">
        <v>0</v>
      </c>
    </row>
    <row r="9" spans="1:16">
      <c r="A9" s="88">
        <v>3</v>
      </c>
      <c r="B9" s="136" t="s">
        <v>83</v>
      </c>
      <c r="C9" s="88" t="s">
        <v>75</v>
      </c>
      <c r="D9" s="68">
        <v>25028.629999999997</v>
      </c>
      <c r="E9" s="137">
        <v>383.92</v>
      </c>
      <c r="F9" s="137">
        <v>2466.81</v>
      </c>
      <c r="G9" s="137">
        <v>2036.69</v>
      </c>
      <c r="H9" s="137">
        <v>1304.8399999999999</v>
      </c>
      <c r="I9" s="137">
        <v>1935.1899999999998</v>
      </c>
      <c r="J9" s="137">
        <v>4150.16</v>
      </c>
      <c r="K9" s="137">
        <v>2105.7599999999998</v>
      </c>
      <c r="L9" s="137">
        <v>2097.63</v>
      </c>
      <c r="M9" s="137">
        <v>1917.35</v>
      </c>
      <c r="N9" s="137">
        <v>1730.85</v>
      </c>
      <c r="O9" s="137">
        <v>2967.26</v>
      </c>
      <c r="P9" s="137">
        <v>1932.1699999999998</v>
      </c>
    </row>
    <row r="10" spans="1:16" ht="31.5">
      <c r="A10" s="88">
        <v>4</v>
      </c>
      <c r="B10" s="136" t="s">
        <v>327</v>
      </c>
      <c r="C10" s="88" t="s">
        <v>328</v>
      </c>
      <c r="D10" s="68">
        <v>7733.04</v>
      </c>
      <c r="E10" s="137">
        <v>115.05</v>
      </c>
      <c r="F10" s="137">
        <v>465.68</v>
      </c>
      <c r="G10" s="137">
        <v>788.27</v>
      </c>
      <c r="H10" s="137">
        <v>568.05999999999995</v>
      </c>
      <c r="I10" s="137">
        <v>470.63</v>
      </c>
      <c r="J10" s="137">
        <v>591.23</v>
      </c>
      <c r="K10" s="137">
        <v>1158.5</v>
      </c>
      <c r="L10" s="137">
        <v>378.85</v>
      </c>
      <c r="M10" s="137">
        <v>399.01</v>
      </c>
      <c r="N10" s="137">
        <v>1019.56</v>
      </c>
      <c r="O10" s="137">
        <v>1197.95</v>
      </c>
      <c r="P10" s="137">
        <v>580.25</v>
      </c>
    </row>
    <row r="11" spans="1:16">
      <c r="B11" s="138"/>
    </row>
    <row r="12" spans="1:16">
      <c r="B12" s="139"/>
      <c r="C12" s="140"/>
      <c r="D12" s="141"/>
    </row>
    <row r="13" spans="1:16">
      <c r="B13" s="142"/>
      <c r="C13" s="142"/>
      <c r="D13" s="142"/>
    </row>
  </sheetData>
  <mergeCells count="6">
    <mergeCell ref="A1:B1"/>
    <mergeCell ref="A2:P2"/>
    <mergeCell ref="A4:A5"/>
    <mergeCell ref="B4:B5"/>
    <mergeCell ref="C4:C5"/>
    <mergeCell ref="D4:D5"/>
  </mergeCells>
  <printOptions horizontalCentered="1"/>
  <pageMargins left="0.5" right="0.5" top="1.14173228346457" bottom="0.23622047244094499" header="0.55118110236220497" footer="0.15748031496063"/>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70"/>
  <sheetViews>
    <sheetView showZeros="0" workbookViewId="0">
      <pane xSplit="3" ySplit="7" topLeftCell="D8" activePane="bottomRight" state="frozen"/>
      <selection sqref="A1:XFD135"/>
      <selection pane="topRight" sqref="A1:XFD135"/>
      <selection pane="bottomLeft" sqref="A1:XFD135"/>
      <selection pane="bottomRight" activeCell="M6" sqref="M6"/>
    </sheetView>
  </sheetViews>
  <sheetFormatPr defaultColWidth="9.140625" defaultRowHeight="15.75"/>
  <cols>
    <col min="1" max="1" width="7.85546875" style="22" customWidth="1"/>
    <col min="2" max="2" width="36.28515625" style="22" customWidth="1"/>
    <col min="3" max="3" width="8.140625" style="22" customWidth="1"/>
    <col min="4" max="4" width="12" style="22" customWidth="1"/>
    <col min="5" max="5" width="10.85546875" style="22" customWidth="1"/>
    <col min="6" max="6" width="10.5703125" style="22" customWidth="1"/>
    <col min="7" max="7" width="10.28515625" style="22" customWidth="1"/>
    <col min="8" max="8" width="10.5703125" style="22" customWidth="1"/>
    <col min="9" max="9" width="7.5703125" style="22" customWidth="1"/>
    <col min="10" max="16384" width="9.140625" style="22"/>
  </cols>
  <sheetData>
    <row r="1" spans="1:9">
      <c r="A1" s="50" t="s">
        <v>20</v>
      </c>
      <c r="B1" s="51"/>
    </row>
    <row r="2" spans="1:9" ht="34.5" customHeight="1">
      <c r="A2" s="548" t="s">
        <v>329</v>
      </c>
      <c r="B2" s="548"/>
      <c r="C2" s="548"/>
      <c r="D2" s="548"/>
      <c r="E2" s="548"/>
      <c r="F2" s="548"/>
      <c r="G2" s="548"/>
      <c r="H2" s="548"/>
      <c r="I2" s="548"/>
    </row>
    <row r="3" spans="1:9">
      <c r="A3" s="143"/>
      <c r="B3" s="143"/>
      <c r="C3" s="143"/>
      <c r="D3" s="143"/>
      <c r="E3" s="143"/>
      <c r="F3" s="143"/>
      <c r="G3" s="143"/>
      <c r="H3" s="143"/>
      <c r="I3" s="143"/>
    </row>
    <row r="4" spans="1:9">
      <c r="A4" s="564" t="s">
        <v>1</v>
      </c>
      <c r="B4" s="564" t="s">
        <v>36</v>
      </c>
      <c r="C4" s="564" t="s">
        <v>37</v>
      </c>
      <c r="D4" s="557" t="s">
        <v>330</v>
      </c>
      <c r="E4" s="557"/>
      <c r="F4" s="144" t="s">
        <v>331</v>
      </c>
      <c r="G4" s="145"/>
      <c r="H4" s="144"/>
      <c r="I4" s="146"/>
    </row>
    <row r="5" spans="1:9">
      <c r="A5" s="564"/>
      <c r="B5" s="564"/>
      <c r="C5" s="564"/>
      <c r="D5" s="557"/>
      <c r="E5" s="557"/>
      <c r="F5" s="565" t="s">
        <v>332</v>
      </c>
      <c r="G5" s="566"/>
      <c r="H5" s="565" t="s">
        <v>333</v>
      </c>
      <c r="I5" s="566"/>
    </row>
    <row r="6" spans="1:9" ht="30">
      <c r="A6" s="564"/>
      <c r="B6" s="564"/>
      <c r="C6" s="564"/>
      <c r="D6" s="147" t="s">
        <v>334</v>
      </c>
      <c r="E6" s="147" t="s">
        <v>335</v>
      </c>
      <c r="F6" s="147" t="s">
        <v>334</v>
      </c>
      <c r="G6" s="147" t="s">
        <v>335</v>
      </c>
      <c r="H6" s="147" t="s">
        <v>334</v>
      </c>
      <c r="I6" s="147" t="s">
        <v>335</v>
      </c>
    </row>
    <row r="7" spans="1:9">
      <c r="A7" s="58">
        <v>-1</v>
      </c>
      <c r="B7" s="58">
        <v>-2</v>
      </c>
      <c r="C7" s="58">
        <v>-3</v>
      </c>
      <c r="D7" s="58">
        <v>-4</v>
      </c>
      <c r="E7" s="58">
        <v>-5</v>
      </c>
      <c r="F7" s="58">
        <v>-6</v>
      </c>
      <c r="G7" s="58">
        <v>-7</v>
      </c>
      <c r="H7" s="58">
        <v>-8</v>
      </c>
      <c r="I7" s="58">
        <v>-9</v>
      </c>
    </row>
    <row r="8" spans="1:9" s="148" customFormat="1">
      <c r="A8" s="27">
        <v>1</v>
      </c>
      <c r="B8" s="60" t="s">
        <v>60</v>
      </c>
      <c r="C8" s="27" t="s">
        <v>61</v>
      </c>
      <c r="D8" s="29">
        <v>64115.039999999994</v>
      </c>
      <c r="E8" s="29">
        <v>93.715051462488859</v>
      </c>
      <c r="F8" s="113">
        <v>63979.27</v>
      </c>
      <c r="G8" s="29">
        <v>93.516600482234281</v>
      </c>
      <c r="H8" s="29">
        <v>63191.01</v>
      </c>
      <c r="I8" s="29">
        <v>92.364424230518267</v>
      </c>
    </row>
    <row r="9" spans="1:9" s="30" customFormat="1">
      <c r="A9" s="31" t="s">
        <v>62</v>
      </c>
      <c r="B9" s="63" t="s">
        <v>250</v>
      </c>
      <c r="C9" s="31" t="s">
        <v>64</v>
      </c>
      <c r="D9" s="34">
        <v>6650.369999999999</v>
      </c>
      <c r="E9" s="34">
        <v>9.7206484905038213</v>
      </c>
      <c r="F9" s="66">
        <v>6641.4499999999989</v>
      </c>
      <c r="G9" s="34">
        <v>9.7076103911897533</v>
      </c>
      <c r="H9" s="34">
        <v>6567.46</v>
      </c>
      <c r="I9" s="34">
        <v>9.5994614037180206</v>
      </c>
    </row>
    <row r="10" spans="1:9" s="30" customFormat="1">
      <c r="A10" s="31" t="s">
        <v>65</v>
      </c>
      <c r="B10" s="63" t="s">
        <v>66</v>
      </c>
      <c r="C10" s="31" t="s">
        <v>67</v>
      </c>
      <c r="D10" s="34">
        <v>390.00000000000006</v>
      </c>
      <c r="E10" s="34">
        <v>0.57005142740877446</v>
      </c>
      <c r="F10" s="120">
        <v>388.33000000000004</v>
      </c>
      <c r="G10" s="34">
        <v>0.56761043796320343</v>
      </c>
      <c r="H10" s="34">
        <v>368.35</v>
      </c>
      <c r="I10" s="34">
        <v>0.53840626483595377</v>
      </c>
    </row>
    <row r="11" spans="1:9" s="30" customFormat="1">
      <c r="A11" s="31" t="s">
        <v>69</v>
      </c>
      <c r="B11" s="63" t="s">
        <v>70</v>
      </c>
      <c r="C11" s="31" t="s">
        <v>71</v>
      </c>
      <c r="D11" s="34">
        <v>6260.369999999999</v>
      </c>
      <c r="E11" s="34">
        <v>9.1505970630950468</v>
      </c>
      <c r="F11" s="120">
        <v>6253.119999999999</v>
      </c>
      <c r="G11" s="34">
        <v>9.1399999532265497</v>
      </c>
      <c r="H11" s="34">
        <v>6199.1100000000006</v>
      </c>
      <c r="I11" s="34">
        <v>9.0610551388820681</v>
      </c>
    </row>
    <row r="12" spans="1:9" s="30" customFormat="1">
      <c r="A12" s="31" t="s">
        <v>73</v>
      </c>
      <c r="B12" s="63" t="s">
        <v>74</v>
      </c>
      <c r="C12" s="31" t="s">
        <v>68</v>
      </c>
      <c r="D12" s="34">
        <v>28780.62</v>
      </c>
      <c r="E12" s="34">
        <v>42.067778237716716</v>
      </c>
      <c r="F12" s="120">
        <v>28660.7</v>
      </c>
      <c r="G12" s="34">
        <v>41.89249473214015</v>
      </c>
      <c r="H12" s="34">
        <v>18613.11</v>
      </c>
      <c r="I12" s="34">
        <v>27.206230574401356</v>
      </c>
    </row>
    <row r="13" spans="1:9" s="30" customFormat="1">
      <c r="A13" s="31" t="s">
        <v>76</v>
      </c>
      <c r="B13" s="63" t="s">
        <v>77</v>
      </c>
      <c r="C13" s="31" t="s">
        <v>72</v>
      </c>
      <c r="D13" s="34">
        <v>1217.93</v>
      </c>
      <c r="E13" s="34">
        <v>1.7802121409845346</v>
      </c>
      <c r="F13" s="120">
        <v>1212.6200000000001</v>
      </c>
      <c r="G13" s="34">
        <v>1.7724506715498154</v>
      </c>
      <c r="H13" s="34">
        <v>2808.73</v>
      </c>
      <c r="I13" s="34">
        <v>4.1054372966816572</v>
      </c>
    </row>
    <row r="14" spans="1:9" s="30" customFormat="1">
      <c r="A14" s="31" t="s">
        <v>79</v>
      </c>
      <c r="B14" s="63" t="s">
        <v>80</v>
      </c>
      <c r="C14" s="31" t="s">
        <v>78</v>
      </c>
      <c r="D14" s="34">
        <v>0</v>
      </c>
      <c r="E14" s="34">
        <v>0</v>
      </c>
      <c r="F14" s="120">
        <v>0</v>
      </c>
      <c r="G14" s="34">
        <v>0</v>
      </c>
      <c r="H14" s="34">
        <v>0</v>
      </c>
      <c r="I14" s="34">
        <v>0</v>
      </c>
    </row>
    <row r="15" spans="1:9" s="30" customFormat="1">
      <c r="A15" s="31" t="s">
        <v>82</v>
      </c>
      <c r="B15" s="63" t="s">
        <v>83</v>
      </c>
      <c r="C15" s="31" t="s">
        <v>75</v>
      </c>
      <c r="D15" s="34">
        <v>19388.420000000002</v>
      </c>
      <c r="E15" s="34">
        <v>28.339478195386743</v>
      </c>
      <c r="F15" s="120">
        <v>19387.620000000003</v>
      </c>
      <c r="G15" s="34">
        <v>28.338308859125387</v>
      </c>
      <c r="H15" s="34">
        <v>25028.629999999997</v>
      </c>
      <c r="I15" s="34">
        <v>36.58360578868222</v>
      </c>
    </row>
    <row r="16" spans="1:9" s="30" customFormat="1">
      <c r="A16" s="31" t="s">
        <v>85</v>
      </c>
      <c r="B16" s="63" t="s">
        <v>86</v>
      </c>
      <c r="C16" s="31" t="s">
        <v>81</v>
      </c>
      <c r="D16" s="34">
        <v>7997.0700000000006</v>
      </c>
      <c r="E16" s="34">
        <v>11.68907991945612</v>
      </c>
      <c r="F16" s="120">
        <v>7996.6200000000008</v>
      </c>
      <c r="G16" s="34">
        <v>11.688422167809112</v>
      </c>
      <c r="H16" s="34">
        <v>10096.08</v>
      </c>
      <c r="I16" s="34">
        <v>14.757140551879941</v>
      </c>
    </row>
    <row r="17" spans="1:9" s="38" customFormat="1" ht="31.5">
      <c r="A17" s="39"/>
      <c r="B17" s="70" t="s">
        <v>251</v>
      </c>
      <c r="C17" s="39" t="s">
        <v>252</v>
      </c>
      <c r="D17" s="149">
        <v>7732.87</v>
      </c>
      <c r="E17" s="34">
        <v>11.302906619144842</v>
      </c>
      <c r="F17" s="120">
        <v>7732.87</v>
      </c>
      <c r="G17" s="34">
        <v>11.302906619144842</v>
      </c>
      <c r="H17" s="34">
        <v>7733.04</v>
      </c>
      <c r="I17" s="34">
        <v>11.303155103100378</v>
      </c>
    </row>
    <row r="18" spans="1:9" s="30" customFormat="1">
      <c r="A18" s="31" t="s">
        <v>91</v>
      </c>
      <c r="B18" s="63" t="s">
        <v>92</v>
      </c>
      <c r="C18" s="31" t="s">
        <v>87</v>
      </c>
      <c r="D18" s="34">
        <v>78.59</v>
      </c>
      <c r="E18" s="34">
        <v>0.11487267097450148</v>
      </c>
      <c r="F18" s="120">
        <v>78.25</v>
      </c>
      <c r="G18" s="34">
        <v>0.11437570306342716</v>
      </c>
      <c r="H18" s="34">
        <v>75</v>
      </c>
      <c r="I18" s="34">
        <v>0.10962527450168735</v>
      </c>
    </row>
    <row r="19" spans="1:9" s="38" customFormat="1">
      <c r="A19" s="31" t="s">
        <v>94</v>
      </c>
      <c r="B19" s="63" t="s">
        <v>95</v>
      </c>
      <c r="C19" s="31" t="s">
        <v>96</v>
      </c>
      <c r="D19" s="34">
        <v>0</v>
      </c>
      <c r="E19" s="34">
        <v>0</v>
      </c>
      <c r="F19" s="120">
        <v>0</v>
      </c>
      <c r="G19" s="34">
        <v>0</v>
      </c>
      <c r="H19" s="34">
        <v>0</v>
      </c>
      <c r="I19" s="34">
        <v>0</v>
      </c>
    </row>
    <row r="20" spans="1:9" s="30" customFormat="1">
      <c r="A20" s="31" t="s">
        <v>97</v>
      </c>
      <c r="B20" s="63" t="s">
        <v>98</v>
      </c>
      <c r="C20" s="31" t="s">
        <v>90</v>
      </c>
      <c r="D20" s="34">
        <v>0</v>
      </c>
      <c r="E20" s="34">
        <v>0</v>
      </c>
      <c r="F20" s="120">
        <v>0</v>
      </c>
      <c r="G20" s="34">
        <v>0</v>
      </c>
      <c r="H20" s="34">
        <v>0</v>
      </c>
      <c r="I20" s="34">
        <v>0</v>
      </c>
    </row>
    <row r="21" spans="1:9" s="30" customFormat="1">
      <c r="A21" s="31" t="s">
        <v>99</v>
      </c>
      <c r="B21" s="63" t="s">
        <v>100</v>
      </c>
      <c r="C21" s="31" t="s">
        <v>93</v>
      </c>
      <c r="D21" s="34">
        <v>2.04</v>
      </c>
      <c r="E21" s="34">
        <v>2.9818074664458962E-3</v>
      </c>
      <c r="F21" s="68">
        <v>2.0100000000000002</v>
      </c>
      <c r="G21" s="34">
        <v>2.9379573566452218E-3</v>
      </c>
      <c r="H21" s="34">
        <v>2</v>
      </c>
      <c r="I21" s="34">
        <v>2.9233406533783288E-3</v>
      </c>
    </row>
    <row r="22" spans="1:9" s="37" customFormat="1">
      <c r="A22" s="27">
        <v>2</v>
      </c>
      <c r="B22" s="60" t="s">
        <v>102</v>
      </c>
      <c r="C22" s="27" t="s">
        <v>101</v>
      </c>
      <c r="D22" s="29">
        <v>3507.79</v>
      </c>
      <c r="E22" s="29">
        <v>5.1272325552569855</v>
      </c>
      <c r="F22" s="113">
        <v>3651.65</v>
      </c>
      <c r="G22" s="29">
        <v>5.3375084484544892</v>
      </c>
      <c r="H22" s="29">
        <v>4443.2</v>
      </c>
      <c r="I22" s="29">
        <v>6.494493595545296</v>
      </c>
    </row>
    <row r="23" spans="1:9" s="30" customFormat="1">
      <c r="A23" s="31" t="s">
        <v>103</v>
      </c>
      <c r="B23" s="63" t="s">
        <v>104</v>
      </c>
      <c r="C23" s="31" t="s">
        <v>105</v>
      </c>
      <c r="D23" s="34">
        <v>344.98</v>
      </c>
      <c r="E23" s="34">
        <v>0.50424702930122811</v>
      </c>
      <c r="F23" s="68">
        <v>349.35</v>
      </c>
      <c r="G23" s="34">
        <v>0.51063452862885983</v>
      </c>
      <c r="H23" s="34">
        <v>447.56</v>
      </c>
      <c r="I23" s="34">
        <v>0.65418517141300259</v>
      </c>
    </row>
    <row r="24" spans="1:9" s="37" customFormat="1">
      <c r="A24" s="31" t="s">
        <v>107</v>
      </c>
      <c r="B24" s="63" t="s">
        <v>108</v>
      </c>
      <c r="C24" s="31" t="s">
        <v>109</v>
      </c>
      <c r="D24" s="34">
        <v>68.099999999999994</v>
      </c>
      <c r="E24" s="34">
        <v>9.9539749247532117E-2</v>
      </c>
      <c r="F24" s="66">
        <v>68.52</v>
      </c>
      <c r="G24" s="34">
        <v>0.10015365078474157</v>
      </c>
      <c r="H24" s="34">
        <v>109.75</v>
      </c>
      <c r="I24" s="34">
        <v>0.16041831835413584</v>
      </c>
    </row>
    <row r="25" spans="1:9" s="30" customFormat="1">
      <c r="A25" s="31" t="s">
        <v>111</v>
      </c>
      <c r="B25" s="63" t="s">
        <v>112</v>
      </c>
      <c r="C25" s="31" t="s">
        <v>113</v>
      </c>
      <c r="D25" s="34">
        <v>7.6300000000000008</v>
      </c>
      <c r="E25" s="34">
        <v>1.1152544592638329E-2</v>
      </c>
      <c r="F25" s="66">
        <v>7.94</v>
      </c>
      <c r="G25" s="34">
        <v>1.160566239391197E-2</v>
      </c>
      <c r="H25" s="34">
        <v>14.770000000000003</v>
      </c>
      <c r="I25" s="34">
        <v>2.1588870725198966E-2</v>
      </c>
    </row>
    <row r="26" spans="1:9" s="30" customFormat="1">
      <c r="A26" s="31" t="s">
        <v>115</v>
      </c>
      <c r="B26" s="63" t="s">
        <v>116</v>
      </c>
      <c r="C26" s="31" t="s">
        <v>117</v>
      </c>
      <c r="D26" s="34">
        <v>4.63</v>
      </c>
      <c r="E26" s="34">
        <v>6.7675336125708344E-3</v>
      </c>
      <c r="F26" s="66">
        <v>4.6899999999999995</v>
      </c>
      <c r="G26" s="34">
        <v>6.8552338321721824E-3</v>
      </c>
      <c r="H26" s="34">
        <v>84.31</v>
      </c>
      <c r="I26" s="34">
        <v>0.12323342524316347</v>
      </c>
    </row>
    <row r="27" spans="1:9" s="30" customFormat="1">
      <c r="A27" s="31" t="s">
        <v>119</v>
      </c>
      <c r="B27" s="63" t="s">
        <v>120</v>
      </c>
      <c r="C27" s="31" t="s">
        <v>106</v>
      </c>
      <c r="D27" s="34">
        <v>0.91999999999999993</v>
      </c>
      <c r="E27" s="150">
        <v>1.3447367005540317E-3</v>
      </c>
      <c r="F27" s="68">
        <v>1.8699999999999999</v>
      </c>
      <c r="G27" s="150">
        <v>2.7333235109087382E-3</v>
      </c>
      <c r="H27" s="34">
        <v>6.0299999999999994</v>
      </c>
      <c r="I27" s="34">
        <v>8.8138720699356618E-3</v>
      </c>
    </row>
    <row r="28" spans="1:9" s="30" customFormat="1">
      <c r="A28" s="31" t="s">
        <v>122</v>
      </c>
      <c r="B28" s="63" t="s">
        <v>123</v>
      </c>
      <c r="C28" s="31" t="s">
        <v>124</v>
      </c>
      <c r="D28" s="34">
        <v>56.400000000000006</v>
      </c>
      <c r="E28" s="34">
        <v>8.2438206425268917E-2</v>
      </c>
      <c r="F28" s="68">
        <v>59.530000000000008</v>
      </c>
      <c r="G28" s="34">
        <v>8.7013234547806004E-2</v>
      </c>
      <c r="H28" s="34">
        <v>173.66</v>
      </c>
      <c r="I28" s="34">
        <v>0.25383366893284032</v>
      </c>
    </row>
    <row r="29" spans="1:9" s="30" customFormat="1">
      <c r="A29" s="31" t="s">
        <v>126</v>
      </c>
      <c r="B29" s="63" t="s">
        <v>253</v>
      </c>
      <c r="C29" s="31" t="s">
        <v>128</v>
      </c>
      <c r="D29" s="34">
        <v>4.1399999999999997</v>
      </c>
      <c r="E29" s="34">
        <v>6.0513151524931421E-3</v>
      </c>
      <c r="F29" s="66">
        <v>4.18</v>
      </c>
      <c r="G29" s="34">
        <v>6.1097819655607085E-3</v>
      </c>
      <c r="H29" s="34">
        <v>13.500000000000002</v>
      </c>
      <c r="I29" s="34">
        <v>1.9732549410303724E-2</v>
      </c>
    </row>
    <row r="30" spans="1:9" s="30" customFormat="1">
      <c r="A30" s="31" t="s">
        <v>129</v>
      </c>
      <c r="B30" s="63" t="s">
        <v>130</v>
      </c>
      <c r="C30" s="31" t="s">
        <v>131</v>
      </c>
      <c r="D30" s="34">
        <v>0</v>
      </c>
      <c r="E30" s="34">
        <v>0</v>
      </c>
      <c r="F30" s="68">
        <v>0</v>
      </c>
      <c r="G30" s="34">
        <v>0</v>
      </c>
      <c r="H30" s="34">
        <v>0</v>
      </c>
      <c r="I30" s="34">
        <v>0</v>
      </c>
    </row>
    <row r="31" spans="1:9" s="30" customFormat="1">
      <c r="A31" s="31" t="s">
        <v>132</v>
      </c>
      <c r="B31" s="63" t="s">
        <v>133</v>
      </c>
      <c r="C31" s="31" t="s">
        <v>134</v>
      </c>
      <c r="D31" s="34">
        <v>4.67</v>
      </c>
      <c r="E31" s="34">
        <v>6.8260004256384E-3</v>
      </c>
      <c r="F31" s="68">
        <v>5.13</v>
      </c>
      <c r="G31" s="34">
        <v>7.4983687759154162E-3</v>
      </c>
      <c r="H31" s="34">
        <v>4.97</v>
      </c>
      <c r="I31" s="34">
        <v>7.2645015236451468E-3</v>
      </c>
    </row>
    <row r="32" spans="1:9" s="30" customFormat="1" ht="31.5">
      <c r="A32" s="31" t="s">
        <v>136</v>
      </c>
      <c r="B32" s="63" t="s">
        <v>137</v>
      </c>
      <c r="C32" s="31" t="s">
        <v>138</v>
      </c>
      <c r="D32" s="34">
        <v>40.43</v>
      </c>
      <c r="E32" s="34">
        <v>5.9095331308042939E-2</v>
      </c>
      <c r="F32" s="68">
        <v>41.95</v>
      </c>
      <c r="G32" s="34">
        <v>6.1317070204610476E-2</v>
      </c>
      <c r="H32" s="34">
        <v>47.22</v>
      </c>
      <c r="I32" s="34">
        <v>6.9020072826262352E-2</v>
      </c>
    </row>
    <row r="33" spans="1:9" s="30" customFormat="1">
      <c r="A33" s="31" t="s">
        <v>140</v>
      </c>
      <c r="B33" s="63" t="s">
        <v>141</v>
      </c>
      <c r="C33" s="31" t="s">
        <v>142</v>
      </c>
      <c r="D33" s="34">
        <v>7.160000000000001</v>
      </c>
      <c r="E33" s="150">
        <v>1.0465559539094423E-2</v>
      </c>
      <c r="F33" s="68">
        <v>8.2700000000000014</v>
      </c>
      <c r="G33" s="34">
        <v>1.2088013601719396E-2</v>
      </c>
      <c r="H33" s="34">
        <v>107.96999999999998</v>
      </c>
      <c r="I33" s="34">
        <v>0.15781654517262908</v>
      </c>
    </row>
    <row r="34" spans="1:9" s="30" customFormat="1" ht="31.5">
      <c r="A34" s="31" t="s">
        <v>143</v>
      </c>
      <c r="B34" s="63" t="s">
        <v>144</v>
      </c>
      <c r="C34" s="31" t="s">
        <v>145</v>
      </c>
      <c r="D34" s="34">
        <v>0</v>
      </c>
      <c r="E34" s="34">
        <v>0</v>
      </c>
      <c r="F34" s="68">
        <v>0</v>
      </c>
      <c r="G34" s="34">
        <v>0</v>
      </c>
      <c r="H34" s="34">
        <v>0</v>
      </c>
      <c r="I34" s="34">
        <v>0</v>
      </c>
    </row>
    <row r="35" spans="1:9" s="30" customFormat="1">
      <c r="A35" s="31" t="s">
        <v>146</v>
      </c>
      <c r="B35" s="63" t="s">
        <v>147</v>
      </c>
      <c r="C35" s="31" t="s">
        <v>148</v>
      </c>
      <c r="D35" s="34">
        <v>0</v>
      </c>
      <c r="E35" s="34">
        <v>0</v>
      </c>
      <c r="F35" s="34">
        <v>0</v>
      </c>
      <c r="G35" s="34">
        <v>0</v>
      </c>
      <c r="H35" s="34">
        <v>0</v>
      </c>
      <c r="I35" s="34">
        <v>0</v>
      </c>
    </row>
    <row r="36" spans="1:9">
      <c r="A36" s="31" t="s">
        <v>149</v>
      </c>
      <c r="B36" s="63" t="s">
        <v>254</v>
      </c>
      <c r="C36" s="31" t="s">
        <v>151</v>
      </c>
      <c r="D36" s="34">
        <v>0</v>
      </c>
      <c r="E36" s="150">
        <v>0</v>
      </c>
      <c r="F36" s="34">
        <v>0</v>
      </c>
      <c r="G36" s="150">
        <v>0</v>
      </c>
      <c r="H36" s="34">
        <v>0</v>
      </c>
      <c r="I36" s="150">
        <v>0</v>
      </c>
    </row>
    <row r="37" spans="1:9">
      <c r="A37" s="31" t="s">
        <v>152</v>
      </c>
      <c r="B37" s="63" t="s">
        <v>153</v>
      </c>
      <c r="C37" s="31" t="s">
        <v>154</v>
      </c>
      <c r="D37" s="34">
        <v>0</v>
      </c>
      <c r="E37" s="34">
        <v>0</v>
      </c>
      <c r="F37" s="34">
        <v>0</v>
      </c>
      <c r="G37" s="34">
        <v>0</v>
      </c>
      <c r="H37" s="34">
        <v>0</v>
      </c>
      <c r="I37" s="34">
        <v>0</v>
      </c>
    </row>
    <row r="38" spans="1:9" ht="31.5">
      <c r="A38" s="31" t="s">
        <v>156</v>
      </c>
      <c r="B38" s="63" t="s">
        <v>157</v>
      </c>
      <c r="C38" s="31" t="s">
        <v>158</v>
      </c>
      <c r="D38" s="34">
        <v>0</v>
      </c>
      <c r="E38" s="34">
        <v>0</v>
      </c>
      <c r="F38" s="34">
        <v>0</v>
      </c>
      <c r="G38" s="34">
        <v>0</v>
      </c>
      <c r="H38" s="34">
        <v>0</v>
      </c>
      <c r="I38" s="34">
        <v>0</v>
      </c>
    </row>
    <row r="39" spans="1:9" ht="31.5">
      <c r="A39" s="31" t="s">
        <v>160</v>
      </c>
      <c r="B39" s="63" t="s">
        <v>161</v>
      </c>
      <c r="C39" s="31" t="s">
        <v>162</v>
      </c>
      <c r="D39" s="34">
        <v>19.350000000000001</v>
      </c>
      <c r="E39" s="34">
        <v>2.8283320821435344E-2</v>
      </c>
      <c r="F39" s="34">
        <v>20.39</v>
      </c>
      <c r="G39" s="34">
        <v>2.9803457961192072E-2</v>
      </c>
      <c r="H39" s="34">
        <v>160.29000000000002</v>
      </c>
      <c r="I39" s="34">
        <v>0.23429113666500623</v>
      </c>
    </row>
    <row r="40" spans="1:9">
      <c r="A40" s="31" t="s">
        <v>163</v>
      </c>
      <c r="B40" s="63" t="s">
        <v>164</v>
      </c>
      <c r="C40" s="31" t="s">
        <v>110</v>
      </c>
      <c r="D40" s="34">
        <v>0</v>
      </c>
      <c r="E40" s="34">
        <v>0</v>
      </c>
      <c r="F40" s="34">
        <v>0</v>
      </c>
      <c r="G40" s="34">
        <v>0</v>
      </c>
      <c r="H40" s="34">
        <v>0</v>
      </c>
      <c r="I40" s="34">
        <v>0</v>
      </c>
    </row>
    <row r="41" spans="1:9">
      <c r="A41" s="31" t="s">
        <v>166</v>
      </c>
      <c r="B41" s="63" t="s">
        <v>167</v>
      </c>
      <c r="C41" s="31" t="s">
        <v>114</v>
      </c>
      <c r="D41" s="34">
        <v>0</v>
      </c>
      <c r="E41" s="34">
        <v>0</v>
      </c>
      <c r="F41" s="34">
        <v>0</v>
      </c>
      <c r="G41" s="34">
        <v>0</v>
      </c>
      <c r="H41" s="34">
        <v>8</v>
      </c>
      <c r="I41" s="34">
        <v>1.1693362613513315E-2</v>
      </c>
    </row>
    <row r="42" spans="1:9">
      <c r="A42" s="31" t="s">
        <v>168</v>
      </c>
      <c r="B42" s="63" t="s">
        <v>169</v>
      </c>
      <c r="C42" s="31" t="s">
        <v>170</v>
      </c>
      <c r="D42" s="34">
        <v>0</v>
      </c>
      <c r="E42" s="34">
        <v>0</v>
      </c>
      <c r="F42" s="34">
        <v>0</v>
      </c>
      <c r="G42" s="34">
        <v>0</v>
      </c>
      <c r="H42" s="34">
        <v>0</v>
      </c>
      <c r="I42" s="34">
        <v>0</v>
      </c>
    </row>
    <row r="43" spans="1:9">
      <c r="A43" s="31" t="s">
        <v>171</v>
      </c>
      <c r="B43" s="63" t="s">
        <v>172</v>
      </c>
      <c r="C43" s="31" t="s">
        <v>118</v>
      </c>
      <c r="D43" s="34">
        <v>0.93</v>
      </c>
      <c r="E43" s="34">
        <v>1.3593534038209233E-3</v>
      </c>
      <c r="F43" s="34">
        <v>1.9700000000000002</v>
      </c>
      <c r="G43" s="34">
        <v>2.8794905435776553E-3</v>
      </c>
      <c r="H43" s="34">
        <v>28.02</v>
      </c>
      <c r="I43" s="34">
        <v>4.095600255383039E-2</v>
      </c>
    </row>
    <row r="44" spans="1:9">
      <c r="A44" s="31" t="s">
        <v>174</v>
      </c>
      <c r="B44" s="63" t="s">
        <v>175</v>
      </c>
      <c r="C44" s="31" t="s">
        <v>121</v>
      </c>
      <c r="D44" s="34">
        <v>0.71</v>
      </c>
      <c r="E44" s="34">
        <v>1.0377859319493071E-3</v>
      </c>
      <c r="F44" s="34">
        <v>0.71</v>
      </c>
      <c r="G44" s="34">
        <v>1.0377859319493071E-3</v>
      </c>
      <c r="H44" s="34">
        <v>1.2600000000000002</v>
      </c>
      <c r="I44" s="34">
        <v>1.8417046116283478E-3</v>
      </c>
    </row>
    <row r="45" spans="1:9">
      <c r="A45" s="31" t="s">
        <v>176</v>
      </c>
      <c r="B45" s="63" t="s">
        <v>177</v>
      </c>
      <c r="C45" s="31" t="s">
        <v>125</v>
      </c>
      <c r="D45" s="34">
        <v>17.71</v>
      </c>
      <c r="E45" s="34">
        <v>2.588618148566511E-2</v>
      </c>
      <c r="F45" s="34">
        <v>17.71</v>
      </c>
      <c r="G45" s="34">
        <v>2.588618148566511E-2</v>
      </c>
      <c r="H45" s="34">
        <v>123.00999999999999</v>
      </c>
      <c r="I45" s="34">
        <v>0.17980006688603412</v>
      </c>
    </row>
    <row r="46" spans="1:9">
      <c r="A46" s="31" t="s">
        <v>178</v>
      </c>
      <c r="B46" s="63" t="s">
        <v>179</v>
      </c>
      <c r="C46" s="31" t="s">
        <v>180</v>
      </c>
      <c r="D46" s="34">
        <v>821.5</v>
      </c>
      <c r="E46" s="34">
        <v>1.200762173375149</v>
      </c>
      <c r="F46" s="34">
        <v>929.81000000000006</v>
      </c>
      <c r="G46" s="34">
        <v>1.3590756864588525</v>
      </c>
      <c r="H46" s="34">
        <v>1386.0900000000001</v>
      </c>
      <c r="I46" s="34">
        <v>2.0260066231205842</v>
      </c>
    </row>
    <row r="47" spans="1:9">
      <c r="A47" s="31" t="s">
        <v>182</v>
      </c>
      <c r="B47" s="63" t="s">
        <v>183</v>
      </c>
      <c r="C47" s="31" t="s">
        <v>135</v>
      </c>
      <c r="D47" s="34">
        <v>644.27</v>
      </c>
      <c r="E47" s="34">
        <v>0.94171034137602827</v>
      </c>
      <c r="F47" s="34">
        <v>729.25</v>
      </c>
      <c r="G47" s="34">
        <v>1.0659230857380735</v>
      </c>
      <c r="H47" s="34">
        <v>918.55</v>
      </c>
      <c r="I47" s="34">
        <v>1.3426172785803321</v>
      </c>
    </row>
    <row r="48" spans="1:9">
      <c r="A48" s="31" t="s">
        <v>184</v>
      </c>
      <c r="B48" s="63" t="s">
        <v>185</v>
      </c>
      <c r="C48" s="31" t="s">
        <v>139</v>
      </c>
      <c r="D48" s="34">
        <v>33.149999999999991</v>
      </c>
      <c r="E48" s="34">
        <v>4.8454371329745803E-2</v>
      </c>
      <c r="F48" s="34">
        <v>30.999999999999993</v>
      </c>
      <c r="G48" s="34">
        <v>4.5311780127364101E-2</v>
      </c>
      <c r="H48" s="34">
        <v>9.3699999999999992</v>
      </c>
      <c r="I48" s="34">
        <v>1.369585096107747E-2</v>
      </c>
    </row>
    <row r="49" spans="1:9">
      <c r="A49" s="31" t="s">
        <v>186</v>
      </c>
      <c r="B49" s="63" t="s">
        <v>187</v>
      </c>
      <c r="C49" s="31" t="s">
        <v>188</v>
      </c>
      <c r="D49" s="34">
        <v>0.39</v>
      </c>
      <c r="E49" s="150">
        <v>5.700514274087743E-4</v>
      </c>
      <c r="F49" s="34">
        <v>1.38</v>
      </c>
      <c r="G49" s="150">
        <v>2.0171050508310472E-3</v>
      </c>
      <c r="H49" s="34">
        <v>1.38</v>
      </c>
      <c r="I49" s="150">
        <v>2.0171050508310468E-3</v>
      </c>
    </row>
    <row r="50" spans="1:9">
      <c r="A50" s="31" t="s">
        <v>189</v>
      </c>
      <c r="B50" s="63" t="s">
        <v>255</v>
      </c>
      <c r="C50" s="31" t="s">
        <v>191</v>
      </c>
      <c r="D50" s="34">
        <v>0</v>
      </c>
      <c r="E50" s="34">
        <v>0</v>
      </c>
      <c r="F50" s="34">
        <v>3.5900000000000003</v>
      </c>
      <c r="G50" s="34">
        <v>5.2473964728141026E-3</v>
      </c>
      <c r="H50" s="34">
        <v>3.5900000000000003</v>
      </c>
      <c r="I50" s="150">
        <v>5.2473964728141009E-3</v>
      </c>
    </row>
    <row r="51" spans="1:9" ht="31.5">
      <c r="A51" s="31" t="s">
        <v>192</v>
      </c>
      <c r="B51" s="63" t="s">
        <v>193</v>
      </c>
      <c r="C51" s="31" t="s">
        <v>194</v>
      </c>
      <c r="D51" s="34">
        <v>122.75999999999999</v>
      </c>
      <c r="E51" s="150">
        <v>0.17943464930436187</v>
      </c>
      <c r="F51" s="34">
        <v>122.75999999999999</v>
      </c>
      <c r="G51" s="150">
        <v>0.17943464930436187</v>
      </c>
      <c r="H51" s="34">
        <v>122.96000000000001</v>
      </c>
      <c r="I51" s="150">
        <v>0.17972698336969969</v>
      </c>
    </row>
    <row r="52" spans="1:9">
      <c r="A52" s="31" t="s">
        <v>196</v>
      </c>
      <c r="B52" s="63" t="s">
        <v>256</v>
      </c>
      <c r="C52" s="31" t="s">
        <v>198</v>
      </c>
      <c r="D52" s="34">
        <v>0.1</v>
      </c>
      <c r="E52" s="34">
        <v>1.4616703266891648E-4</v>
      </c>
      <c r="F52" s="34">
        <v>0.15000000000000002</v>
      </c>
      <c r="G52" s="34">
        <v>2.1925054900337479E-4</v>
      </c>
      <c r="H52" s="34">
        <v>6.75</v>
      </c>
      <c r="I52" s="34">
        <v>9.8662747051518618E-3</v>
      </c>
    </row>
    <row r="53" spans="1:9" ht="31.5">
      <c r="A53" s="31" t="s">
        <v>200</v>
      </c>
      <c r="B53" s="63" t="s">
        <v>257</v>
      </c>
      <c r="C53" s="31" t="s">
        <v>155</v>
      </c>
      <c r="D53" s="34">
        <v>17.820000000000004</v>
      </c>
      <c r="E53" s="150">
        <v>2.6046965221600923E-2</v>
      </c>
      <c r="F53" s="34">
        <v>38.61</v>
      </c>
      <c r="G53" s="34">
        <v>5.643509131346866E-2</v>
      </c>
      <c r="H53" s="34">
        <v>311.60999999999996</v>
      </c>
      <c r="I53" s="34">
        <v>0.45547109049961049</v>
      </c>
    </row>
    <row r="54" spans="1:9" ht="31.5">
      <c r="A54" s="31" t="s">
        <v>203</v>
      </c>
      <c r="B54" s="63" t="s">
        <v>258</v>
      </c>
      <c r="C54" s="31" t="s">
        <v>159</v>
      </c>
      <c r="D54" s="34">
        <v>0.70000000000000007</v>
      </c>
      <c r="E54" s="150">
        <v>1.0231692286824154E-3</v>
      </c>
      <c r="F54" s="34">
        <v>0.76</v>
      </c>
      <c r="G54" s="150">
        <v>1.1108694482837654E-3</v>
      </c>
      <c r="H54" s="34">
        <v>0.82000000000000017</v>
      </c>
      <c r="I54" s="150">
        <v>1.1985696678851153E-3</v>
      </c>
    </row>
    <row r="55" spans="1:9">
      <c r="A55" s="31" t="s">
        <v>206</v>
      </c>
      <c r="B55" s="63" t="s">
        <v>259</v>
      </c>
      <c r="C55" s="31" t="s">
        <v>173</v>
      </c>
      <c r="D55" s="34">
        <v>2.31</v>
      </c>
      <c r="E55" s="150">
        <v>3.3764584546519712E-3</v>
      </c>
      <c r="F55" s="34">
        <v>2.31</v>
      </c>
      <c r="G55" s="150">
        <v>3.3764584546519712E-3</v>
      </c>
      <c r="H55" s="34">
        <v>4.83</v>
      </c>
      <c r="I55" s="150">
        <v>7.059867677908665E-3</v>
      </c>
    </row>
    <row r="56" spans="1:9" ht="31.5">
      <c r="A56" s="31" t="s">
        <v>209</v>
      </c>
      <c r="B56" s="63" t="s">
        <v>210</v>
      </c>
      <c r="C56" s="31" t="s">
        <v>181</v>
      </c>
      <c r="D56" s="34">
        <v>0</v>
      </c>
      <c r="E56" s="34">
        <v>0</v>
      </c>
      <c r="F56" s="34">
        <v>0</v>
      </c>
      <c r="G56" s="150">
        <v>0</v>
      </c>
      <c r="H56" s="34">
        <v>6.23</v>
      </c>
      <c r="I56" s="34">
        <v>9.1062061352734959E-3</v>
      </c>
    </row>
    <row r="57" spans="1:9">
      <c r="A57" s="31" t="s">
        <v>211</v>
      </c>
      <c r="B57" s="63" t="s">
        <v>212</v>
      </c>
      <c r="C57" s="31" t="s">
        <v>213</v>
      </c>
      <c r="D57" s="34">
        <v>0</v>
      </c>
      <c r="E57" s="34">
        <v>0</v>
      </c>
      <c r="F57" s="34">
        <v>0</v>
      </c>
      <c r="G57" s="34">
        <v>0</v>
      </c>
      <c r="H57" s="34">
        <v>4</v>
      </c>
      <c r="I57" s="34">
        <v>5.8466813067566577E-3</v>
      </c>
    </row>
    <row r="58" spans="1:9">
      <c r="A58" s="31" t="s">
        <v>214</v>
      </c>
      <c r="B58" s="63" t="s">
        <v>215</v>
      </c>
      <c r="C58" s="31" t="s">
        <v>195</v>
      </c>
      <c r="D58" s="34">
        <v>0.02</v>
      </c>
      <c r="E58" s="34">
        <v>2.9233406533783301E-5</v>
      </c>
      <c r="F58" s="34">
        <v>0.02</v>
      </c>
      <c r="G58" s="34">
        <v>2.9233406533783301E-5</v>
      </c>
      <c r="H58" s="34">
        <v>0.02</v>
      </c>
      <c r="I58" s="34">
        <v>2.9233406533783294E-5</v>
      </c>
    </row>
    <row r="59" spans="1:9" ht="31.5">
      <c r="A59" s="31" t="s">
        <v>216</v>
      </c>
      <c r="B59" s="63" t="s">
        <v>217</v>
      </c>
      <c r="C59" s="31" t="s">
        <v>165</v>
      </c>
      <c r="D59" s="34">
        <v>52.820000000000007</v>
      </c>
      <c r="E59" s="34">
        <v>7.7205426655721707E-2</v>
      </c>
      <c r="F59" s="34">
        <v>52.800000000000004</v>
      </c>
      <c r="G59" s="34">
        <v>7.717619324918791E-2</v>
      </c>
      <c r="H59" s="34">
        <v>31.999999999999993</v>
      </c>
      <c r="I59" s="34">
        <v>4.6773450454053254E-2</v>
      </c>
    </row>
    <row r="60" spans="1:9">
      <c r="A60" s="31" t="s">
        <v>218</v>
      </c>
      <c r="B60" s="63" t="s">
        <v>219</v>
      </c>
      <c r="C60" s="31" t="s">
        <v>220</v>
      </c>
      <c r="D60" s="34">
        <v>2131.3500000000004</v>
      </c>
      <c r="E60" s="34">
        <v>3.115331050788952</v>
      </c>
      <c r="F60" s="34">
        <v>2156.6400000000003</v>
      </c>
      <c r="G60" s="34">
        <v>3.1522966933509213</v>
      </c>
      <c r="H60" s="34">
        <v>2024.7199999999996</v>
      </c>
      <c r="I60" s="34">
        <v>2.9594731438540847</v>
      </c>
    </row>
    <row r="61" spans="1:9" ht="31.5">
      <c r="A61" s="31" t="s">
        <v>221</v>
      </c>
      <c r="B61" s="63" t="s">
        <v>222</v>
      </c>
      <c r="C61" s="31" t="s">
        <v>202</v>
      </c>
      <c r="D61" s="34">
        <v>26.189999999999998</v>
      </c>
      <c r="E61" s="34">
        <v>3.8281145855989226E-2</v>
      </c>
      <c r="F61" s="34">
        <v>63.78</v>
      </c>
      <c r="G61" s="34">
        <v>9.3225333436234945E-2</v>
      </c>
      <c r="H61" s="34">
        <v>400.5</v>
      </c>
      <c r="I61" s="34">
        <v>0.58539896583901041</v>
      </c>
    </row>
    <row r="62" spans="1:9" ht="31.5">
      <c r="A62" s="31" t="s">
        <v>223</v>
      </c>
      <c r="B62" s="63" t="s">
        <v>224</v>
      </c>
      <c r="C62" s="31" t="s">
        <v>199</v>
      </c>
      <c r="D62" s="34">
        <v>2105.16</v>
      </c>
      <c r="E62" s="34">
        <v>3.0770499049329625</v>
      </c>
      <c r="F62" s="34">
        <v>2092.8599999999997</v>
      </c>
      <c r="G62" s="34">
        <v>3.059071359914685</v>
      </c>
      <c r="H62" s="34">
        <v>1624.22</v>
      </c>
      <c r="I62" s="34">
        <v>2.3740741780150749</v>
      </c>
    </row>
    <row r="63" spans="1:9">
      <c r="A63" s="31" t="s">
        <v>225</v>
      </c>
      <c r="B63" s="63" t="s">
        <v>226</v>
      </c>
      <c r="C63" s="31" t="s">
        <v>205</v>
      </c>
      <c r="D63" s="34">
        <v>0.09</v>
      </c>
      <c r="E63" s="34">
        <v>1.3155032940202483E-4</v>
      </c>
      <c r="F63" s="34">
        <v>0.09</v>
      </c>
      <c r="G63" s="34">
        <v>1.3155032940202483E-4</v>
      </c>
      <c r="H63" s="34">
        <v>0</v>
      </c>
      <c r="I63" s="34">
        <v>0</v>
      </c>
    </row>
    <row r="64" spans="1:9" s="148" customFormat="1">
      <c r="A64" s="27">
        <v>3</v>
      </c>
      <c r="B64" s="60" t="s">
        <v>227</v>
      </c>
      <c r="C64" s="27" t="s">
        <v>208</v>
      </c>
      <c r="D64" s="29">
        <v>792.05</v>
      </c>
      <c r="E64" s="29">
        <v>1.157715982254153</v>
      </c>
      <c r="F64" s="29">
        <v>783.95999999999992</v>
      </c>
      <c r="G64" s="29">
        <v>1.1458910693112376</v>
      </c>
      <c r="H64" s="29">
        <v>780.67</v>
      </c>
      <c r="I64" s="29">
        <v>1.1410821739364301</v>
      </c>
    </row>
    <row r="65" spans="1:9">
      <c r="A65" s="31" t="s">
        <v>228</v>
      </c>
      <c r="B65" s="63" t="s">
        <v>229</v>
      </c>
      <c r="C65" s="31" t="s">
        <v>230</v>
      </c>
      <c r="D65" s="34">
        <v>2.56</v>
      </c>
      <c r="E65" s="34">
        <v>3.7418760363242625E-3</v>
      </c>
      <c r="F65" s="34">
        <v>1.94</v>
      </c>
      <c r="G65" s="34">
        <v>2.83564043377698E-3</v>
      </c>
      <c r="H65" s="34">
        <v>1.94</v>
      </c>
      <c r="I65" s="34">
        <v>2.8356404337769791E-3</v>
      </c>
    </row>
    <row r="66" spans="1:9">
      <c r="A66" s="31" t="s">
        <v>231</v>
      </c>
      <c r="B66" s="63" t="s">
        <v>232</v>
      </c>
      <c r="C66" s="31" t="s">
        <v>233</v>
      </c>
      <c r="D66" s="34">
        <v>610.4799999999999</v>
      </c>
      <c r="E66" s="34">
        <v>0.89232050103720129</v>
      </c>
      <c r="F66" s="34">
        <v>603.00999999999988</v>
      </c>
      <c r="G66" s="34">
        <v>0.88140182369683318</v>
      </c>
      <c r="H66" s="34">
        <v>599.71999999999991</v>
      </c>
      <c r="I66" s="34">
        <v>0.87659292832202562</v>
      </c>
    </row>
    <row r="67" spans="1:9">
      <c r="A67" s="31" t="s">
        <v>234</v>
      </c>
      <c r="B67" s="63" t="s">
        <v>235</v>
      </c>
      <c r="C67" s="31" t="s">
        <v>236</v>
      </c>
      <c r="D67" s="34">
        <v>179.01000000000002</v>
      </c>
      <c r="E67" s="34">
        <v>0.26165360518062747</v>
      </c>
      <c r="F67" s="34">
        <v>179.01000000000002</v>
      </c>
      <c r="G67" s="34">
        <v>0.26165360518062747</v>
      </c>
      <c r="H67" s="34">
        <v>179.01000000000002</v>
      </c>
      <c r="I67" s="34">
        <v>0.26165360518062736</v>
      </c>
    </row>
    <row r="68" spans="1:9">
      <c r="A68" s="31" t="s">
        <v>237</v>
      </c>
      <c r="B68" s="63" t="s">
        <v>238</v>
      </c>
      <c r="C68" s="31" t="s">
        <v>239</v>
      </c>
      <c r="D68" s="34">
        <v>0</v>
      </c>
      <c r="E68" s="34">
        <v>0</v>
      </c>
      <c r="F68" s="34">
        <v>0</v>
      </c>
      <c r="G68" s="34">
        <v>0</v>
      </c>
      <c r="H68" s="34">
        <v>0</v>
      </c>
      <c r="I68" s="34">
        <v>0</v>
      </c>
    </row>
    <row r="69" spans="1:9">
      <c r="A69" s="46">
        <v>4</v>
      </c>
      <c r="B69" s="87" t="s">
        <v>260</v>
      </c>
      <c r="C69" s="151"/>
      <c r="D69" s="152"/>
      <c r="E69" s="34">
        <v>0</v>
      </c>
      <c r="F69" s="153"/>
      <c r="G69" s="34">
        <v>0</v>
      </c>
      <c r="H69" s="34">
        <v>0</v>
      </c>
      <c r="I69" s="34">
        <v>0</v>
      </c>
    </row>
    <row r="70" spans="1:9">
      <c r="D70" s="154">
        <v>68414.87999999999</v>
      </c>
      <c r="E70" s="154">
        <v>100</v>
      </c>
      <c r="F70" s="154">
        <v>68414.87999999999</v>
      </c>
      <c r="G70" s="154">
        <v>100.00000000000001</v>
      </c>
      <c r="H70" s="154">
        <v>68414.880000000005</v>
      </c>
      <c r="I70" s="154">
        <v>100</v>
      </c>
    </row>
  </sheetData>
  <mergeCells count="7">
    <mergeCell ref="A2:I2"/>
    <mergeCell ref="A4:A6"/>
    <mergeCell ref="B4:B6"/>
    <mergeCell ref="C4:C6"/>
    <mergeCell ref="D4:E5"/>
    <mergeCell ref="F5:G5"/>
    <mergeCell ref="H5:I5"/>
  </mergeCells>
  <conditionalFormatting sqref="F5">
    <cfRule type="cellIs" dxfId="815" priority="2" stopIfTrue="1" operator="equal">
      <formula>0</formula>
    </cfRule>
  </conditionalFormatting>
  <conditionalFormatting sqref="H5">
    <cfRule type="cellIs" dxfId="814" priority="1" stopIfTrue="1" operator="equal">
      <formula>0</formula>
    </cfRule>
  </conditionalFormatting>
  <printOptions horizontalCentered="1"/>
  <pageMargins left="0.72" right="0.118110236220472" top="0.89" bottom="0.89" header="0.84" footer="0.74"/>
  <pageSetup paperSize="9" scale="80"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F66"/>
  <sheetViews>
    <sheetView showZeros="0" workbookViewId="0">
      <pane xSplit="3" ySplit="6" topLeftCell="D58" activePane="bottomRight" state="frozen"/>
      <selection sqref="A1:XFD135"/>
      <selection pane="topRight" sqref="A1:XFD135"/>
      <selection pane="bottomLeft" sqref="A1:XFD135"/>
      <selection pane="bottomRight" activeCell="D63" sqref="D63:F63"/>
    </sheetView>
  </sheetViews>
  <sheetFormatPr defaultColWidth="7.85546875" defaultRowHeight="12.75"/>
  <cols>
    <col min="1" max="1" width="7.7109375" style="266" customWidth="1"/>
    <col min="2" max="2" width="46.28515625" style="266" customWidth="1"/>
    <col min="3" max="3" width="7.7109375" style="288" customWidth="1"/>
    <col min="4" max="4" width="10.7109375" style="266" customWidth="1"/>
    <col min="5" max="5" width="13.140625" style="266" customWidth="1"/>
    <col min="6" max="6" width="12.5703125" style="266" customWidth="1"/>
    <col min="7" max="16384" width="7.85546875" style="266"/>
  </cols>
  <sheetData>
    <row r="1" spans="1:32" ht="15.75">
      <c r="A1" s="263" t="s">
        <v>22</v>
      </c>
      <c r="B1" s="263"/>
      <c r="C1" s="264"/>
      <c r="D1" s="264"/>
      <c r="E1" s="264"/>
      <c r="F1" s="264"/>
    </row>
    <row r="2" spans="1:32" ht="36.75" customHeight="1">
      <c r="A2" s="531" t="s">
        <v>336</v>
      </c>
      <c r="B2" s="531"/>
      <c r="C2" s="531"/>
      <c r="D2" s="531"/>
      <c r="E2" s="531"/>
      <c r="F2" s="531"/>
    </row>
    <row r="3" spans="1:32" ht="15.75">
      <c r="A3" s="267"/>
      <c r="B3" s="267"/>
      <c r="C3" s="267"/>
      <c r="D3" s="267"/>
      <c r="E3" s="542" t="s">
        <v>243</v>
      </c>
      <c r="F3" s="542"/>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row>
    <row r="4" spans="1:32" ht="15.75">
      <c r="A4" s="543" t="s">
        <v>1</v>
      </c>
      <c r="B4" s="543" t="s">
        <v>36</v>
      </c>
      <c r="C4" s="543" t="s">
        <v>37</v>
      </c>
      <c r="D4" s="605" t="s">
        <v>337</v>
      </c>
      <c r="E4" s="606" t="s">
        <v>331</v>
      </c>
      <c r="F4" s="606"/>
    </row>
    <row r="5" spans="1:32" ht="47.25">
      <c r="A5" s="607"/>
      <c r="B5" s="607"/>
      <c r="C5" s="607"/>
      <c r="D5" s="608"/>
      <c r="E5" s="609" t="s">
        <v>332</v>
      </c>
      <c r="F5" s="610" t="s">
        <v>333</v>
      </c>
    </row>
    <row r="6" spans="1:32">
      <c r="A6" s="268" t="s">
        <v>53</v>
      </c>
      <c r="B6" s="268" t="s">
        <v>54</v>
      </c>
      <c r="C6" s="268" t="s">
        <v>55</v>
      </c>
      <c r="D6" s="269" t="s">
        <v>338</v>
      </c>
      <c r="E6" s="270" t="s">
        <v>57</v>
      </c>
      <c r="F6" s="270" t="s">
        <v>58</v>
      </c>
    </row>
    <row r="7" spans="1:32" s="275" customFormat="1" ht="15.75">
      <c r="A7" s="271">
        <v>1</v>
      </c>
      <c r="B7" s="272" t="s">
        <v>60</v>
      </c>
      <c r="C7" s="271" t="s">
        <v>61</v>
      </c>
      <c r="D7" s="273">
        <v>0</v>
      </c>
      <c r="E7" s="273">
        <v>0</v>
      </c>
      <c r="F7" s="273">
        <v>0</v>
      </c>
    </row>
    <row r="8" spans="1:32" s="279" customFormat="1" ht="15.75">
      <c r="A8" s="276" t="s">
        <v>62</v>
      </c>
      <c r="B8" s="277" t="s">
        <v>250</v>
      </c>
      <c r="C8" s="276" t="s">
        <v>64</v>
      </c>
      <c r="D8" s="278">
        <v>0</v>
      </c>
      <c r="E8" s="278">
        <v>0</v>
      </c>
      <c r="F8" s="278">
        <v>0</v>
      </c>
    </row>
    <row r="9" spans="1:32" ht="15.75">
      <c r="A9" s="276" t="s">
        <v>65</v>
      </c>
      <c r="B9" s="277" t="s">
        <v>66</v>
      </c>
      <c r="C9" s="276" t="s">
        <v>67</v>
      </c>
      <c r="D9" s="278">
        <v>0</v>
      </c>
      <c r="E9" s="278">
        <v>0</v>
      </c>
      <c r="F9" s="278">
        <v>0</v>
      </c>
    </row>
    <row r="10" spans="1:32" s="279" customFormat="1" ht="15.75">
      <c r="A10" s="276" t="s">
        <v>69</v>
      </c>
      <c r="B10" s="277" t="s">
        <v>70</v>
      </c>
      <c r="C10" s="276" t="s">
        <v>71</v>
      </c>
      <c r="D10" s="278">
        <v>0</v>
      </c>
      <c r="E10" s="278">
        <v>0</v>
      </c>
      <c r="F10" s="278">
        <v>0</v>
      </c>
    </row>
    <row r="11" spans="1:32" ht="15.75">
      <c r="A11" s="276" t="s">
        <v>73</v>
      </c>
      <c r="B11" s="277" t="s">
        <v>74</v>
      </c>
      <c r="C11" s="276" t="s">
        <v>68</v>
      </c>
      <c r="D11" s="278">
        <v>0</v>
      </c>
      <c r="E11" s="278">
        <v>0</v>
      </c>
      <c r="F11" s="278">
        <v>0</v>
      </c>
    </row>
    <row r="12" spans="1:32" ht="15.75">
      <c r="A12" s="276" t="s">
        <v>76</v>
      </c>
      <c r="B12" s="277" t="s">
        <v>77</v>
      </c>
      <c r="C12" s="276" t="s">
        <v>72</v>
      </c>
      <c r="D12" s="278">
        <v>0</v>
      </c>
      <c r="E12" s="278">
        <v>0</v>
      </c>
      <c r="F12" s="278">
        <v>0</v>
      </c>
    </row>
    <row r="13" spans="1:32" ht="15.75">
      <c r="A13" s="276" t="s">
        <v>79</v>
      </c>
      <c r="B13" s="277" t="s">
        <v>80</v>
      </c>
      <c r="C13" s="276" t="s">
        <v>78</v>
      </c>
      <c r="D13" s="278">
        <v>0</v>
      </c>
      <c r="E13" s="278">
        <v>0</v>
      </c>
      <c r="F13" s="278">
        <v>0</v>
      </c>
    </row>
    <row r="14" spans="1:32" ht="15.75">
      <c r="A14" s="276" t="s">
        <v>82</v>
      </c>
      <c r="B14" s="277" t="s">
        <v>83</v>
      </c>
      <c r="C14" s="276" t="s">
        <v>75</v>
      </c>
      <c r="D14" s="278">
        <v>0</v>
      </c>
      <c r="E14" s="278">
        <v>0</v>
      </c>
      <c r="F14" s="278">
        <v>0</v>
      </c>
    </row>
    <row r="15" spans="1:32" ht="15.75">
      <c r="A15" s="276" t="s">
        <v>85</v>
      </c>
      <c r="B15" s="277" t="s">
        <v>86</v>
      </c>
      <c r="C15" s="276" t="s">
        <v>81</v>
      </c>
      <c r="D15" s="278">
        <v>0</v>
      </c>
      <c r="E15" s="278">
        <v>0</v>
      </c>
      <c r="F15" s="278">
        <v>0</v>
      </c>
    </row>
    <row r="16" spans="1:32" s="279" customFormat="1" ht="15.75">
      <c r="A16" s="280"/>
      <c r="B16" s="281" t="s">
        <v>251</v>
      </c>
      <c r="C16" s="280" t="s">
        <v>252</v>
      </c>
      <c r="D16" s="278">
        <v>0</v>
      </c>
      <c r="E16" s="278">
        <v>0</v>
      </c>
      <c r="F16" s="278">
        <v>0</v>
      </c>
    </row>
    <row r="17" spans="1:6" ht="15.75">
      <c r="A17" s="276" t="s">
        <v>91</v>
      </c>
      <c r="B17" s="277" t="s">
        <v>92</v>
      </c>
      <c r="C17" s="276" t="s">
        <v>87</v>
      </c>
      <c r="D17" s="278">
        <v>0</v>
      </c>
      <c r="E17" s="278">
        <v>0</v>
      </c>
      <c r="F17" s="278">
        <v>0</v>
      </c>
    </row>
    <row r="18" spans="1:6" s="282" customFormat="1" ht="15.75">
      <c r="A18" s="276" t="s">
        <v>94</v>
      </c>
      <c r="B18" s="277" t="s">
        <v>95</v>
      </c>
      <c r="C18" s="276" t="s">
        <v>96</v>
      </c>
      <c r="D18" s="278">
        <v>0</v>
      </c>
      <c r="E18" s="278">
        <v>0</v>
      </c>
      <c r="F18" s="278">
        <v>0</v>
      </c>
    </row>
    <row r="19" spans="1:6" s="279" customFormat="1" ht="15.75">
      <c r="A19" s="276" t="s">
        <v>97</v>
      </c>
      <c r="B19" s="277" t="s">
        <v>98</v>
      </c>
      <c r="C19" s="276" t="s">
        <v>90</v>
      </c>
      <c r="D19" s="278">
        <v>0</v>
      </c>
      <c r="E19" s="278">
        <v>0</v>
      </c>
      <c r="F19" s="278">
        <v>0</v>
      </c>
    </row>
    <row r="20" spans="1:6" ht="15.75">
      <c r="A20" s="276" t="s">
        <v>99</v>
      </c>
      <c r="B20" s="277" t="s">
        <v>100</v>
      </c>
      <c r="C20" s="276" t="s">
        <v>93</v>
      </c>
      <c r="D20" s="278">
        <v>0</v>
      </c>
      <c r="E20" s="278">
        <v>0</v>
      </c>
      <c r="F20" s="278">
        <v>0</v>
      </c>
    </row>
    <row r="21" spans="1:6" s="275" customFormat="1" ht="15.75">
      <c r="A21" s="271">
        <v>2</v>
      </c>
      <c r="B21" s="272" t="s">
        <v>102</v>
      </c>
      <c r="C21" s="271" t="s">
        <v>101</v>
      </c>
      <c r="D21" s="93">
        <v>11.379999999999999</v>
      </c>
      <c r="E21" s="93">
        <v>8.09</v>
      </c>
      <c r="F21" s="93">
        <v>3.2900000000000005</v>
      </c>
    </row>
    <row r="22" spans="1:6" ht="15.75">
      <c r="A22" s="276" t="s">
        <v>103</v>
      </c>
      <c r="B22" s="277" t="s">
        <v>104</v>
      </c>
      <c r="C22" s="276" t="s">
        <v>105</v>
      </c>
      <c r="D22" s="278">
        <v>0</v>
      </c>
      <c r="E22" s="278">
        <v>0</v>
      </c>
      <c r="F22" s="278">
        <v>0</v>
      </c>
    </row>
    <row r="23" spans="1:6" s="275" customFormat="1" ht="15.75">
      <c r="A23" s="276" t="s">
        <v>107</v>
      </c>
      <c r="B23" s="277" t="s">
        <v>108</v>
      </c>
      <c r="C23" s="276" t="s">
        <v>109</v>
      </c>
      <c r="D23" s="278">
        <v>0.6</v>
      </c>
      <c r="E23" s="278">
        <v>0.5</v>
      </c>
      <c r="F23" s="278">
        <v>0.1</v>
      </c>
    </row>
    <row r="24" spans="1:6" ht="15.75">
      <c r="A24" s="276" t="s">
        <v>111</v>
      </c>
      <c r="B24" s="277" t="s">
        <v>112</v>
      </c>
      <c r="C24" s="276" t="s">
        <v>113</v>
      </c>
      <c r="D24" s="278">
        <v>0</v>
      </c>
      <c r="E24" s="278">
        <v>0</v>
      </c>
      <c r="F24" s="278">
        <v>0</v>
      </c>
    </row>
    <row r="25" spans="1:6" ht="15.75">
      <c r="A25" s="276" t="s">
        <v>115</v>
      </c>
      <c r="B25" s="277" t="s">
        <v>116</v>
      </c>
      <c r="C25" s="276" t="s">
        <v>117</v>
      </c>
      <c r="D25" s="278">
        <v>0</v>
      </c>
      <c r="E25" s="278">
        <v>0</v>
      </c>
      <c r="F25" s="278">
        <v>0</v>
      </c>
    </row>
    <row r="26" spans="1:6" ht="15.75">
      <c r="A26" s="276" t="s">
        <v>119</v>
      </c>
      <c r="B26" s="277" t="s">
        <v>120</v>
      </c>
      <c r="C26" s="276" t="s">
        <v>106</v>
      </c>
      <c r="D26" s="278">
        <v>0.3</v>
      </c>
      <c r="E26" s="278">
        <v>0.3</v>
      </c>
      <c r="F26" s="278">
        <v>0</v>
      </c>
    </row>
    <row r="27" spans="1:6" ht="15.75">
      <c r="A27" s="276" t="s">
        <v>122</v>
      </c>
      <c r="B27" s="277" t="s">
        <v>123</v>
      </c>
      <c r="C27" s="276" t="s">
        <v>124</v>
      </c>
      <c r="D27" s="278">
        <v>0.1</v>
      </c>
      <c r="E27" s="278">
        <v>0.1</v>
      </c>
      <c r="F27" s="278">
        <v>0</v>
      </c>
    </row>
    <row r="28" spans="1:6" ht="15.75">
      <c r="A28" s="276" t="s">
        <v>126</v>
      </c>
      <c r="B28" s="277" t="s">
        <v>253</v>
      </c>
      <c r="C28" s="276" t="s">
        <v>128</v>
      </c>
      <c r="D28" s="278">
        <v>0</v>
      </c>
      <c r="E28" s="278">
        <v>0</v>
      </c>
      <c r="F28" s="278">
        <v>0</v>
      </c>
    </row>
    <row r="29" spans="1:6" ht="15.75">
      <c r="A29" s="276" t="s">
        <v>129</v>
      </c>
      <c r="B29" s="277" t="s">
        <v>130</v>
      </c>
      <c r="C29" s="276" t="s">
        <v>131</v>
      </c>
      <c r="D29" s="278">
        <v>0</v>
      </c>
      <c r="E29" s="278">
        <v>0</v>
      </c>
      <c r="F29" s="278">
        <v>0</v>
      </c>
    </row>
    <row r="30" spans="1:6" ht="15.75">
      <c r="A30" s="276" t="s">
        <v>132</v>
      </c>
      <c r="B30" s="277" t="s">
        <v>133</v>
      </c>
      <c r="C30" s="276" t="s">
        <v>134</v>
      </c>
      <c r="D30" s="278">
        <v>0</v>
      </c>
      <c r="E30" s="278">
        <v>0</v>
      </c>
      <c r="F30" s="278">
        <v>0</v>
      </c>
    </row>
    <row r="31" spans="1:6" ht="15.75">
      <c r="A31" s="276" t="s">
        <v>136</v>
      </c>
      <c r="B31" s="277" t="s">
        <v>137</v>
      </c>
      <c r="C31" s="276" t="s">
        <v>138</v>
      </c>
      <c r="D31" s="278">
        <v>0.1</v>
      </c>
      <c r="E31" s="278">
        <v>0.1</v>
      </c>
      <c r="F31" s="278">
        <v>0</v>
      </c>
    </row>
    <row r="32" spans="1:6" ht="15.75">
      <c r="A32" s="276" t="s">
        <v>140</v>
      </c>
      <c r="B32" s="277" t="s">
        <v>141</v>
      </c>
      <c r="C32" s="276" t="s">
        <v>142</v>
      </c>
      <c r="D32" s="278">
        <v>0</v>
      </c>
      <c r="E32" s="278">
        <v>0</v>
      </c>
      <c r="F32" s="278">
        <v>0</v>
      </c>
    </row>
    <row r="33" spans="1:6" ht="15.75">
      <c r="A33" s="276" t="s">
        <v>143</v>
      </c>
      <c r="B33" s="277" t="s">
        <v>144</v>
      </c>
      <c r="C33" s="276" t="s">
        <v>145</v>
      </c>
      <c r="D33" s="278">
        <v>0</v>
      </c>
      <c r="E33" s="278">
        <v>0</v>
      </c>
      <c r="F33" s="278">
        <v>0</v>
      </c>
    </row>
    <row r="34" spans="1:6" ht="15.75">
      <c r="A34" s="276" t="s">
        <v>146</v>
      </c>
      <c r="B34" s="277" t="s">
        <v>147</v>
      </c>
      <c r="C34" s="276" t="s">
        <v>148</v>
      </c>
      <c r="D34" s="278">
        <v>0</v>
      </c>
      <c r="E34" s="278">
        <v>0</v>
      </c>
      <c r="F34" s="278">
        <v>0</v>
      </c>
    </row>
    <row r="35" spans="1:6" ht="15.75">
      <c r="A35" s="276" t="s">
        <v>149</v>
      </c>
      <c r="B35" s="277" t="s">
        <v>254</v>
      </c>
      <c r="C35" s="276" t="s">
        <v>151</v>
      </c>
      <c r="D35" s="278">
        <v>0</v>
      </c>
      <c r="E35" s="278">
        <v>0</v>
      </c>
      <c r="F35" s="278">
        <v>0</v>
      </c>
    </row>
    <row r="36" spans="1:6" ht="15.75">
      <c r="A36" s="276" t="s">
        <v>152</v>
      </c>
      <c r="B36" s="277" t="s">
        <v>153</v>
      </c>
      <c r="C36" s="276" t="s">
        <v>154</v>
      </c>
      <c r="D36" s="278">
        <v>0</v>
      </c>
      <c r="E36" s="278">
        <v>0</v>
      </c>
      <c r="F36" s="278">
        <v>0</v>
      </c>
    </row>
    <row r="37" spans="1:6" ht="15.75">
      <c r="A37" s="276" t="s">
        <v>156</v>
      </c>
      <c r="B37" s="277" t="s">
        <v>157</v>
      </c>
      <c r="C37" s="276" t="s">
        <v>158</v>
      </c>
      <c r="D37" s="278">
        <v>0</v>
      </c>
      <c r="E37" s="278">
        <v>0</v>
      </c>
      <c r="F37" s="278">
        <v>0</v>
      </c>
    </row>
    <row r="38" spans="1:6" ht="15.75">
      <c r="A38" s="276" t="s">
        <v>160</v>
      </c>
      <c r="B38" s="277" t="s">
        <v>161</v>
      </c>
      <c r="C38" s="276" t="s">
        <v>162</v>
      </c>
      <c r="D38" s="278">
        <v>0</v>
      </c>
      <c r="E38" s="278">
        <v>0</v>
      </c>
      <c r="F38" s="278">
        <v>0</v>
      </c>
    </row>
    <row r="39" spans="1:6" ht="15.75">
      <c r="A39" s="276" t="s">
        <v>163</v>
      </c>
      <c r="B39" s="277" t="s">
        <v>164</v>
      </c>
      <c r="C39" s="276" t="s">
        <v>110</v>
      </c>
      <c r="D39" s="278">
        <v>0</v>
      </c>
      <c r="E39" s="278">
        <v>0</v>
      </c>
      <c r="F39" s="278">
        <v>0</v>
      </c>
    </row>
    <row r="40" spans="1:6" ht="15.75">
      <c r="A40" s="276" t="s">
        <v>166</v>
      </c>
      <c r="B40" s="277" t="s">
        <v>167</v>
      </c>
      <c r="C40" s="276" t="s">
        <v>114</v>
      </c>
      <c r="D40" s="278">
        <v>0</v>
      </c>
      <c r="E40" s="278">
        <v>0</v>
      </c>
      <c r="F40" s="278">
        <v>0</v>
      </c>
    </row>
    <row r="41" spans="1:6" ht="15.75">
      <c r="A41" s="276" t="s">
        <v>168</v>
      </c>
      <c r="B41" s="277" t="s">
        <v>169</v>
      </c>
      <c r="C41" s="276" t="s">
        <v>170</v>
      </c>
      <c r="D41" s="278">
        <v>0</v>
      </c>
      <c r="E41" s="278">
        <v>0</v>
      </c>
      <c r="F41" s="278">
        <v>0</v>
      </c>
    </row>
    <row r="42" spans="1:6" ht="15.75">
      <c r="A42" s="276" t="s">
        <v>171</v>
      </c>
      <c r="B42" s="277" t="s">
        <v>172</v>
      </c>
      <c r="C42" s="276" t="s">
        <v>118</v>
      </c>
      <c r="D42" s="278">
        <v>0</v>
      </c>
      <c r="E42" s="278">
        <v>0</v>
      </c>
      <c r="F42" s="278">
        <v>0</v>
      </c>
    </row>
    <row r="43" spans="1:6" ht="15.75">
      <c r="A43" s="276" t="s">
        <v>174</v>
      </c>
      <c r="B43" s="277" t="s">
        <v>175</v>
      </c>
      <c r="C43" s="276" t="s">
        <v>121</v>
      </c>
      <c r="D43" s="278">
        <v>0</v>
      </c>
      <c r="E43" s="278">
        <v>0</v>
      </c>
      <c r="F43" s="278">
        <v>0</v>
      </c>
    </row>
    <row r="44" spans="1:6" ht="15.75">
      <c r="A44" s="276" t="s">
        <v>176</v>
      </c>
      <c r="B44" s="277" t="s">
        <v>177</v>
      </c>
      <c r="C44" s="276" t="s">
        <v>125</v>
      </c>
      <c r="D44" s="278">
        <v>0</v>
      </c>
      <c r="E44" s="278">
        <v>0</v>
      </c>
      <c r="F44" s="278">
        <v>0</v>
      </c>
    </row>
    <row r="45" spans="1:6" ht="15.75">
      <c r="A45" s="276" t="s">
        <v>178</v>
      </c>
      <c r="B45" s="277" t="s">
        <v>179</v>
      </c>
      <c r="C45" s="276" t="s">
        <v>180</v>
      </c>
      <c r="D45" s="278">
        <v>6.03</v>
      </c>
      <c r="E45" s="278">
        <v>2.8400000000000003</v>
      </c>
      <c r="F45" s="278">
        <v>3.1900000000000004</v>
      </c>
    </row>
    <row r="46" spans="1:6" ht="15.75">
      <c r="A46" s="276" t="s">
        <v>182</v>
      </c>
      <c r="B46" s="277" t="s">
        <v>183</v>
      </c>
      <c r="C46" s="276" t="s">
        <v>135</v>
      </c>
      <c r="D46" s="278">
        <v>5.07</v>
      </c>
      <c r="E46" s="278">
        <v>1.8800000000000001</v>
      </c>
      <c r="F46" s="278">
        <v>3.1900000000000004</v>
      </c>
    </row>
    <row r="47" spans="1:6" ht="15.75">
      <c r="A47" s="276" t="s">
        <v>184</v>
      </c>
      <c r="B47" s="277" t="s">
        <v>185</v>
      </c>
      <c r="C47" s="276" t="s">
        <v>139</v>
      </c>
      <c r="D47" s="278">
        <v>0</v>
      </c>
      <c r="E47" s="278">
        <v>0</v>
      </c>
      <c r="F47" s="278">
        <v>0</v>
      </c>
    </row>
    <row r="48" spans="1:6" ht="15.75">
      <c r="A48" s="276" t="s">
        <v>186</v>
      </c>
      <c r="B48" s="277" t="s">
        <v>187</v>
      </c>
      <c r="C48" s="276" t="s">
        <v>188</v>
      </c>
      <c r="D48" s="278">
        <v>0</v>
      </c>
      <c r="E48" s="278">
        <v>0</v>
      </c>
      <c r="F48" s="278">
        <v>0</v>
      </c>
    </row>
    <row r="49" spans="1:6" ht="15.75">
      <c r="A49" s="276" t="s">
        <v>189</v>
      </c>
      <c r="B49" s="277" t="s">
        <v>255</v>
      </c>
      <c r="C49" s="276" t="s">
        <v>191</v>
      </c>
      <c r="D49" s="278">
        <v>0.01</v>
      </c>
      <c r="E49" s="278">
        <v>0.01</v>
      </c>
      <c r="F49" s="278">
        <v>0</v>
      </c>
    </row>
    <row r="50" spans="1:6" ht="31.5">
      <c r="A50" s="276" t="s">
        <v>192</v>
      </c>
      <c r="B50" s="277" t="s">
        <v>193</v>
      </c>
      <c r="C50" s="276" t="s">
        <v>194</v>
      </c>
      <c r="D50" s="278">
        <v>0</v>
      </c>
      <c r="E50" s="278">
        <v>0</v>
      </c>
      <c r="F50" s="278">
        <v>0</v>
      </c>
    </row>
    <row r="51" spans="1:6" ht="15.75">
      <c r="A51" s="276" t="s">
        <v>196</v>
      </c>
      <c r="B51" s="277" t="s">
        <v>256</v>
      </c>
      <c r="C51" s="276" t="s">
        <v>198</v>
      </c>
      <c r="D51" s="278">
        <v>0</v>
      </c>
      <c r="E51" s="278">
        <v>0</v>
      </c>
      <c r="F51" s="278">
        <v>0</v>
      </c>
    </row>
    <row r="52" spans="1:6" ht="15.75">
      <c r="A52" s="276" t="s">
        <v>200</v>
      </c>
      <c r="B52" s="277" t="s">
        <v>257</v>
      </c>
      <c r="C52" s="276" t="s">
        <v>155</v>
      </c>
      <c r="D52" s="278">
        <v>0.95000000000000018</v>
      </c>
      <c r="E52" s="278">
        <v>0.95000000000000018</v>
      </c>
      <c r="F52" s="278">
        <v>0</v>
      </c>
    </row>
    <row r="53" spans="1:6" ht="31.5">
      <c r="A53" s="276" t="s">
        <v>203</v>
      </c>
      <c r="B53" s="277" t="s">
        <v>258</v>
      </c>
      <c r="C53" s="276" t="s">
        <v>159</v>
      </c>
      <c r="D53" s="278">
        <v>0</v>
      </c>
      <c r="E53" s="278">
        <v>0</v>
      </c>
      <c r="F53" s="278">
        <v>0</v>
      </c>
    </row>
    <row r="54" spans="1:6" ht="15.75">
      <c r="A54" s="276" t="s">
        <v>206</v>
      </c>
      <c r="B54" s="277" t="s">
        <v>259</v>
      </c>
      <c r="C54" s="276" t="s">
        <v>173</v>
      </c>
      <c r="D54" s="278">
        <v>0</v>
      </c>
      <c r="E54" s="278">
        <v>0</v>
      </c>
      <c r="F54" s="278">
        <v>0</v>
      </c>
    </row>
    <row r="55" spans="1:6" ht="31.5">
      <c r="A55" s="276" t="s">
        <v>209</v>
      </c>
      <c r="B55" s="277" t="s">
        <v>210</v>
      </c>
      <c r="C55" s="276" t="s">
        <v>181</v>
      </c>
      <c r="D55" s="278">
        <v>0</v>
      </c>
      <c r="E55" s="278">
        <v>0</v>
      </c>
      <c r="F55" s="278">
        <v>0</v>
      </c>
    </row>
    <row r="56" spans="1:6" ht="15.75">
      <c r="A56" s="276" t="s">
        <v>211</v>
      </c>
      <c r="B56" s="277" t="s">
        <v>212</v>
      </c>
      <c r="C56" s="276" t="s">
        <v>213</v>
      </c>
      <c r="D56" s="278">
        <v>0</v>
      </c>
      <c r="E56" s="278">
        <v>0</v>
      </c>
      <c r="F56" s="278">
        <v>0</v>
      </c>
    </row>
    <row r="57" spans="1:6" ht="15.75">
      <c r="A57" s="276" t="s">
        <v>214</v>
      </c>
      <c r="B57" s="277" t="s">
        <v>215</v>
      </c>
      <c r="C57" s="276" t="s">
        <v>195</v>
      </c>
      <c r="D57" s="278">
        <v>0</v>
      </c>
      <c r="E57" s="278">
        <v>0</v>
      </c>
      <c r="F57" s="278">
        <v>0</v>
      </c>
    </row>
    <row r="58" spans="1:6" ht="31.5">
      <c r="A58" s="276" t="s">
        <v>216</v>
      </c>
      <c r="B58" s="277" t="s">
        <v>217</v>
      </c>
      <c r="C58" s="276" t="s">
        <v>165</v>
      </c>
      <c r="D58" s="278">
        <v>0</v>
      </c>
      <c r="E58" s="278">
        <v>0</v>
      </c>
      <c r="F58" s="278">
        <v>0</v>
      </c>
    </row>
    <row r="59" spans="1:6" ht="15.75">
      <c r="A59" s="276" t="s">
        <v>218</v>
      </c>
      <c r="B59" s="277" t="s">
        <v>219</v>
      </c>
      <c r="C59" s="276" t="s">
        <v>220</v>
      </c>
      <c r="D59" s="278">
        <v>4.3499999999999996</v>
      </c>
      <c r="E59" s="278">
        <v>4.3499999999999996</v>
      </c>
      <c r="F59" s="278">
        <v>0</v>
      </c>
    </row>
    <row r="60" spans="1:6" ht="31.5">
      <c r="A60" s="276" t="s">
        <v>221</v>
      </c>
      <c r="B60" s="277" t="s">
        <v>222</v>
      </c>
      <c r="C60" s="276" t="s">
        <v>202</v>
      </c>
      <c r="D60" s="278">
        <v>4.3499999999999996</v>
      </c>
      <c r="E60" s="278">
        <v>4.3499999999999996</v>
      </c>
      <c r="F60" s="278">
        <v>0</v>
      </c>
    </row>
    <row r="61" spans="1:6" ht="15.75">
      <c r="A61" s="276" t="s">
        <v>223</v>
      </c>
      <c r="B61" s="277" t="s">
        <v>224</v>
      </c>
      <c r="C61" s="276" t="s">
        <v>199</v>
      </c>
      <c r="D61" s="278">
        <v>0</v>
      </c>
      <c r="E61" s="278">
        <v>0</v>
      </c>
      <c r="F61" s="278">
        <v>0</v>
      </c>
    </row>
    <row r="62" spans="1:6" ht="15.75">
      <c r="A62" s="276" t="s">
        <v>225</v>
      </c>
      <c r="B62" s="277" t="s">
        <v>226</v>
      </c>
      <c r="C62" s="276" t="s">
        <v>205</v>
      </c>
      <c r="D62" s="278">
        <v>0</v>
      </c>
      <c r="E62" s="278">
        <v>0</v>
      </c>
      <c r="F62" s="278">
        <v>0</v>
      </c>
    </row>
    <row r="63" spans="1:6" ht="15.75">
      <c r="B63" s="611"/>
      <c r="C63" s="611"/>
      <c r="D63" s="612"/>
      <c r="E63" s="612"/>
      <c r="F63" s="612"/>
    </row>
    <row r="64" spans="1:6" s="282" customFormat="1" ht="15.75">
      <c r="B64" s="284"/>
      <c r="C64" s="285"/>
      <c r="D64" s="284"/>
      <c r="E64" s="284"/>
      <c r="F64" s="284"/>
    </row>
    <row r="65" spans="2:6" ht="15.75">
      <c r="B65" s="265"/>
      <c r="C65" s="264"/>
      <c r="D65" s="265"/>
      <c r="E65" s="265"/>
      <c r="F65" s="265"/>
    </row>
    <row r="66" spans="2:6" ht="15.75">
      <c r="B66" s="287"/>
      <c r="C66" s="287"/>
      <c r="D66" s="287"/>
      <c r="E66" s="287"/>
      <c r="F66" s="287"/>
    </row>
  </sheetData>
  <mergeCells count="6">
    <mergeCell ref="A2:F2"/>
    <mergeCell ref="E3:F3"/>
    <mergeCell ref="A4:A5"/>
    <mergeCell ref="B4:B5"/>
    <mergeCell ref="C4:C5"/>
    <mergeCell ref="D4:D5"/>
  </mergeCells>
  <conditionalFormatting sqref="E21">
    <cfRule type="cellIs" dxfId="813" priority="6" stopIfTrue="1" operator="equal">
      <formula>0</formula>
    </cfRule>
  </conditionalFormatting>
  <conditionalFormatting sqref="D21">
    <cfRule type="cellIs" dxfId="812" priority="5" stopIfTrue="1" operator="equal">
      <formula>0</formula>
    </cfRule>
  </conditionalFormatting>
  <conditionalFormatting sqref="F21">
    <cfRule type="cellIs" dxfId="811" priority="4" stopIfTrue="1" operator="equal">
      <formula>0</formula>
    </cfRule>
  </conditionalFormatting>
  <printOptions horizontalCentered="1"/>
  <pageMargins left="1.03" right="0.40748031499999998" top="0.8" bottom="0.83" header="0.73" footer="0.69"/>
  <pageSetup paperSize="9" scale="8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63"/>
  <sheetViews>
    <sheetView showZeros="0" workbookViewId="0">
      <pane xSplit="3" ySplit="6" topLeftCell="D61" activePane="bottomRight" state="frozen"/>
      <selection sqref="A1:XFD135"/>
      <selection pane="topRight" sqref="A1:XFD135"/>
      <selection pane="bottomLeft" sqref="A1:XFD135"/>
      <selection pane="bottomRight" activeCell="L11" sqref="L11"/>
    </sheetView>
  </sheetViews>
  <sheetFormatPr defaultColWidth="7.85546875" defaultRowHeight="12.75"/>
  <cols>
    <col min="1" max="1" width="8.7109375" style="158" customWidth="1"/>
    <col min="2" max="2" width="48" style="158" customWidth="1"/>
    <col min="3" max="3" width="7.140625" style="176" customWidth="1"/>
    <col min="4" max="4" width="10.7109375" style="158" customWidth="1"/>
    <col min="5" max="5" width="13" style="158" customWidth="1"/>
    <col min="6" max="6" width="12.42578125" style="158" customWidth="1"/>
    <col min="7" max="8" width="0" style="158" hidden="1" customWidth="1"/>
    <col min="9" max="254" width="7.85546875" style="158"/>
    <col min="255" max="255" width="5.28515625" style="158" customWidth="1"/>
    <col min="256" max="256" width="43.28515625" style="158" customWidth="1"/>
    <col min="257" max="257" width="7.140625" style="158" customWidth="1"/>
    <col min="258" max="258" width="13" style="158" customWidth="1"/>
    <col min="259" max="262" width="6.28515625" style="158" customWidth="1"/>
    <col min="263" max="510" width="7.85546875" style="158"/>
    <col min="511" max="511" width="5.28515625" style="158" customWidth="1"/>
    <col min="512" max="512" width="43.28515625" style="158" customWidth="1"/>
    <col min="513" max="513" width="7.140625" style="158" customWidth="1"/>
    <col min="514" max="514" width="13" style="158" customWidth="1"/>
    <col min="515" max="518" width="6.28515625" style="158" customWidth="1"/>
    <col min="519" max="766" width="7.85546875" style="158"/>
    <col min="767" max="767" width="5.28515625" style="158" customWidth="1"/>
    <col min="768" max="768" width="43.28515625" style="158" customWidth="1"/>
    <col min="769" max="769" width="7.140625" style="158" customWidth="1"/>
    <col min="770" max="770" width="13" style="158" customWidth="1"/>
    <col min="771" max="774" width="6.28515625" style="158" customWidth="1"/>
    <col min="775" max="1022" width="7.85546875" style="158"/>
    <col min="1023" max="1023" width="5.28515625" style="158" customWidth="1"/>
    <col min="1024" max="1024" width="43.28515625" style="158" customWidth="1"/>
    <col min="1025" max="1025" width="7.140625" style="158" customWidth="1"/>
    <col min="1026" max="1026" width="13" style="158" customWidth="1"/>
    <col min="1027" max="1030" width="6.28515625" style="158" customWidth="1"/>
    <col min="1031" max="1278" width="7.85546875" style="158"/>
    <col min="1279" max="1279" width="5.28515625" style="158" customWidth="1"/>
    <col min="1280" max="1280" width="43.28515625" style="158" customWidth="1"/>
    <col min="1281" max="1281" width="7.140625" style="158" customWidth="1"/>
    <col min="1282" max="1282" width="13" style="158" customWidth="1"/>
    <col min="1283" max="1286" width="6.28515625" style="158" customWidth="1"/>
    <col min="1287" max="1534" width="7.85546875" style="158"/>
    <col min="1535" max="1535" width="5.28515625" style="158" customWidth="1"/>
    <col min="1536" max="1536" width="43.28515625" style="158" customWidth="1"/>
    <col min="1537" max="1537" width="7.140625" style="158" customWidth="1"/>
    <col min="1538" max="1538" width="13" style="158" customWidth="1"/>
    <col min="1539" max="1542" width="6.28515625" style="158" customWidth="1"/>
    <col min="1543" max="1790" width="7.85546875" style="158"/>
    <col min="1791" max="1791" width="5.28515625" style="158" customWidth="1"/>
    <col min="1792" max="1792" width="43.28515625" style="158" customWidth="1"/>
    <col min="1793" max="1793" width="7.140625" style="158" customWidth="1"/>
    <col min="1794" max="1794" width="13" style="158" customWidth="1"/>
    <col min="1795" max="1798" width="6.28515625" style="158" customWidth="1"/>
    <col min="1799" max="2046" width="7.85546875" style="158"/>
    <col min="2047" max="2047" width="5.28515625" style="158" customWidth="1"/>
    <col min="2048" max="2048" width="43.28515625" style="158" customWidth="1"/>
    <col min="2049" max="2049" width="7.140625" style="158" customWidth="1"/>
    <col min="2050" max="2050" width="13" style="158" customWidth="1"/>
    <col min="2051" max="2054" width="6.28515625" style="158" customWidth="1"/>
    <col min="2055" max="2302" width="7.85546875" style="158"/>
    <col min="2303" max="2303" width="5.28515625" style="158" customWidth="1"/>
    <col min="2304" max="2304" width="43.28515625" style="158" customWidth="1"/>
    <col min="2305" max="2305" width="7.140625" style="158" customWidth="1"/>
    <col min="2306" max="2306" width="13" style="158" customWidth="1"/>
    <col min="2307" max="2310" width="6.28515625" style="158" customWidth="1"/>
    <col min="2311" max="2558" width="7.85546875" style="158"/>
    <col min="2559" max="2559" width="5.28515625" style="158" customWidth="1"/>
    <col min="2560" max="2560" width="43.28515625" style="158" customWidth="1"/>
    <col min="2561" max="2561" width="7.140625" style="158" customWidth="1"/>
    <col min="2562" max="2562" width="13" style="158" customWidth="1"/>
    <col min="2563" max="2566" width="6.28515625" style="158" customWidth="1"/>
    <col min="2567" max="2814" width="7.85546875" style="158"/>
    <col min="2815" max="2815" width="5.28515625" style="158" customWidth="1"/>
    <col min="2816" max="2816" width="43.28515625" style="158" customWidth="1"/>
    <col min="2817" max="2817" width="7.140625" style="158" customWidth="1"/>
    <col min="2818" max="2818" width="13" style="158" customWidth="1"/>
    <col min="2819" max="2822" width="6.28515625" style="158" customWidth="1"/>
    <col min="2823" max="3070" width="7.85546875" style="158"/>
    <col min="3071" max="3071" width="5.28515625" style="158" customWidth="1"/>
    <col min="3072" max="3072" width="43.28515625" style="158" customWidth="1"/>
    <col min="3073" max="3073" width="7.140625" style="158" customWidth="1"/>
    <col min="3074" max="3074" width="13" style="158" customWidth="1"/>
    <col min="3075" max="3078" width="6.28515625" style="158" customWidth="1"/>
    <col min="3079" max="3326" width="7.85546875" style="158"/>
    <col min="3327" max="3327" width="5.28515625" style="158" customWidth="1"/>
    <col min="3328" max="3328" width="43.28515625" style="158" customWidth="1"/>
    <col min="3329" max="3329" width="7.140625" style="158" customWidth="1"/>
    <col min="3330" max="3330" width="13" style="158" customWidth="1"/>
    <col min="3331" max="3334" width="6.28515625" style="158" customWidth="1"/>
    <col min="3335" max="3582" width="7.85546875" style="158"/>
    <col min="3583" max="3583" width="5.28515625" style="158" customWidth="1"/>
    <col min="3584" max="3584" width="43.28515625" style="158" customWidth="1"/>
    <col min="3585" max="3585" width="7.140625" style="158" customWidth="1"/>
    <col min="3586" max="3586" width="13" style="158" customWidth="1"/>
    <col min="3587" max="3590" width="6.28515625" style="158" customWidth="1"/>
    <col min="3591" max="3838" width="7.85546875" style="158"/>
    <col min="3839" max="3839" width="5.28515625" style="158" customWidth="1"/>
    <col min="3840" max="3840" width="43.28515625" style="158" customWidth="1"/>
    <col min="3841" max="3841" width="7.140625" style="158" customWidth="1"/>
    <col min="3842" max="3842" width="13" style="158" customWidth="1"/>
    <col min="3843" max="3846" width="6.28515625" style="158" customWidth="1"/>
    <col min="3847" max="4094" width="7.85546875" style="158"/>
    <col min="4095" max="4095" width="5.28515625" style="158" customWidth="1"/>
    <col min="4096" max="4096" width="43.28515625" style="158" customWidth="1"/>
    <col min="4097" max="4097" width="7.140625" style="158" customWidth="1"/>
    <col min="4098" max="4098" width="13" style="158" customWidth="1"/>
    <col min="4099" max="4102" width="6.28515625" style="158" customWidth="1"/>
    <col min="4103" max="4350" width="7.85546875" style="158"/>
    <col min="4351" max="4351" width="5.28515625" style="158" customWidth="1"/>
    <col min="4352" max="4352" width="43.28515625" style="158" customWidth="1"/>
    <col min="4353" max="4353" width="7.140625" style="158" customWidth="1"/>
    <col min="4354" max="4354" width="13" style="158" customWidth="1"/>
    <col min="4355" max="4358" width="6.28515625" style="158" customWidth="1"/>
    <col min="4359" max="4606" width="7.85546875" style="158"/>
    <col min="4607" max="4607" width="5.28515625" style="158" customWidth="1"/>
    <col min="4608" max="4608" width="43.28515625" style="158" customWidth="1"/>
    <col min="4609" max="4609" width="7.140625" style="158" customWidth="1"/>
    <col min="4610" max="4610" width="13" style="158" customWidth="1"/>
    <col min="4611" max="4614" width="6.28515625" style="158" customWidth="1"/>
    <col min="4615" max="4862" width="7.85546875" style="158"/>
    <col min="4863" max="4863" width="5.28515625" style="158" customWidth="1"/>
    <col min="4864" max="4864" width="43.28515625" style="158" customWidth="1"/>
    <col min="4865" max="4865" width="7.140625" style="158" customWidth="1"/>
    <col min="4866" max="4866" width="13" style="158" customWidth="1"/>
    <col min="4867" max="4870" width="6.28515625" style="158" customWidth="1"/>
    <col min="4871" max="5118" width="7.85546875" style="158"/>
    <col min="5119" max="5119" width="5.28515625" style="158" customWidth="1"/>
    <col min="5120" max="5120" width="43.28515625" style="158" customWidth="1"/>
    <col min="5121" max="5121" width="7.140625" style="158" customWidth="1"/>
    <col min="5122" max="5122" width="13" style="158" customWidth="1"/>
    <col min="5123" max="5126" width="6.28515625" style="158" customWidth="1"/>
    <col min="5127" max="5374" width="7.85546875" style="158"/>
    <col min="5375" max="5375" width="5.28515625" style="158" customWidth="1"/>
    <col min="5376" max="5376" width="43.28515625" style="158" customWidth="1"/>
    <col min="5377" max="5377" width="7.140625" style="158" customWidth="1"/>
    <col min="5378" max="5378" width="13" style="158" customWidth="1"/>
    <col min="5379" max="5382" width="6.28515625" style="158" customWidth="1"/>
    <col min="5383" max="5630" width="7.85546875" style="158"/>
    <col min="5631" max="5631" width="5.28515625" style="158" customWidth="1"/>
    <col min="5632" max="5632" width="43.28515625" style="158" customWidth="1"/>
    <col min="5633" max="5633" width="7.140625" style="158" customWidth="1"/>
    <col min="5634" max="5634" width="13" style="158" customWidth="1"/>
    <col min="5635" max="5638" width="6.28515625" style="158" customWidth="1"/>
    <col min="5639" max="5886" width="7.85546875" style="158"/>
    <col min="5887" max="5887" width="5.28515625" style="158" customWidth="1"/>
    <col min="5888" max="5888" width="43.28515625" style="158" customWidth="1"/>
    <col min="5889" max="5889" width="7.140625" style="158" customWidth="1"/>
    <col min="5890" max="5890" width="13" style="158" customWidth="1"/>
    <col min="5891" max="5894" width="6.28515625" style="158" customWidth="1"/>
    <col min="5895" max="6142" width="7.85546875" style="158"/>
    <col min="6143" max="6143" width="5.28515625" style="158" customWidth="1"/>
    <col min="6144" max="6144" width="43.28515625" style="158" customWidth="1"/>
    <col min="6145" max="6145" width="7.140625" style="158" customWidth="1"/>
    <col min="6146" max="6146" width="13" style="158" customWidth="1"/>
    <col min="6147" max="6150" width="6.28515625" style="158" customWidth="1"/>
    <col min="6151" max="6398" width="7.85546875" style="158"/>
    <col min="6399" max="6399" width="5.28515625" style="158" customWidth="1"/>
    <col min="6400" max="6400" width="43.28515625" style="158" customWidth="1"/>
    <col min="6401" max="6401" width="7.140625" style="158" customWidth="1"/>
    <col min="6402" max="6402" width="13" style="158" customWidth="1"/>
    <col min="6403" max="6406" width="6.28515625" style="158" customWidth="1"/>
    <col min="6407" max="6654" width="7.85546875" style="158"/>
    <col min="6655" max="6655" width="5.28515625" style="158" customWidth="1"/>
    <col min="6656" max="6656" width="43.28515625" style="158" customWidth="1"/>
    <col min="6657" max="6657" width="7.140625" style="158" customWidth="1"/>
    <col min="6658" max="6658" width="13" style="158" customWidth="1"/>
    <col min="6659" max="6662" width="6.28515625" style="158" customWidth="1"/>
    <col min="6663" max="6910" width="7.85546875" style="158"/>
    <col min="6911" max="6911" width="5.28515625" style="158" customWidth="1"/>
    <col min="6912" max="6912" width="43.28515625" style="158" customWidth="1"/>
    <col min="6913" max="6913" width="7.140625" style="158" customWidth="1"/>
    <col min="6914" max="6914" width="13" style="158" customWidth="1"/>
    <col min="6915" max="6918" width="6.28515625" style="158" customWidth="1"/>
    <col min="6919" max="7166" width="7.85546875" style="158"/>
    <col min="7167" max="7167" width="5.28515625" style="158" customWidth="1"/>
    <col min="7168" max="7168" width="43.28515625" style="158" customWidth="1"/>
    <col min="7169" max="7169" width="7.140625" style="158" customWidth="1"/>
    <col min="7170" max="7170" width="13" style="158" customWidth="1"/>
    <col min="7171" max="7174" width="6.28515625" style="158" customWidth="1"/>
    <col min="7175" max="7422" width="7.85546875" style="158"/>
    <col min="7423" max="7423" width="5.28515625" style="158" customWidth="1"/>
    <col min="7424" max="7424" width="43.28515625" style="158" customWidth="1"/>
    <col min="7425" max="7425" width="7.140625" style="158" customWidth="1"/>
    <col min="7426" max="7426" width="13" style="158" customWidth="1"/>
    <col min="7427" max="7430" width="6.28515625" style="158" customWidth="1"/>
    <col min="7431" max="7678" width="7.85546875" style="158"/>
    <col min="7679" max="7679" width="5.28515625" style="158" customWidth="1"/>
    <col min="7680" max="7680" width="43.28515625" style="158" customWidth="1"/>
    <col min="7681" max="7681" width="7.140625" style="158" customWidth="1"/>
    <col min="7682" max="7682" width="13" style="158" customWidth="1"/>
    <col min="7683" max="7686" width="6.28515625" style="158" customWidth="1"/>
    <col min="7687" max="7934" width="7.85546875" style="158"/>
    <col min="7935" max="7935" width="5.28515625" style="158" customWidth="1"/>
    <col min="7936" max="7936" width="43.28515625" style="158" customWidth="1"/>
    <col min="7937" max="7937" width="7.140625" style="158" customWidth="1"/>
    <col min="7938" max="7938" width="13" style="158" customWidth="1"/>
    <col min="7939" max="7942" width="6.28515625" style="158" customWidth="1"/>
    <col min="7943" max="8190" width="7.85546875" style="158"/>
    <col min="8191" max="8191" width="5.28515625" style="158" customWidth="1"/>
    <col min="8192" max="8192" width="43.28515625" style="158" customWidth="1"/>
    <col min="8193" max="8193" width="7.140625" style="158" customWidth="1"/>
    <col min="8194" max="8194" width="13" style="158" customWidth="1"/>
    <col min="8195" max="8198" width="6.28515625" style="158" customWidth="1"/>
    <col min="8199" max="8446" width="7.85546875" style="158"/>
    <col min="8447" max="8447" width="5.28515625" style="158" customWidth="1"/>
    <col min="8448" max="8448" width="43.28515625" style="158" customWidth="1"/>
    <col min="8449" max="8449" width="7.140625" style="158" customWidth="1"/>
    <col min="8450" max="8450" width="13" style="158" customWidth="1"/>
    <col min="8451" max="8454" width="6.28515625" style="158" customWidth="1"/>
    <col min="8455" max="8702" width="7.85546875" style="158"/>
    <col min="8703" max="8703" width="5.28515625" style="158" customWidth="1"/>
    <col min="8704" max="8704" width="43.28515625" style="158" customWidth="1"/>
    <col min="8705" max="8705" width="7.140625" style="158" customWidth="1"/>
    <col min="8706" max="8706" width="13" style="158" customWidth="1"/>
    <col min="8707" max="8710" width="6.28515625" style="158" customWidth="1"/>
    <col min="8711" max="8958" width="7.85546875" style="158"/>
    <col min="8959" max="8959" width="5.28515625" style="158" customWidth="1"/>
    <col min="8960" max="8960" width="43.28515625" style="158" customWidth="1"/>
    <col min="8961" max="8961" width="7.140625" style="158" customWidth="1"/>
    <col min="8962" max="8962" width="13" style="158" customWidth="1"/>
    <col min="8963" max="8966" width="6.28515625" style="158" customWidth="1"/>
    <col min="8967" max="9214" width="7.85546875" style="158"/>
    <col min="9215" max="9215" width="5.28515625" style="158" customWidth="1"/>
    <col min="9216" max="9216" width="43.28515625" style="158" customWidth="1"/>
    <col min="9217" max="9217" width="7.140625" style="158" customWidth="1"/>
    <col min="9218" max="9218" width="13" style="158" customWidth="1"/>
    <col min="9219" max="9222" width="6.28515625" style="158" customWidth="1"/>
    <col min="9223" max="9470" width="7.85546875" style="158"/>
    <col min="9471" max="9471" width="5.28515625" style="158" customWidth="1"/>
    <col min="9472" max="9472" width="43.28515625" style="158" customWidth="1"/>
    <col min="9473" max="9473" width="7.140625" style="158" customWidth="1"/>
    <col min="9474" max="9474" width="13" style="158" customWidth="1"/>
    <col min="9475" max="9478" width="6.28515625" style="158" customWidth="1"/>
    <col min="9479" max="9726" width="7.85546875" style="158"/>
    <col min="9727" max="9727" width="5.28515625" style="158" customWidth="1"/>
    <col min="9728" max="9728" width="43.28515625" style="158" customWidth="1"/>
    <col min="9729" max="9729" width="7.140625" style="158" customWidth="1"/>
    <col min="9730" max="9730" width="13" style="158" customWidth="1"/>
    <col min="9731" max="9734" width="6.28515625" style="158" customWidth="1"/>
    <col min="9735" max="9982" width="7.85546875" style="158"/>
    <col min="9983" max="9983" width="5.28515625" style="158" customWidth="1"/>
    <col min="9984" max="9984" width="43.28515625" style="158" customWidth="1"/>
    <col min="9985" max="9985" width="7.140625" style="158" customWidth="1"/>
    <col min="9986" max="9986" width="13" style="158" customWidth="1"/>
    <col min="9987" max="9990" width="6.28515625" style="158" customWidth="1"/>
    <col min="9991" max="10238" width="7.85546875" style="158"/>
    <col min="10239" max="10239" width="5.28515625" style="158" customWidth="1"/>
    <col min="10240" max="10240" width="43.28515625" style="158" customWidth="1"/>
    <col min="10241" max="10241" width="7.140625" style="158" customWidth="1"/>
    <col min="10242" max="10242" width="13" style="158" customWidth="1"/>
    <col min="10243" max="10246" width="6.28515625" style="158" customWidth="1"/>
    <col min="10247" max="10494" width="7.85546875" style="158"/>
    <col min="10495" max="10495" width="5.28515625" style="158" customWidth="1"/>
    <col min="10496" max="10496" width="43.28515625" style="158" customWidth="1"/>
    <col min="10497" max="10497" width="7.140625" style="158" customWidth="1"/>
    <col min="10498" max="10498" width="13" style="158" customWidth="1"/>
    <col min="10499" max="10502" width="6.28515625" style="158" customWidth="1"/>
    <col min="10503" max="10750" width="7.85546875" style="158"/>
    <col min="10751" max="10751" width="5.28515625" style="158" customWidth="1"/>
    <col min="10752" max="10752" width="43.28515625" style="158" customWidth="1"/>
    <col min="10753" max="10753" width="7.140625" style="158" customWidth="1"/>
    <col min="10754" max="10754" width="13" style="158" customWidth="1"/>
    <col min="10755" max="10758" width="6.28515625" style="158" customWidth="1"/>
    <col min="10759" max="11006" width="7.85546875" style="158"/>
    <col min="11007" max="11007" width="5.28515625" style="158" customWidth="1"/>
    <col min="11008" max="11008" width="43.28515625" style="158" customWidth="1"/>
    <col min="11009" max="11009" width="7.140625" style="158" customWidth="1"/>
    <col min="11010" max="11010" width="13" style="158" customWidth="1"/>
    <col min="11011" max="11014" width="6.28515625" style="158" customWidth="1"/>
    <col min="11015" max="11262" width="7.85546875" style="158"/>
    <col min="11263" max="11263" width="5.28515625" style="158" customWidth="1"/>
    <col min="11264" max="11264" width="43.28515625" style="158" customWidth="1"/>
    <col min="11265" max="11265" width="7.140625" style="158" customWidth="1"/>
    <col min="11266" max="11266" width="13" style="158" customWidth="1"/>
    <col min="11267" max="11270" width="6.28515625" style="158" customWidth="1"/>
    <col min="11271" max="11518" width="7.85546875" style="158"/>
    <col min="11519" max="11519" width="5.28515625" style="158" customWidth="1"/>
    <col min="11520" max="11520" width="43.28515625" style="158" customWidth="1"/>
    <col min="11521" max="11521" width="7.140625" style="158" customWidth="1"/>
    <col min="11522" max="11522" width="13" style="158" customWidth="1"/>
    <col min="11523" max="11526" width="6.28515625" style="158" customWidth="1"/>
    <col min="11527" max="11774" width="7.85546875" style="158"/>
    <col min="11775" max="11775" width="5.28515625" style="158" customWidth="1"/>
    <col min="11776" max="11776" width="43.28515625" style="158" customWidth="1"/>
    <col min="11777" max="11777" width="7.140625" style="158" customWidth="1"/>
    <col min="11778" max="11778" width="13" style="158" customWidth="1"/>
    <col min="11779" max="11782" width="6.28515625" style="158" customWidth="1"/>
    <col min="11783" max="12030" width="7.85546875" style="158"/>
    <col min="12031" max="12031" width="5.28515625" style="158" customWidth="1"/>
    <col min="12032" max="12032" width="43.28515625" style="158" customWidth="1"/>
    <col min="12033" max="12033" width="7.140625" style="158" customWidth="1"/>
    <col min="12034" max="12034" width="13" style="158" customWidth="1"/>
    <col min="12035" max="12038" width="6.28515625" style="158" customWidth="1"/>
    <col min="12039" max="12286" width="7.85546875" style="158"/>
    <col min="12287" max="12287" width="5.28515625" style="158" customWidth="1"/>
    <col min="12288" max="12288" width="43.28515625" style="158" customWidth="1"/>
    <col min="12289" max="12289" width="7.140625" style="158" customWidth="1"/>
    <col min="12290" max="12290" width="13" style="158" customWidth="1"/>
    <col min="12291" max="12294" width="6.28515625" style="158" customWidth="1"/>
    <col min="12295" max="12542" width="7.85546875" style="158"/>
    <col min="12543" max="12543" width="5.28515625" style="158" customWidth="1"/>
    <col min="12544" max="12544" width="43.28515625" style="158" customWidth="1"/>
    <col min="12545" max="12545" width="7.140625" style="158" customWidth="1"/>
    <col min="12546" max="12546" width="13" style="158" customWidth="1"/>
    <col min="12547" max="12550" width="6.28515625" style="158" customWidth="1"/>
    <col min="12551" max="12798" width="7.85546875" style="158"/>
    <col min="12799" max="12799" width="5.28515625" style="158" customWidth="1"/>
    <col min="12800" max="12800" width="43.28515625" style="158" customWidth="1"/>
    <col min="12801" max="12801" width="7.140625" style="158" customWidth="1"/>
    <col min="12802" max="12802" width="13" style="158" customWidth="1"/>
    <col min="12803" max="12806" width="6.28515625" style="158" customWidth="1"/>
    <col min="12807" max="13054" width="7.85546875" style="158"/>
    <col min="13055" max="13055" width="5.28515625" style="158" customWidth="1"/>
    <col min="13056" max="13056" width="43.28515625" style="158" customWidth="1"/>
    <col min="13057" max="13057" width="7.140625" style="158" customWidth="1"/>
    <col min="13058" max="13058" width="13" style="158" customWidth="1"/>
    <col min="13059" max="13062" width="6.28515625" style="158" customWidth="1"/>
    <col min="13063" max="13310" width="7.85546875" style="158"/>
    <col min="13311" max="13311" width="5.28515625" style="158" customWidth="1"/>
    <col min="13312" max="13312" width="43.28515625" style="158" customWidth="1"/>
    <col min="13313" max="13313" width="7.140625" style="158" customWidth="1"/>
    <col min="13314" max="13314" width="13" style="158" customWidth="1"/>
    <col min="13315" max="13318" width="6.28515625" style="158" customWidth="1"/>
    <col min="13319" max="13566" width="7.85546875" style="158"/>
    <col min="13567" max="13567" width="5.28515625" style="158" customWidth="1"/>
    <col min="13568" max="13568" width="43.28515625" style="158" customWidth="1"/>
    <col min="13569" max="13569" width="7.140625" style="158" customWidth="1"/>
    <col min="13570" max="13570" width="13" style="158" customWidth="1"/>
    <col min="13571" max="13574" width="6.28515625" style="158" customWidth="1"/>
    <col min="13575" max="13822" width="7.85546875" style="158"/>
    <col min="13823" max="13823" width="5.28515625" style="158" customWidth="1"/>
    <col min="13824" max="13824" width="43.28515625" style="158" customWidth="1"/>
    <col min="13825" max="13825" width="7.140625" style="158" customWidth="1"/>
    <col min="13826" max="13826" width="13" style="158" customWidth="1"/>
    <col min="13827" max="13830" width="6.28515625" style="158" customWidth="1"/>
    <col min="13831" max="14078" width="7.85546875" style="158"/>
    <col min="14079" max="14079" width="5.28515625" style="158" customWidth="1"/>
    <col min="14080" max="14080" width="43.28515625" style="158" customWidth="1"/>
    <col min="14081" max="14081" width="7.140625" style="158" customWidth="1"/>
    <col min="14082" max="14082" width="13" style="158" customWidth="1"/>
    <col min="14083" max="14086" width="6.28515625" style="158" customWidth="1"/>
    <col min="14087" max="14334" width="7.85546875" style="158"/>
    <col min="14335" max="14335" width="5.28515625" style="158" customWidth="1"/>
    <col min="14336" max="14336" width="43.28515625" style="158" customWidth="1"/>
    <col min="14337" max="14337" width="7.140625" style="158" customWidth="1"/>
    <col min="14338" max="14338" width="13" style="158" customWidth="1"/>
    <col min="14339" max="14342" width="6.28515625" style="158" customWidth="1"/>
    <col min="14343" max="14590" width="7.85546875" style="158"/>
    <col min="14591" max="14591" width="5.28515625" style="158" customWidth="1"/>
    <col min="14592" max="14592" width="43.28515625" style="158" customWidth="1"/>
    <col min="14593" max="14593" width="7.140625" style="158" customWidth="1"/>
    <col min="14594" max="14594" width="13" style="158" customWidth="1"/>
    <col min="14595" max="14598" width="6.28515625" style="158" customWidth="1"/>
    <col min="14599" max="14846" width="7.85546875" style="158"/>
    <col min="14847" max="14847" width="5.28515625" style="158" customWidth="1"/>
    <col min="14848" max="14848" width="43.28515625" style="158" customWidth="1"/>
    <col min="14849" max="14849" width="7.140625" style="158" customWidth="1"/>
    <col min="14850" max="14850" width="13" style="158" customWidth="1"/>
    <col min="14851" max="14854" width="6.28515625" style="158" customWidth="1"/>
    <col min="14855" max="15102" width="7.85546875" style="158"/>
    <col min="15103" max="15103" width="5.28515625" style="158" customWidth="1"/>
    <col min="15104" max="15104" width="43.28515625" style="158" customWidth="1"/>
    <col min="15105" max="15105" width="7.140625" style="158" customWidth="1"/>
    <col min="15106" max="15106" width="13" style="158" customWidth="1"/>
    <col min="15107" max="15110" width="6.28515625" style="158" customWidth="1"/>
    <col min="15111" max="15358" width="7.85546875" style="158"/>
    <col min="15359" max="15359" width="5.28515625" style="158" customWidth="1"/>
    <col min="15360" max="15360" width="43.28515625" style="158" customWidth="1"/>
    <col min="15361" max="15361" width="7.140625" style="158" customWidth="1"/>
    <col min="15362" max="15362" width="13" style="158" customWidth="1"/>
    <col min="15363" max="15366" width="6.28515625" style="158" customWidth="1"/>
    <col min="15367" max="15614" width="7.85546875" style="158"/>
    <col min="15615" max="15615" width="5.28515625" style="158" customWidth="1"/>
    <col min="15616" max="15616" width="43.28515625" style="158" customWidth="1"/>
    <col min="15617" max="15617" width="7.140625" style="158" customWidth="1"/>
    <col min="15618" max="15618" width="13" style="158" customWidth="1"/>
    <col min="15619" max="15622" width="6.28515625" style="158" customWidth="1"/>
    <col min="15623" max="15870" width="7.85546875" style="158"/>
    <col min="15871" max="15871" width="5.28515625" style="158" customWidth="1"/>
    <col min="15872" max="15872" width="43.28515625" style="158" customWidth="1"/>
    <col min="15873" max="15873" width="7.140625" style="158" customWidth="1"/>
    <col min="15874" max="15874" width="13" style="158" customWidth="1"/>
    <col min="15875" max="15878" width="6.28515625" style="158" customWidth="1"/>
    <col min="15879" max="16126" width="7.85546875" style="158"/>
    <col min="16127" max="16127" width="5.28515625" style="158" customWidth="1"/>
    <col min="16128" max="16128" width="43.28515625" style="158" customWidth="1"/>
    <col min="16129" max="16129" width="7.140625" style="158" customWidth="1"/>
    <col min="16130" max="16130" width="13" style="158" customWidth="1"/>
    <col min="16131" max="16134" width="6.28515625" style="158" customWidth="1"/>
    <col min="16135" max="16384" width="7.85546875" style="158"/>
  </cols>
  <sheetData>
    <row r="1" spans="1:8" ht="21.75" customHeight="1">
      <c r="A1" s="155" t="s">
        <v>24</v>
      </c>
      <c r="B1" s="156"/>
      <c r="C1" s="157"/>
      <c r="D1" s="157"/>
      <c r="E1" s="157"/>
      <c r="F1" s="157"/>
    </row>
    <row r="2" spans="1:8" s="159" customFormat="1" ht="36" customHeight="1">
      <c r="A2" s="569" t="s">
        <v>339</v>
      </c>
      <c r="B2" s="569"/>
      <c r="C2" s="569"/>
      <c r="D2" s="569"/>
      <c r="E2" s="569"/>
      <c r="F2" s="569"/>
    </row>
    <row r="3" spans="1:8" ht="16.5" customHeight="1">
      <c r="A3" s="160"/>
      <c r="B3" s="160"/>
      <c r="C3" s="160"/>
      <c r="D3" s="160"/>
      <c r="E3" s="570" t="s">
        <v>243</v>
      </c>
      <c r="F3" s="570"/>
    </row>
    <row r="4" spans="1:8" ht="24" customHeight="1">
      <c r="A4" s="571" t="s">
        <v>1</v>
      </c>
      <c r="B4" s="573" t="s">
        <v>36</v>
      </c>
      <c r="C4" s="573" t="s">
        <v>37</v>
      </c>
      <c r="D4" s="575" t="s">
        <v>337</v>
      </c>
      <c r="E4" s="161" t="s">
        <v>331</v>
      </c>
      <c r="F4" s="161"/>
    </row>
    <row r="5" spans="1:8" ht="33.75" customHeight="1">
      <c r="A5" s="572"/>
      <c r="B5" s="574"/>
      <c r="C5" s="574"/>
      <c r="D5" s="576"/>
      <c r="E5" s="162" t="s">
        <v>332</v>
      </c>
      <c r="F5" s="162" t="s">
        <v>333</v>
      </c>
    </row>
    <row r="6" spans="1:8" s="166" customFormat="1" ht="22.5" customHeight="1">
      <c r="A6" s="163" t="s">
        <v>53</v>
      </c>
      <c r="B6" s="163" t="s">
        <v>54</v>
      </c>
      <c r="C6" s="163" t="s">
        <v>55</v>
      </c>
      <c r="D6" s="164" t="s">
        <v>338</v>
      </c>
      <c r="E6" s="165" t="s">
        <v>57</v>
      </c>
      <c r="F6" s="165" t="s">
        <v>58</v>
      </c>
    </row>
    <row r="7" spans="1:8" s="169" customFormat="1" ht="15.75">
      <c r="A7" s="167">
        <v>1</v>
      </c>
      <c r="B7" s="168" t="s">
        <v>60</v>
      </c>
      <c r="C7" s="167" t="s">
        <v>61</v>
      </c>
      <c r="D7" s="99">
        <v>918.96</v>
      </c>
      <c r="E7" s="99">
        <v>135.76000000000002</v>
      </c>
      <c r="F7" s="99">
        <v>783.2</v>
      </c>
      <c r="G7" s="169" t="s">
        <v>61</v>
      </c>
      <c r="H7" s="169">
        <v>358.42489999999998</v>
      </c>
    </row>
    <row r="8" spans="1:8" s="172" customFormat="1" ht="15.75">
      <c r="A8" s="170" t="s">
        <v>62</v>
      </c>
      <c r="B8" s="171" t="s">
        <v>250</v>
      </c>
      <c r="C8" s="170" t="s">
        <v>64</v>
      </c>
      <c r="D8" s="101">
        <v>82.86</v>
      </c>
      <c r="E8" s="101">
        <v>8.92</v>
      </c>
      <c r="F8" s="101">
        <v>73.94</v>
      </c>
      <c r="G8" s="172" t="s">
        <v>64</v>
      </c>
      <c r="H8" s="172">
        <v>12.712399999999999</v>
      </c>
    </row>
    <row r="9" spans="1:8" s="172" customFormat="1" ht="15.75">
      <c r="A9" s="170" t="s">
        <v>65</v>
      </c>
      <c r="B9" s="171" t="s">
        <v>66</v>
      </c>
      <c r="C9" s="170" t="s">
        <v>67</v>
      </c>
      <c r="D9" s="102">
        <v>21.6</v>
      </c>
      <c r="E9" s="102">
        <v>1.6700000000000002</v>
      </c>
      <c r="F9" s="102">
        <v>19.93</v>
      </c>
      <c r="G9" s="172" t="s">
        <v>67</v>
      </c>
      <c r="H9" s="172">
        <v>1.694</v>
      </c>
    </row>
    <row r="10" spans="1:8" s="172" customFormat="1" ht="15.75">
      <c r="A10" s="170" t="s">
        <v>69</v>
      </c>
      <c r="B10" s="171" t="s">
        <v>70</v>
      </c>
      <c r="C10" s="170" t="s">
        <v>71</v>
      </c>
      <c r="D10" s="102">
        <v>61.260000000000005</v>
      </c>
      <c r="E10" s="102">
        <v>7.25</v>
      </c>
      <c r="F10" s="102">
        <v>54.010000000000005</v>
      </c>
      <c r="G10" s="172" t="s">
        <v>71</v>
      </c>
      <c r="H10" s="172">
        <v>11.0184</v>
      </c>
    </row>
    <row r="11" spans="1:8" s="172" customFormat="1" ht="15.75">
      <c r="A11" s="170" t="s">
        <v>73</v>
      </c>
      <c r="B11" s="171" t="s">
        <v>74</v>
      </c>
      <c r="C11" s="170" t="s">
        <v>68</v>
      </c>
      <c r="D11" s="102">
        <v>607.03</v>
      </c>
      <c r="E11" s="102">
        <v>119.91000000000001</v>
      </c>
      <c r="F11" s="102">
        <v>487.11999999999995</v>
      </c>
      <c r="G11" s="172" t="s">
        <v>68</v>
      </c>
      <c r="H11" s="172">
        <v>13.41</v>
      </c>
    </row>
    <row r="12" spans="1:8" s="172" customFormat="1" ht="15.75">
      <c r="A12" s="170" t="s">
        <v>76</v>
      </c>
      <c r="B12" s="171" t="s">
        <v>77</v>
      </c>
      <c r="C12" s="170" t="s">
        <v>72</v>
      </c>
      <c r="D12" s="102">
        <v>103.12</v>
      </c>
      <c r="E12" s="102">
        <v>5.3100000000000005</v>
      </c>
      <c r="F12" s="102">
        <v>97.81</v>
      </c>
      <c r="G12" s="172" t="s">
        <v>72</v>
      </c>
      <c r="H12" s="172">
        <v>16.189999999999998</v>
      </c>
    </row>
    <row r="13" spans="1:8" s="172" customFormat="1" ht="15.75">
      <c r="A13" s="170" t="s">
        <v>79</v>
      </c>
      <c r="B13" s="171" t="s">
        <v>80</v>
      </c>
      <c r="C13" s="170" t="s">
        <v>78</v>
      </c>
      <c r="D13" s="102">
        <v>0</v>
      </c>
      <c r="E13" s="102">
        <v>0</v>
      </c>
      <c r="F13" s="102">
        <v>0</v>
      </c>
      <c r="G13" s="172" t="s">
        <v>78</v>
      </c>
      <c r="H13" s="172">
        <v>0</v>
      </c>
    </row>
    <row r="14" spans="1:8" s="172" customFormat="1" ht="15.75">
      <c r="A14" s="170" t="s">
        <v>82</v>
      </c>
      <c r="B14" s="171" t="s">
        <v>83</v>
      </c>
      <c r="C14" s="170" t="s">
        <v>75</v>
      </c>
      <c r="D14" s="102">
        <v>24.83</v>
      </c>
      <c r="E14" s="102">
        <v>0.8</v>
      </c>
      <c r="F14" s="102">
        <v>24.029999999999998</v>
      </c>
      <c r="G14" s="172" t="s">
        <v>75</v>
      </c>
      <c r="H14" s="172">
        <v>15.29</v>
      </c>
    </row>
    <row r="15" spans="1:8" s="172" customFormat="1" ht="15.75">
      <c r="A15" s="170" t="s">
        <v>85</v>
      </c>
      <c r="B15" s="171" t="s">
        <v>86</v>
      </c>
      <c r="C15" s="170" t="s">
        <v>81</v>
      </c>
      <c r="D15" s="102">
        <v>97.490000000000009</v>
      </c>
      <c r="E15" s="102">
        <v>0.44999999999999996</v>
      </c>
      <c r="F15" s="102">
        <v>97.04</v>
      </c>
      <c r="G15" s="172" t="s">
        <v>81</v>
      </c>
      <c r="H15" s="172">
        <v>299.74249999999995</v>
      </c>
    </row>
    <row r="16" spans="1:8" s="175" customFormat="1" ht="15.75">
      <c r="A16" s="173"/>
      <c r="B16" s="174" t="s">
        <v>251</v>
      </c>
      <c r="C16" s="173" t="s">
        <v>252</v>
      </c>
      <c r="D16" s="102">
        <v>0</v>
      </c>
      <c r="E16" s="102">
        <v>0</v>
      </c>
      <c r="F16" s="102">
        <v>0</v>
      </c>
      <c r="G16" s="175" t="s">
        <v>84</v>
      </c>
      <c r="H16" s="175">
        <v>0</v>
      </c>
    </row>
    <row r="17" spans="1:8" s="169" customFormat="1" ht="15.75">
      <c r="A17" s="170" t="s">
        <v>91</v>
      </c>
      <c r="B17" s="171" t="s">
        <v>92</v>
      </c>
      <c r="C17" s="170" t="s">
        <v>87</v>
      </c>
      <c r="D17" s="102">
        <v>3.589999999999999</v>
      </c>
      <c r="E17" s="102">
        <v>0.34</v>
      </c>
      <c r="F17" s="102">
        <v>3.2499999999999991</v>
      </c>
      <c r="G17" s="169" t="s">
        <v>87</v>
      </c>
      <c r="H17" s="169">
        <v>1.08</v>
      </c>
    </row>
    <row r="18" spans="1:8" s="172" customFormat="1" ht="15.75">
      <c r="A18" s="170" t="s">
        <v>94</v>
      </c>
      <c r="B18" s="171" t="s">
        <v>95</v>
      </c>
      <c r="C18" s="170" t="s">
        <v>96</v>
      </c>
      <c r="D18" s="102">
        <v>0</v>
      </c>
      <c r="E18" s="102">
        <v>0</v>
      </c>
      <c r="F18" s="102">
        <v>0</v>
      </c>
      <c r="G18" s="172" t="s">
        <v>96</v>
      </c>
      <c r="H18" s="172">
        <v>0</v>
      </c>
    </row>
    <row r="19" spans="1:8" s="172" customFormat="1" ht="15.75">
      <c r="A19" s="170" t="s">
        <v>97</v>
      </c>
      <c r="B19" s="171" t="s">
        <v>98</v>
      </c>
      <c r="C19" s="170" t="s">
        <v>90</v>
      </c>
      <c r="D19" s="102">
        <v>0</v>
      </c>
      <c r="E19" s="102">
        <v>0</v>
      </c>
      <c r="F19" s="102">
        <v>0</v>
      </c>
      <c r="G19" s="172" t="s">
        <v>90</v>
      </c>
      <c r="H19" s="172">
        <v>0</v>
      </c>
    </row>
    <row r="20" spans="1:8" s="172" customFormat="1" ht="15.75">
      <c r="A20" s="170" t="s">
        <v>99</v>
      </c>
      <c r="B20" s="171" t="s">
        <v>100</v>
      </c>
      <c r="C20" s="170" t="s">
        <v>93</v>
      </c>
      <c r="D20" s="102">
        <v>0.04</v>
      </c>
      <c r="E20" s="102">
        <v>0.03</v>
      </c>
      <c r="F20" s="102">
        <v>1.0000000000000002E-2</v>
      </c>
      <c r="G20" s="172" t="s">
        <v>93</v>
      </c>
      <c r="H20" s="172">
        <v>0</v>
      </c>
    </row>
    <row r="21" spans="1:8" s="169" customFormat="1" ht="15.75">
      <c r="A21" s="167">
        <v>2</v>
      </c>
      <c r="B21" s="168" t="s">
        <v>102</v>
      </c>
      <c r="C21" s="167" t="s">
        <v>101</v>
      </c>
      <c r="D21" s="99">
        <v>550.81999999999994</v>
      </c>
      <c r="E21" s="99">
        <v>15.49</v>
      </c>
      <c r="F21" s="99">
        <v>535.32999999999993</v>
      </c>
      <c r="G21" s="169" t="s">
        <v>101</v>
      </c>
      <c r="H21" s="169">
        <v>34.069999999999993</v>
      </c>
    </row>
    <row r="22" spans="1:8" s="172" customFormat="1" ht="15.75">
      <c r="A22" s="170" t="s">
        <v>103</v>
      </c>
      <c r="B22" s="171" t="s">
        <v>104</v>
      </c>
      <c r="C22" s="170" t="s">
        <v>105</v>
      </c>
      <c r="D22" s="102">
        <v>4.580000000000001</v>
      </c>
      <c r="E22" s="102">
        <v>2.4300000000000002</v>
      </c>
      <c r="F22" s="102">
        <v>2.1500000000000008</v>
      </c>
      <c r="G22" s="172" t="s">
        <v>105</v>
      </c>
      <c r="H22" s="172">
        <v>1.6400000000000001</v>
      </c>
    </row>
    <row r="23" spans="1:8" s="172" customFormat="1" ht="15.75">
      <c r="A23" s="170" t="s">
        <v>107</v>
      </c>
      <c r="B23" s="171" t="s">
        <v>108</v>
      </c>
      <c r="C23" s="170" t="s">
        <v>109</v>
      </c>
      <c r="D23" s="102">
        <v>2.08</v>
      </c>
      <c r="E23" s="102">
        <v>0.06</v>
      </c>
      <c r="F23" s="102">
        <v>2.02</v>
      </c>
      <c r="G23" s="172" t="s">
        <v>109</v>
      </c>
      <c r="H23" s="172">
        <v>0.73</v>
      </c>
    </row>
    <row r="24" spans="1:8" s="172" customFormat="1" ht="15.75">
      <c r="A24" s="170" t="s">
        <v>111</v>
      </c>
      <c r="B24" s="171" t="s">
        <v>112</v>
      </c>
      <c r="C24" s="170" t="s">
        <v>113</v>
      </c>
      <c r="D24" s="102">
        <v>0.13</v>
      </c>
      <c r="E24" s="102">
        <v>0.11</v>
      </c>
      <c r="F24" s="102">
        <v>2.0000000000000004E-2</v>
      </c>
      <c r="G24" s="172" t="s">
        <v>113</v>
      </c>
      <c r="H24" s="172">
        <v>0.58000000000000007</v>
      </c>
    </row>
    <row r="25" spans="1:8" s="172" customFormat="1" ht="15.75">
      <c r="A25" s="170" t="s">
        <v>115</v>
      </c>
      <c r="B25" s="171" t="s">
        <v>116</v>
      </c>
      <c r="C25" s="170" t="s">
        <v>117</v>
      </c>
      <c r="D25" s="102">
        <v>0</v>
      </c>
      <c r="E25" s="102">
        <v>0</v>
      </c>
      <c r="F25" s="102">
        <v>0</v>
      </c>
      <c r="G25" s="172" t="s">
        <v>117</v>
      </c>
      <c r="H25" s="172">
        <v>0.69</v>
      </c>
    </row>
    <row r="26" spans="1:8" s="172" customFormat="1" ht="15.75">
      <c r="A26" s="170" t="s">
        <v>119</v>
      </c>
      <c r="B26" s="171" t="s">
        <v>120</v>
      </c>
      <c r="C26" s="170" t="s">
        <v>106</v>
      </c>
      <c r="D26" s="102">
        <v>0</v>
      </c>
      <c r="E26" s="102">
        <v>0</v>
      </c>
      <c r="F26" s="102">
        <v>0</v>
      </c>
      <c r="G26" s="172" t="s">
        <v>106</v>
      </c>
      <c r="H26" s="172">
        <v>0</v>
      </c>
    </row>
    <row r="27" spans="1:8" s="172" customFormat="1" ht="15.75">
      <c r="A27" s="170" t="s">
        <v>122</v>
      </c>
      <c r="B27" s="171" t="s">
        <v>123</v>
      </c>
      <c r="C27" s="170" t="s">
        <v>124</v>
      </c>
      <c r="D27" s="102">
        <v>4.5199999999999996</v>
      </c>
      <c r="E27" s="102">
        <v>0.44999999999999996</v>
      </c>
      <c r="F27" s="102">
        <v>4.0699999999999994</v>
      </c>
      <c r="G27" s="172" t="s">
        <v>124</v>
      </c>
      <c r="H27" s="172">
        <v>0.32</v>
      </c>
    </row>
    <row r="28" spans="1:8" s="172" customFormat="1" ht="15.75">
      <c r="A28" s="170" t="s">
        <v>126</v>
      </c>
      <c r="B28" s="171" t="s">
        <v>253</v>
      </c>
      <c r="C28" s="170" t="s">
        <v>128</v>
      </c>
      <c r="D28" s="102">
        <v>3.88</v>
      </c>
      <c r="E28" s="102">
        <v>0.13</v>
      </c>
      <c r="F28" s="102">
        <v>3.75</v>
      </c>
      <c r="G28" s="172" t="s">
        <v>128</v>
      </c>
      <c r="H28" s="172">
        <v>0</v>
      </c>
    </row>
    <row r="29" spans="1:8" s="172" customFormat="1" ht="15.75">
      <c r="A29" s="170" t="s">
        <v>129</v>
      </c>
      <c r="B29" s="171" t="s">
        <v>130</v>
      </c>
      <c r="C29" s="170" t="s">
        <v>131</v>
      </c>
      <c r="D29" s="102">
        <v>0</v>
      </c>
      <c r="E29" s="102">
        <v>0</v>
      </c>
      <c r="F29" s="102">
        <v>0</v>
      </c>
      <c r="G29" s="172" t="s">
        <v>131</v>
      </c>
      <c r="H29" s="172">
        <v>0</v>
      </c>
    </row>
    <row r="30" spans="1:8" s="172" customFormat="1" ht="15.75">
      <c r="A30" s="170" t="s">
        <v>132</v>
      </c>
      <c r="B30" s="171" t="s">
        <v>133</v>
      </c>
      <c r="C30" s="170" t="s">
        <v>134</v>
      </c>
      <c r="D30" s="102">
        <v>0.26</v>
      </c>
      <c r="E30" s="102">
        <v>0.1</v>
      </c>
      <c r="F30" s="102">
        <v>0.16</v>
      </c>
      <c r="G30" s="172" t="s">
        <v>134</v>
      </c>
      <c r="H30" s="172">
        <v>0.32</v>
      </c>
    </row>
    <row r="31" spans="1:8" s="172" customFormat="1" ht="15.75">
      <c r="A31" s="170" t="s">
        <v>136</v>
      </c>
      <c r="B31" s="171" t="s">
        <v>137</v>
      </c>
      <c r="C31" s="170" t="s">
        <v>138</v>
      </c>
      <c r="D31" s="102">
        <v>0.38</v>
      </c>
      <c r="E31" s="102">
        <v>0.22</v>
      </c>
      <c r="F31" s="102">
        <v>0.16</v>
      </c>
      <c r="G31" s="172" t="s">
        <v>138</v>
      </c>
      <c r="H31" s="172">
        <v>0</v>
      </c>
    </row>
    <row r="32" spans="1:8" s="172" customFormat="1" ht="15.75">
      <c r="A32" s="170" t="s">
        <v>140</v>
      </c>
      <c r="B32" s="171" t="s">
        <v>141</v>
      </c>
      <c r="C32" s="170" t="s">
        <v>142</v>
      </c>
      <c r="D32" s="102">
        <v>0</v>
      </c>
      <c r="E32" s="102">
        <v>0</v>
      </c>
      <c r="F32" s="102">
        <v>0</v>
      </c>
      <c r="G32" s="172" t="s">
        <v>142</v>
      </c>
      <c r="H32" s="172">
        <v>0</v>
      </c>
    </row>
    <row r="33" spans="1:8" s="172" customFormat="1" ht="15.75">
      <c r="A33" s="170" t="s">
        <v>143</v>
      </c>
      <c r="B33" s="171" t="s">
        <v>144</v>
      </c>
      <c r="C33" s="170" t="s">
        <v>145</v>
      </c>
      <c r="D33" s="102">
        <v>0</v>
      </c>
      <c r="E33" s="102">
        <v>0</v>
      </c>
      <c r="F33" s="102">
        <v>0</v>
      </c>
      <c r="G33" s="172" t="s">
        <v>145</v>
      </c>
      <c r="H33" s="172">
        <v>0</v>
      </c>
    </row>
    <row r="34" spans="1:8" s="172" customFormat="1" ht="15.75">
      <c r="A34" s="170" t="s">
        <v>146</v>
      </c>
      <c r="B34" s="171" t="s">
        <v>147</v>
      </c>
      <c r="C34" s="170" t="s">
        <v>148</v>
      </c>
      <c r="D34" s="102">
        <v>0</v>
      </c>
      <c r="E34" s="102">
        <v>0</v>
      </c>
      <c r="F34" s="102">
        <v>0</v>
      </c>
      <c r="G34" s="172" t="s">
        <v>148</v>
      </c>
      <c r="H34" s="172">
        <v>0</v>
      </c>
    </row>
    <row r="35" spans="1:8" s="172" customFormat="1" ht="15.75">
      <c r="A35" s="170" t="s">
        <v>149</v>
      </c>
      <c r="B35" s="171" t="s">
        <v>254</v>
      </c>
      <c r="C35" s="170" t="s">
        <v>151</v>
      </c>
      <c r="D35" s="102">
        <v>0</v>
      </c>
      <c r="E35" s="102">
        <v>0</v>
      </c>
      <c r="F35" s="102">
        <v>0</v>
      </c>
      <c r="G35" s="172" t="s">
        <v>151</v>
      </c>
      <c r="H35" s="172">
        <v>0</v>
      </c>
    </row>
    <row r="36" spans="1:8" s="172" customFormat="1" ht="15.75">
      <c r="A36" s="170" t="s">
        <v>152</v>
      </c>
      <c r="B36" s="171" t="s">
        <v>153</v>
      </c>
      <c r="C36" s="170" t="s">
        <v>154</v>
      </c>
      <c r="D36" s="102">
        <v>0</v>
      </c>
      <c r="E36" s="102">
        <v>0</v>
      </c>
      <c r="F36" s="102">
        <v>0</v>
      </c>
      <c r="G36" s="172" t="s">
        <v>154</v>
      </c>
      <c r="H36" s="172">
        <v>0</v>
      </c>
    </row>
    <row r="37" spans="1:8" s="172" customFormat="1" ht="15.75">
      <c r="A37" s="170" t="s">
        <v>156</v>
      </c>
      <c r="B37" s="171" t="s">
        <v>157</v>
      </c>
      <c r="C37" s="170" t="s">
        <v>158</v>
      </c>
      <c r="D37" s="102">
        <v>0</v>
      </c>
      <c r="E37" s="102">
        <v>0</v>
      </c>
      <c r="F37" s="102">
        <v>0</v>
      </c>
      <c r="G37" s="172" t="s">
        <v>158</v>
      </c>
      <c r="H37" s="172">
        <v>0</v>
      </c>
    </row>
    <row r="38" spans="1:8" s="172" customFormat="1" ht="15.75">
      <c r="A38" s="170" t="s">
        <v>160</v>
      </c>
      <c r="B38" s="171" t="s">
        <v>161</v>
      </c>
      <c r="C38" s="170" t="s">
        <v>162</v>
      </c>
      <c r="D38" s="102">
        <v>0</v>
      </c>
      <c r="E38" s="102">
        <v>0</v>
      </c>
      <c r="F38" s="102">
        <v>0</v>
      </c>
      <c r="G38" s="172" t="s">
        <v>162</v>
      </c>
      <c r="H38" s="172">
        <v>0</v>
      </c>
    </row>
    <row r="39" spans="1:8" s="172" customFormat="1" ht="15.75">
      <c r="A39" s="170" t="s">
        <v>163</v>
      </c>
      <c r="B39" s="171" t="s">
        <v>164</v>
      </c>
      <c r="C39" s="170" t="s">
        <v>110</v>
      </c>
      <c r="D39" s="102">
        <v>0</v>
      </c>
      <c r="E39" s="102">
        <v>0</v>
      </c>
      <c r="F39" s="102">
        <v>0</v>
      </c>
      <c r="G39" s="172" t="s">
        <v>110</v>
      </c>
      <c r="H39" s="172">
        <v>0</v>
      </c>
    </row>
    <row r="40" spans="1:8" s="172" customFormat="1" ht="15.75">
      <c r="A40" s="170" t="s">
        <v>166</v>
      </c>
      <c r="B40" s="171" t="s">
        <v>167</v>
      </c>
      <c r="C40" s="170" t="s">
        <v>114</v>
      </c>
      <c r="D40" s="102">
        <v>0</v>
      </c>
      <c r="E40" s="102">
        <v>0</v>
      </c>
      <c r="F40" s="102">
        <v>0</v>
      </c>
      <c r="G40" s="172" t="s">
        <v>114</v>
      </c>
      <c r="H40" s="172">
        <v>0</v>
      </c>
    </row>
    <row r="41" spans="1:8" s="172" customFormat="1" ht="15.75">
      <c r="A41" s="170" t="s">
        <v>168</v>
      </c>
      <c r="B41" s="171" t="s">
        <v>169</v>
      </c>
      <c r="C41" s="170" t="s">
        <v>170</v>
      </c>
      <c r="D41" s="102">
        <v>0</v>
      </c>
      <c r="E41" s="102">
        <v>0</v>
      </c>
      <c r="F41" s="102">
        <v>0</v>
      </c>
      <c r="G41" s="172" t="s">
        <v>170</v>
      </c>
      <c r="H41" s="172">
        <v>0</v>
      </c>
    </row>
    <row r="42" spans="1:8" s="172" customFormat="1" ht="15.75">
      <c r="A42" s="170" t="s">
        <v>171</v>
      </c>
      <c r="B42" s="171" t="s">
        <v>172</v>
      </c>
      <c r="C42" s="170" t="s">
        <v>118</v>
      </c>
      <c r="D42" s="102">
        <v>0</v>
      </c>
      <c r="E42" s="102">
        <v>0</v>
      </c>
      <c r="F42" s="102">
        <v>0</v>
      </c>
      <c r="G42" s="172" t="s">
        <v>118</v>
      </c>
      <c r="H42" s="172">
        <v>0</v>
      </c>
    </row>
    <row r="43" spans="1:8" s="172" customFormat="1" ht="15.75">
      <c r="A43" s="170" t="s">
        <v>174</v>
      </c>
      <c r="B43" s="171" t="s">
        <v>175</v>
      </c>
      <c r="C43" s="170" t="s">
        <v>121</v>
      </c>
      <c r="D43" s="102">
        <v>0</v>
      </c>
      <c r="E43" s="102">
        <v>0</v>
      </c>
      <c r="F43" s="102">
        <v>0</v>
      </c>
      <c r="G43" s="172" t="s">
        <v>121</v>
      </c>
      <c r="H43" s="172">
        <v>0</v>
      </c>
    </row>
    <row r="44" spans="1:8" s="172" customFormat="1" ht="15.75">
      <c r="A44" s="170" t="s">
        <v>176</v>
      </c>
      <c r="B44" s="171" t="s">
        <v>177</v>
      </c>
      <c r="C44" s="170" t="s">
        <v>125</v>
      </c>
      <c r="D44" s="102">
        <v>0</v>
      </c>
      <c r="E44" s="102">
        <v>0</v>
      </c>
      <c r="F44" s="102">
        <v>0</v>
      </c>
      <c r="G44" s="172" t="s">
        <v>125</v>
      </c>
      <c r="H44" s="172">
        <v>0</v>
      </c>
    </row>
    <row r="45" spans="1:8" s="172" customFormat="1" ht="15.75">
      <c r="A45" s="170" t="s">
        <v>178</v>
      </c>
      <c r="B45" s="171" t="s">
        <v>179</v>
      </c>
      <c r="C45" s="170" t="s">
        <v>180</v>
      </c>
      <c r="D45" s="102">
        <v>37.660000000000004</v>
      </c>
      <c r="E45" s="102">
        <v>0.12</v>
      </c>
      <c r="F45" s="102">
        <v>37.540000000000006</v>
      </c>
      <c r="G45" s="172" t="s">
        <v>180</v>
      </c>
      <c r="H45" s="172">
        <v>2.6100000000000003</v>
      </c>
    </row>
    <row r="46" spans="1:8" s="172" customFormat="1" ht="15.75">
      <c r="A46" s="170" t="s">
        <v>182</v>
      </c>
      <c r="B46" s="171" t="s">
        <v>183</v>
      </c>
      <c r="C46" s="170" t="s">
        <v>135</v>
      </c>
      <c r="D46" s="102">
        <v>11.52</v>
      </c>
      <c r="E46" s="102">
        <v>1.1200000000000001</v>
      </c>
      <c r="F46" s="102">
        <v>10.399999999999999</v>
      </c>
      <c r="G46" s="172" t="s">
        <v>135</v>
      </c>
      <c r="H46" s="172">
        <v>2.46</v>
      </c>
    </row>
    <row r="47" spans="1:8" s="172" customFormat="1" ht="15.75">
      <c r="A47" s="170" t="s">
        <v>184</v>
      </c>
      <c r="B47" s="171" t="s">
        <v>185</v>
      </c>
      <c r="C47" s="170" t="s">
        <v>139</v>
      </c>
      <c r="D47" s="102">
        <v>26.11</v>
      </c>
      <c r="E47" s="102">
        <v>2.15</v>
      </c>
      <c r="F47" s="102">
        <v>23.96</v>
      </c>
      <c r="G47" s="172" t="s">
        <v>139</v>
      </c>
      <c r="H47" s="172">
        <v>0</v>
      </c>
    </row>
    <row r="48" spans="1:8" s="172" customFormat="1" ht="15.75">
      <c r="A48" s="170" t="s">
        <v>186</v>
      </c>
      <c r="B48" s="171" t="s">
        <v>187</v>
      </c>
      <c r="C48" s="170" t="s">
        <v>188</v>
      </c>
      <c r="D48" s="102">
        <v>0</v>
      </c>
      <c r="E48" s="102">
        <v>0</v>
      </c>
      <c r="F48" s="102">
        <v>0</v>
      </c>
      <c r="G48" s="172" t="s">
        <v>188</v>
      </c>
      <c r="H48" s="172">
        <v>0</v>
      </c>
    </row>
    <row r="49" spans="1:8" s="172" customFormat="1" ht="15.75">
      <c r="A49" s="170" t="s">
        <v>189</v>
      </c>
      <c r="B49" s="171" t="s">
        <v>255</v>
      </c>
      <c r="C49" s="170" t="s">
        <v>191</v>
      </c>
      <c r="D49" s="102">
        <v>0</v>
      </c>
      <c r="E49" s="102">
        <v>0</v>
      </c>
      <c r="F49" s="102">
        <v>0</v>
      </c>
      <c r="G49" s="172" t="s">
        <v>191</v>
      </c>
      <c r="H49" s="172">
        <v>0</v>
      </c>
    </row>
    <row r="50" spans="1:8" s="172" customFormat="1" ht="31.5">
      <c r="A50" s="170" t="s">
        <v>192</v>
      </c>
      <c r="B50" s="171" t="s">
        <v>193</v>
      </c>
      <c r="C50" s="170" t="s">
        <v>194</v>
      </c>
      <c r="D50" s="102">
        <v>0</v>
      </c>
      <c r="E50" s="102">
        <v>0</v>
      </c>
      <c r="F50" s="102">
        <v>0</v>
      </c>
      <c r="G50" s="172" t="s">
        <v>194</v>
      </c>
      <c r="H50" s="172">
        <v>0</v>
      </c>
    </row>
    <row r="51" spans="1:8" s="172" customFormat="1" ht="15.75">
      <c r="A51" s="170" t="s">
        <v>196</v>
      </c>
      <c r="B51" s="171" t="s">
        <v>256</v>
      </c>
      <c r="C51" s="170" t="s">
        <v>198</v>
      </c>
      <c r="D51" s="102">
        <v>0</v>
      </c>
      <c r="E51" s="102">
        <v>0</v>
      </c>
      <c r="F51" s="102">
        <v>0</v>
      </c>
      <c r="G51" s="172" t="s">
        <v>198</v>
      </c>
      <c r="H51" s="172">
        <v>0</v>
      </c>
    </row>
    <row r="52" spans="1:8" s="172" customFormat="1" ht="15.75">
      <c r="A52" s="170" t="s">
        <v>200</v>
      </c>
      <c r="B52" s="171" t="s">
        <v>257</v>
      </c>
      <c r="C52" s="170" t="s">
        <v>155</v>
      </c>
      <c r="D52" s="102">
        <v>0.03</v>
      </c>
      <c r="E52" s="102">
        <v>0</v>
      </c>
      <c r="F52" s="102">
        <v>0.03</v>
      </c>
      <c r="G52" s="172" t="s">
        <v>155</v>
      </c>
      <c r="H52" s="172">
        <v>0</v>
      </c>
    </row>
    <row r="53" spans="1:8" s="172" customFormat="1" ht="31.5">
      <c r="A53" s="170" t="s">
        <v>203</v>
      </c>
      <c r="B53" s="171" t="s">
        <v>258</v>
      </c>
      <c r="C53" s="170" t="s">
        <v>159</v>
      </c>
      <c r="D53" s="102">
        <v>0</v>
      </c>
      <c r="E53" s="102">
        <v>0</v>
      </c>
      <c r="F53" s="102">
        <v>0</v>
      </c>
      <c r="G53" s="172" t="s">
        <v>159</v>
      </c>
      <c r="H53" s="172">
        <v>0</v>
      </c>
    </row>
    <row r="54" spans="1:8" s="172" customFormat="1" ht="15.75">
      <c r="A54" s="170" t="s">
        <v>206</v>
      </c>
      <c r="B54" s="171" t="s">
        <v>259</v>
      </c>
      <c r="C54" s="170" t="s">
        <v>173</v>
      </c>
      <c r="D54" s="102">
        <v>0</v>
      </c>
      <c r="E54" s="102">
        <v>0</v>
      </c>
      <c r="F54" s="102">
        <v>0</v>
      </c>
      <c r="G54" s="172" t="s">
        <v>173</v>
      </c>
      <c r="H54" s="172">
        <v>0.15000000000000002</v>
      </c>
    </row>
    <row r="55" spans="1:8" s="172" customFormat="1" ht="31.5">
      <c r="A55" s="170" t="s">
        <v>209</v>
      </c>
      <c r="B55" s="171" t="s">
        <v>210</v>
      </c>
      <c r="C55" s="170" t="s">
        <v>181</v>
      </c>
      <c r="D55" s="102">
        <v>0</v>
      </c>
      <c r="E55" s="102">
        <v>0</v>
      </c>
      <c r="F55" s="102">
        <v>0</v>
      </c>
      <c r="G55" s="172" t="s">
        <v>181</v>
      </c>
      <c r="H55" s="172">
        <v>0</v>
      </c>
    </row>
    <row r="56" spans="1:8" s="172" customFormat="1" ht="15.75">
      <c r="A56" s="170" t="s">
        <v>211</v>
      </c>
      <c r="B56" s="171" t="s">
        <v>212</v>
      </c>
      <c r="C56" s="170" t="s">
        <v>213</v>
      </c>
      <c r="D56" s="102">
        <v>0</v>
      </c>
      <c r="E56" s="102">
        <v>0</v>
      </c>
      <c r="F56" s="102">
        <v>0</v>
      </c>
      <c r="G56" s="172" t="s">
        <v>213</v>
      </c>
      <c r="H56" s="172">
        <v>0</v>
      </c>
    </row>
    <row r="57" spans="1:8" s="172" customFormat="1" ht="15.75">
      <c r="A57" s="170" t="s">
        <v>214</v>
      </c>
      <c r="B57" s="171" t="s">
        <v>215</v>
      </c>
      <c r="C57" s="170" t="s">
        <v>195</v>
      </c>
      <c r="D57" s="102">
        <v>0</v>
      </c>
      <c r="E57" s="102">
        <v>0</v>
      </c>
      <c r="F57" s="102">
        <v>0</v>
      </c>
      <c r="G57" s="172" t="s">
        <v>195</v>
      </c>
      <c r="H57" s="172">
        <v>0</v>
      </c>
    </row>
    <row r="58" spans="1:8" s="172" customFormat="1" ht="31.5">
      <c r="A58" s="170" t="s">
        <v>216</v>
      </c>
      <c r="B58" s="171" t="s">
        <v>217</v>
      </c>
      <c r="C58" s="170" t="s">
        <v>165</v>
      </c>
      <c r="D58" s="102">
        <v>20.82</v>
      </c>
      <c r="E58" s="102">
        <v>0.02</v>
      </c>
      <c r="F58" s="102">
        <v>20.8</v>
      </c>
      <c r="G58" s="172" t="s">
        <v>165</v>
      </c>
      <c r="H58" s="172">
        <v>0.01</v>
      </c>
    </row>
    <row r="59" spans="1:8" s="172" customFormat="1" ht="15.75">
      <c r="A59" s="170" t="s">
        <v>218</v>
      </c>
      <c r="B59" s="171" t="s">
        <v>219</v>
      </c>
      <c r="C59" s="170" t="s">
        <v>220</v>
      </c>
      <c r="D59" s="102">
        <v>480.94</v>
      </c>
      <c r="E59" s="102">
        <v>12.3</v>
      </c>
      <c r="F59" s="102">
        <v>468.64</v>
      </c>
      <c r="G59" s="172" t="s">
        <v>220</v>
      </c>
      <c r="H59" s="172">
        <v>27.49</v>
      </c>
    </row>
    <row r="60" spans="1:8" s="172" customFormat="1" ht="15.75">
      <c r="A60" s="170" t="s">
        <v>221</v>
      </c>
      <c r="B60" s="171" t="s">
        <v>222</v>
      </c>
      <c r="C60" s="170" t="s">
        <v>202</v>
      </c>
      <c r="D60" s="105">
        <v>0</v>
      </c>
      <c r="E60" s="102">
        <v>0</v>
      </c>
      <c r="F60" s="105">
        <v>0</v>
      </c>
      <c r="G60" s="172" t="s">
        <v>202</v>
      </c>
      <c r="H60" s="172">
        <v>0</v>
      </c>
    </row>
    <row r="61" spans="1:8" s="172" customFormat="1" ht="15.75">
      <c r="A61" s="170" t="s">
        <v>223</v>
      </c>
      <c r="B61" s="171" t="s">
        <v>224</v>
      </c>
      <c r="C61" s="170" t="s">
        <v>199</v>
      </c>
      <c r="D61" s="105">
        <v>480.94</v>
      </c>
      <c r="E61" s="102">
        <v>12.3</v>
      </c>
      <c r="F61" s="105">
        <v>468.64</v>
      </c>
      <c r="G61" s="172" t="s">
        <v>199</v>
      </c>
      <c r="H61" s="172">
        <v>27.49</v>
      </c>
    </row>
    <row r="62" spans="1:8" s="172" customFormat="1" ht="15.75">
      <c r="A62" s="170" t="s">
        <v>225</v>
      </c>
      <c r="B62" s="171" t="s">
        <v>226</v>
      </c>
      <c r="C62" s="170" t="s">
        <v>205</v>
      </c>
      <c r="D62" s="105">
        <v>0.09</v>
      </c>
      <c r="E62" s="102">
        <v>0</v>
      </c>
      <c r="F62" s="105">
        <v>0.09</v>
      </c>
      <c r="G62" s="172" t="s">
        <v>205</v>
      </c>
      <c r="H62" s="172">
        <v>0</v>
      </c>
    </row>
    <row r="63" spans="1:8">
      <c r="E63" s="177"/>
      <c r="F63" s="177"/>
    </row>
  </sheetData>
  <mergeCells count="6">
    <mergeCell ref="A2:F2"/>
    <mergeCell ref="E3:F3"/>
    <mergeCell ref="A4:A5"/>
    <mergeCell ref="B4:B5"/>
    <mergeCell ref="C4:C5"/>
    <mergeCell ref="D4:D5"/>
  </mergeCells>
  <conditionalFormatting sqref="E5:F5">
    <cfRule type="cellIs" dxfId="810" priority="34" stopIfTrue="1" operator="equal">
      <formula>0</formula>
    </cfRule>
  </conditionalFormatting>
  <conditionalFormatting sqref="E9:E20 E22:E62 F59">
    <cfRule type="cellIs" dxfId="809" priority="31" stopIfTrue="1" operator="equal">
      <formula>0</formula>
    </cfRule>
    <cfRule type="cellIs" dxfId="808" priority="32" stopIfTrue="1" operator="equal">
      <formula>0</formula>
    </cfRule>
    <cfRule type="cellIs" dxfId="807" priority="33" stopIfTrue="1" operator="equal">
      <formula>0</formula>
    </cfRule>
  </conditionalFormatting>
  <conditionalFormatting sqref="E8">
    <cfRule type="cellIs" dxfId="806" priority="30" stopIfTrue="1" operator="equal">
      <formula>0</formula>
    </cfRule>
  </conditionalFormatting>
  <conditionalFormatting sqref="E7">
    <cfRule type="cellIs" dxfId="805" priority="29" stopIfTrue="1" operator="equal">
      <formula>0</formula>
    </cfRule>
  </conditionalFormatting>
  <conditionalFormatting sqref="E21">
    <cfRule type="cellIs" dxfId="804" priority="28" stopIfTrue="1" operator="equal">
      <formula>0</formula>
    </cfRule>
  </conditionalFormatting>
  <conditionalFormatting sqref="D9:D20 D22:D26 D28:D44 D46:D58 D60:D62">
    <cfRule type="cellIs" dxfId="803" priority="25" stopIfTrue="1" operator="equal">
      <formula>0</formula>
    </cfRule>
    <cfRule type="cellIs" dxfId="802" priority="26" stopIfTrue="1" operator="equal">
      <formula>0</formula>
    </cfRule>
    <cfRule type="cellIs" dxfId="801" priority="27" stopIfTrue="1" operator="equal">
      <formula>0</formula>
    </cfRule>
  </conditionalFormatting>
  <conditionalFormatting sqref="D8">
    <cfRule type="cellIs" dxfId="800" priority="24" stopIfTrue="1" operator="equal">
      <formula>0</formula>
    </cfRule>
  </conditionalFormatting>
  <conditionalFormatting sqref="D7">
    <cfRule type="cellIs" dxfId="799" priority="23" stopIfTrue="1" operator="equal">
      <formula>0</formula>
    </cfRule>
  </conditionalFormatting>
  <conditionalFormatting sqref="D21">
    <cfRule type="cellIs" dxfId="798" priority="22" stopIfTrue="1" operator="equal">
      <formula>0</formula>
    </cfRule>
  </conditionalFormatting>
  <conditionalFormatting sqref="D27">
    <cfRule type="cellIs" dxfId="797" priority="19" stopIfTrue="1" operator="equal">
      <formula>0</formula>
    </cfRule>
    <cfRule type="cellIs" dxfId="796" priority="20" stopIfTrue="1" operator="equal">
      <formula>0</formula>
    </cfRule>
    <cfRule type="cellIs" dxfId="795" priority="21" stopIfTrue="1" operator="equal">
      <formula>0</formula>
    </cfRule>
  </conditionalFormatting>
  <conditionalFormatting sqref="D45">
    <cfRule type="cellIs" dxfId="794" priority="16" stopIfTrue="1" operator="equal">
      <formula>0</formula>
    </cfRule>
    <cfRule type="cellIs" dxfId="793" priority="17" stopIfTrue="1" operator="equal">
      <formula>0</formula>
    </cfRule>
    <cfRule type="cellIs" dxfId="792" priority="18" stopIfTrue="1" operator="equal">
      <formula>0</formula>
    </cfRule>
  </conditionalFormatting>
  <conditionalFormatting sqref="D59">
    <cfRule type="cellIs" dxfId="791" priority="13" stopIfTrue="1" operator="equal">
      <formula>0</formula>
    </cfRule>
    <cfRule type="cellIs" dxfId="790" priority="14" stopIfTrue="1" operator="equal">
      <formula>0</formula>
    </cfRule>
    <cfRule type="cellIs" dxfId="789" priority="15" stopIfTrue="1" operator="equal">
      <formula>0</formula>
    </cfRule>
  </conditionalFormatting>
  <conditionalFormatting sqref="F9:F20 F22:F26 F28:F44 F46:F58 F60:F62">
    <cfRule type="cellIs" dxfId="788" priority="10" stopIfTrue="1" operator="equal">
      <formula>0</formula>
    </cfRule>
    <cfRule type="cellIs" dxfId="787" priority="11" stopIfTrue="1" operator="equal">
      <formula>0</formula>
    </cfRule>
    <cfRule type="cellIs" dxfId="786" priority="12" stopIfTrue="1" operator="equal">
      <formula>0</formula>
    </cfRule>
  </conditionalFormatting>
  <conditionalFormatting sqref="F8">
    <cfRule type="cellIs" dxfId="785" priority="9" stopIfTrue="1" operator="equal">
      <formula>0</formula>
    </cfRule>
  </conditionalFormatting>
  <conditionalFormatting sqref="F7">
    <cfRule type="cellIs" dxfId="784" priority="8" stopIfTrue="1" operator="equal">
      <formula>0</formula>
    </cfRule>
  </conditionalFormatting>
  <conditionalFormatting sqref="F21">
    <cfRule type="cellIs" dxfId="783" priority="7" stopIfTrue="1" operator="equal">
      <formula>0</formula>
    </cfRule>
  </conditionalFormatting>
  <conditionalFormatting sqref="F27">
    <cfRule type="cellIs" dxfId="782" priority="4" stopIfTrue="1" operator="equal">
      <formula>0</formula>
    </cfRule>
    <cfRule type="cellIs" dxfId="781" priority="5" stopIfTrue="1" operator="equal">
      <formula>0</formula>
    </cfRule>
    <cfRule type="cellIs" dxfId="780" priority="6" stopIfTrue="1" operator="equal">
      <formula>0</formula>
    </cfRule>
  </conditionalFormatting>
  <conditionalFormatting sqref="F45">
    <cfRule type="cellIs" dxfId="779" priority="1" stopIfTrue="1" operator="equal">
      <formula>0</formula>
    </cfRule>
    <cfRule type="cellIs" dxfId="778" priority="2" stopIfTrue="1" operator="equal">
      <formula>0</formula>
    </cfRule>
    <cfRule type="cellIs" dxfId="777" priority="3" stopIfTrue="1" operator="equal">
      <formula>0</formula>
    </cfRule>
  </conditionalFormatting>
  <pageMargins left="1.03" right="0.45" top="0.95" bottom="0.92" header="0.59" footer="0.64"/>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41"/>
  <sheetViews>
    <sheetView showZeros="0" zoomScale="70" zoomScaleNormal="70" workbookViewId="0">
      <pane xSplit="3" ySplit="6" topLeftCell="D37" activePane="bottomRight" state="frozen"/>
      <selection sqref="A1:XFD135"/>
      <selection pane="topRight" sqref="A1:XFD135"/>
      <selection pane="bottomLeft" sqref="A1:XFD135"/>
      <selection pane="bottomRight" activeCell="K54" sqref="K54"/>
    </sheetView>
  </sheetViews>
  <sheetFormatPr defaultColWidth="8.85546875" defaultRowHeight="15.75"/>
  <cols>
    <col min="1" max="1" width="7.5703125" style="131" customWidth="1"/>
    <col min="2" max="2" width="52" style="107" customWidth="1"/>
    <col min="3" max="3" width="14.140625" style="106" customWidth="1"/>
    <col min="4" max="4" width="9.5703125" style="107" customWidth="1"/>
    <col min="5" max="6" width="11.28515625" style="107" customWidth="1"/>
    <col min="7" max="16384" width="8.85546875" style="107"/>
  </cols>
  <sheetData>
    <row r="1" spans="1:33">
      <c r="A1" s="50" t="s">
        <v>26</v>
      </c>
      <c r="B1" s="51"/>
    </row>
    <row r="2" spans="1:33" ht="43.5" customHeight="1">
      <c r="A2" s="548" t="s">
        <v>340</v>
      </c>
      <c r="B2" s="548"/>
      <c r="C2" s="548"/>
      <c r="D2" s="548"/>
      <c r="E2" s="548"/>
      <c r="F2" s="548"/>
    </row>
    <row r="3" spans="1:33">
      <c r="A3" s="108"/>
      <c r="B3" s="109"/>
      <c r="C3" s="110"/>
      <c r="D3" s="109"/>
      <c r="E3" s="577" t="s">
        <v>243</v>
      </c>
      <c r="F3" s="577"/>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row>
    <row r="4" spans="1:33" ht="15.4" customHeight="1">
      <c r="A4" s="578" t="s">
        <v>1</v>
      </c>
      <c r="B4" s="578" t="s">
        <v>36</v>
      </c>
      <c r="C4" s="578" t="s">
        <v>37</v>
      </c>
      <c r="D4" s="567" t="s">
        <v>337</v>
      </c>
      <c r="E4" s="144" t="s">
        <v>331</v>
      </c>
      <c r="F4" s="144"/>
    </row>
    <row r="5" spans="1:33" ht="45.75" customHeight="1">
      <c r="A5" s="579"/>
      <c r="B5" s="579"/>
      <c r="C5" s="579"/>
      <c r="D5" s="568"/>
      <c r="E5" s="178" t="s">
        <v>332</v>
      </c>
      <c r="F5" s="178" t="s">
        <v>333</v>
      </c>
    </row>
    <row r="6" spans="1:33">
      <c r="A6" s="90" t="s">
        <v>53</v>
      </c>
      <c r="B6" s="90" t="s">
        <v>54</v>
      </c>
      <c r="C6" s="90" t="s">
        <v>55</v>
      </c>
      <c r="D6" s="91" t="s">
        <v>338</v>
      </c>
      <c r="E6" s="92" t="s">
        <v>57</v>
      </c>
      <c r="F6" s="92" t="s">
        <v>58</v>
      </c>
    </row>
    <row r="7" spans="1:33" s="114" customFormat="1">
      <c r="A7" s="111">
        <v>1</v>
      </c>
      <c r="B7" s="179" t="s">
        <v>282</v>
      </c>
      <c r="C7" s="111" t="s">
        <v>283</v>
      </c>
      <c r="D7" s="180">
        <v>944.2299999999999</v>
      </c>
      <c r="E7" s="180">
        <v>135.77000000000001</v>
      </c>
      <c r="F7" s="180">
        <v>808.45999999999992</v>
      </c>
      <c r="H7" s="181">
        <v>-672.68999999999994</v>
      </c>
    </row>
    <row r="8" spans="1:33" s="117" customFormat="1">
      <c r="A8" s="115"/>
      <c r="B8" s="182" t="s">
        <v>265</v>
      </c>
      <c r="C8" s="115"/>
      <c r="D8" s="180">
        <v>0</v>
      </c>
      <c r="E8" s="183"/>
      <c r="F8" s="180">
        <v>0</v>
      </c>
    </row>
    <row r="9" spans="1:33" s="121" customFormat="1">
      <c r="A9" s="118" t="s">
        <v>62</v>
      </c>
      <c r="B9" s="184" t="s">
        <v>63</v>
      </c>
      <c r="C9" s="118" t="s">
        <v>284</v>
      </c>
      <c r="D9" s="57">
        <v>82.910000000000011</v>
      </c>
      <c r="E9" s="120">
        <v>8.92</v>
      </c>
      <c r="F9" s="57">
        <v>73.990000000000009</v>
      </c>
    </row>
    <row r="10" spans="1:33" s="121" customFormat="1">
      <c r="A10" s="118" t="s">
        <v>73</v>
      </c>
      <c r="B10" s="184" t="s">
        <v>74</v>
      </c>
      <c r="C10" s="118" t="s">
        <v>285</v>
      </c>
      <c r="D10" s="57">
        <v>631.25000000000011</v>
      </c>
      <c r="E10" s="120">
        <v>119.92</v>
      </c>
      <c r="F10" s="57">
        <v>511.3300000000001</v>
      </c>
    </row>
    <row r="11" spans="1:33" s="121" customFormat="1">
      <c r="A11" s="118" t="s">
        <v>76</v>
      </c>
      <c r="B11" s="184" t="s">
        <v>77</v>
      </c>
      <c r="C11" s="118" t="s">
        <v>286</v>
      </c>
      <c r="D11" s="57">
        <v>103.12</v>
      </c>
      <c r="E11" s="120">
        <v>5.3100000000000005</v>
      </c>
      <c r="F11" s="57">
        <v>97.81</v>
      </c>
    </row>
    <row r="12" spans="1:33" s="121" customFormat="1">
      <c r="A12" s="118" t="s">
        <v>79</v>
      </c>
      <c r="B12" s="184" t="s">
        <v>80</v>
      </c>
      <c r="C12" s="118" t="s">
        <v>287</v>
      </c>
      <c r="D12" s="57">
        <v>0</v>
      </c>
      <c r="E12" s="120">
        <v>0</v>
      </c>
      <c r="F12" s="57">
        <v>0</v>
      </c>
    </row>
    <row r="13" spans="1:33" s="121" customFormat="1">
      <c r="A13" s="118" t="s">
        <v>82</v>
      </c>
      <c r="B13" s="184" t="s">
        <v>83</v>
      </c>
      <c r="C13" s="118" t="s">
        <v>288</v>
      </c>
      <c r="D13" s="57">
        <v>25.83</v>
      </c>
      <c r="E13" s="120">
        <v>0.8</v>
      </c>
      <c r="F13" s="57">
        <v>25.029999999999998</v>
      </c>
    </row>
    <row r="14" spans="1:33" s="121" customFormat="1">
      <c r="A14" s="118" t="s">
        <v>85</v>
      </c>
      <c r="B14" s="184" t="s">
        <v>86</v>
      </c>
      <c r="C14" s="118" t="s">
        <v>289</v>
      </c>
      <c r="D14" s="57">
        <v>97.490000000000009</v>
      </c>
      <c r="E14" s="120">
        <v>0.44999999999999996</v>
      </c>
      <c r="F14" s="57">
        <v>97.04</v>
      </c>
    </row>
    <row r="15" spans="1:33" s="117" customFormat="1">
      <c r="A15" s="115"/>
      <c r="B15" s="182" t="s">
        <v>89</v>
      </c>
      <c r="C15" s="115" t="s">
        <v>290</v>
      </c>
      <c r="D15" s="57">
        <v>0</v>
      </c>
      <c r="E15" s="120">
        <v>0</v>
      </c>
      <c r="F15" s="57">
        <v>0</v>
      </c>
    </row>
    <row r="16" spans="1:33" s="122" customFormat="1">
      <c r="A16" s="118" t="s">
        <v>91</v>
      </c>
      <c r="B16" s="184" t="s">
        <v>92</v>
      </c>
      <c r="C16" s="118" t="s">
        <v>291</v>
      </c>
      <c r="D16" s="57">
        <v>3.589999999999999</v>
      </c>
      <c r="E16" s="120">
        <v>0.34</v>
      </c>
      <c r="F16" s="57">
        <v>3.2499999999999991</v>
      </c>
    </row>
    <row r="17" spans="1:6" s="122" customFormat="1">
      <c r="A17" s="118" t="s">
        <v>94</v>
      </c>
      <c r="B17" s="184" t="s">
        <v>95</v>
      </c>
      <c r="C17" s="118" t="s">
        <v>292</v>
      </c>
      <c r="D17" s="57">
        <v>0</v>
      </c>
      <c r="E17" s="120">
        <v>0</v>
      </c>
      <c r="F17" s="57">
        <v>0</v>
      </c>
    </row>
    <row r="18" spans="1:6" s="122" customFormat="1">
      <c r="A18" s="118" t="s">
        <v>97</v>
      </c>
      <c r="B18" s="184" t="s">
        <v>98</v>
      </c>
      <c r="C18" s="118" t="s">
        <v>293</v>
      </c>
      <c r="D18" s="57">
        <v>0</v>
      </c>
      <c r="E18" s="120">
        <v>0</v>
      </c>
      <c r="F18" s="57">
        <v>0</v>
      </c>
    </row>
    <row r="19" spans="1:6" s="122" customFormat="1">
      <c r="A19" s="118" t="s">
        <v>99</v>
      </c>
      <c r="B19" s="184" t="s">
        <v>100</v>
      </c>
      <c r="C19" s="118" t="s">
        <v>294</v>
      </c>
      <c r="D19" s="57">
        <v>0.04</v>
      </c>
      <c r="E19" s="120">
        <v>0.03</v>
      </c>
      <c r="F19" s="57">
        <v>1.0000000000000002E-2</v>
      </c>
    </row>
    <row r="20" spans="1:6" s="109" customFormat="1" ht="31.5">
      <c r="A20" s="111">
        <v>2</v>
      </c>
      <c r="B20" s="179" t="s">
        <v>295</v>
      </c>
      <c r="C20" s="111"/>
      <c r="D20" s="113">
        <v>0</v>
      </c>
      <c r="E20" s="180">
        <v>0</v>
      </c>
      <c r="F20" s="113">
        <v>0</v>
      </c>
    </row>
    <row r="21" spans="1:6" s="186" customFormat="1">
      <c r="A21" s="115"/>
      <c r="B21" s="182" t="s">
        <v>265</v>
      </c>
      <c r="C21" s="115">
        <v>0</v>
      </c>
      <c r="D21" s="57">
        <v>0</v>
      </c>
      <c r="E21" s="185"/>
      <c r="F21" s="57">
        <v>0</v>
      </c>
    </row>
    <row r="22" spans="1:6" s="125" customFormat="1" ht="31.5">
      <c r="A22" s="118" t="s">
        <v>103</v>
      </c>
      <c r="B22" s="184" t="s">
        <v>296</v>
      </c>
      <c r="C22" s="118" t="s">
        <v>297</v>
      </c>
      <c r="D22" s="57">
        <v>0</v>
      </c>
      <c r="E22" s="57">
        <v>0</v>
      </c>
      <c r="F22" s="57">
        <v>0</v>
      </c>
    </row>
    <row r="23" spans="1:6" s="126" customFormat="1" ht="31.5">
      <c r="A23" s="118" t="s">
        <v>107</v>
      </c>
      <c r="B23" s="184" t="s">
        <v>298</v>
      </c>
      <c r="C23" s="118" t="s">
        <v>299</v>
      </c>
      <c r="D23" s="57">
        <v>0</v>
      </c>
      <c r="E23" s="183">
        <v>0</v>
      </c>
      <c r="F23" s="57">
        <v>0</v>
      </c>
    </row>
    <row r="24" spans="1:6" ht="31.5">
      <c r="A24" s="118" t="s">
        <v>111</v>
      </c>
      <c r="B24" s="184" t="s">
        <v>300</v>
      </c>
      <c r="C24" s="118" t="s">
        <v>301</v>
      </c>
      <c r="D24" s="57">
        <v>0</v>
      </c>
      <c r="E24" s="183">
        <v>0</v>
      </c>
      <c r="F24" s="57">
        <v>0</v>
      </c>
    </row>
    <row r="25" spans="1:6" ht="31.5">
      <c r="A25" s="118" t="s">
        <v>115</v>
      </c>
      <c r="B25" s="184" t="s">
        <v>302</v>
      </c>
      <c r="C25" s="118" t="s">
        <v>303</v>
      </c>
      <c r="D25" s="68">
        <v>0</v>
      </c>
      <c r="E25" s="68">
        <v>0</v>
      </c>
      <c r="F25" s="68">
        <v>0</v>
      </c>
    </row>
    <row r="26" spans="1:6" s="125" customFormat="1" ht="47.25">
      <c r="A26" s="111">
        <v>3</v>
      </c>
      <c r="B26" s="179" t="s">
        <v>304</v>
      </c>
      <c r="C26" s="111" t="s">
        <v>305</v>
      </c>
      <c r="D26" s="57">
        <v>0</v>
      </c>
      <c r="E26" s="57"/>
      <c r="F26" s="57">
        <v>0</v>
      </c>
    </row>
    <row r="27" spans="1:6" s="125" customFormat="1" ht="31.5">
      <c r="A27" s="111">
        <v>4</v>
      </c>
      <c r="B27" s="179" t="s">
        <v>306</v>
      </c>
      <c r="C27" s="111">
        <v>0</v>
      </c>
      <c r="D27" s="180">
        <v>24.139999999999997</v>
      </c>
      <c r="E27" s="180">
        <v>1.1000000000000001</v>
      </c>
      <c r="F27" s="180">
        <v>23.039999999999996</v>
      </c>
    </row>
    <row r="28" spans="1:6" s="126" customFormat="1">
      <c r="A28" s="115">
        <v>0</v>
      </c>
      <c r="B28" s="182" t="s">
        <v>265</v>
      </c>
      <c r="C28" s="115">
        <v>0</v>
      </c>
      <c r="D28" s="57">
        <v>0</v>
      </c>
      <c r="E28" s="183"/>
      <c r="F28" s="57">
        <v>0</v>
      </c>
    </row>
    <row r="29" spans="1:6" ht="47.25">
      <c r="A29" s="118" t="s">
        <v>307</v>
      </c>
      <c r="B29" s="184" t="s">
        <v>308</v>
      </c>
      <c r="C29" s="118" t="s">
        <v>309</v>
      </c>
      <c r="D29" s="57">
        <v>0</v>
      </c>
      <c r="E29" s="57"/>
      <c r="F29" s="57">
        <v>0</v>
      </c>
    </row>
    <row r="30" spans="1:6" ht="31.5">
      <c r="A30" s="118" t="s">
        <v>310</v>
      </c>
      <c r="B30" s="184" t="s">
        <v>311</v>
      </c>
      <c r="C30" s="118" t="s">
        <v>312</v>
      </c>
      <c r="D30" s="57">
        <v>24.139999999999997</v>
      </c>
      <c r="E30" s="57">
        <v>1.1000000000000001</v>
      </c>
      <c r="F30" s="57">
        <v>23.039999999999996</v>
      </c>
    </row>
    <row r="31" spans="1:6" ht="31.5">
      <c r="A31" s="118" t="s">
        <v>313</v>
      </c>
      <c r="B31" s="184" t="s">
        <v>314</v>
      </c>
      <c r="C31" s="118" t="s">
        <v>315</v>
      </c>
      <c r="D31" s="180">
        <v>0</v>
      </c>
      <c r="E31" s="57"/>
      <c r="F31" s="180">
        <v>0</v>
      </c>
    </row>
    <row r="32" spans="1:6" ht="31.5">
      <c r="A32" s="118" t="s">
        <v>316</v>
      </c>
      <c r="B32" s="184" t="s">
        <v>317</v>
      </c>
      <c r="C32" s="118" t="s">
        <v>315</v>
      </c>
      <c r="D32" s="180">
        <v>0</v>
      </c>
      <c r="E32" s="57"/>
      <c r="F32" s="180">
        <v>0</v>
      </c>
    </row>
    <row r="33" spans="1:7" ht="31.5">
      <c r="A33" s="118" t="s">
        <v>318</v>
      </c>
      <c r="B33" s="184" t="s">
        <v>319</v>
      </c>
      <c r="C33" s="118" t="s">
        <v>320</v>
      </c>
      <c r="D33" s="180">
        <v>0</v>
      </c>
      <c r="E33" s="57"/>
      <c r="F33" s="180">
        <v>0</v>
      </c>
    </row>
    <row r="34" spans="1:7" s="128" customFormat="1">
      <c r="A34" s="131"/>
      <c r="B34" s="580" t="s">
        <v>321</v>
      </c>
      <c r="C34" s="581"/>
      <c r="D34" s="581"/>
      <c r="E34" s="581"/>
      <c r="F34" s="581"/>
    </row>
    <row r="35" spans="1:7">
      <c r="B35" s="561" t="s">
        <v>322</v>
      </c>
      <c r="C35" s="561"/>
      <c r="D35" s="561"/>
      <c r="E35" s="561"/>
      <c r="F35" s="561"/>
    </row>
    <row r="36" spans="1:7" s="128" customFormat="1" ht="15.6" customHeight="1">
      <c r="A36" s="187"/>
      <c r="B36" s="129" t="s">
        <v>341</v>
      </c>
      <c r="C36" s="129"/>
      <c r="D36" s="129"/>
      <c r="E36" s="107"/>
      <c r="F36" s="107"/>
    </row>
    <row r="37" spans="1:7" s="128" customFormat="1" ht="15.6" customHeight="1">
      <c r="A37" s="187"/>
      <c r="B37" s="107" t="s">
        <v>342</v>
      </c>
      <c r="C37" s="124"/>
      <c r="D37" s="124"/>
      <c r="E37" s="107"/>
      <c r="F37" s="107"/>
    </row>
    <row r="38" spans="1:7" s="128" customFormat="1">
      <c r="A38" s="187"/>
      <c r="B38" s="562"/>
      <c r="C38" s="562"/>
      <c r="D38" s="562"/>
      <c r="E38" s="562"/>
      <c r="F38" s="562"/>
    </row>
    <row r="39" spans="1:7" s="128" customFormat="1">
      <c r="A39" s="187"/>
      <c r="B39" s="508"/>
      <c r="C39" s="508"/>
      <c r="D39" s="508"/>
      <c r="E39" s="508"/>
      <c r="F39" s="508"/>
      <c r="G39" s="508"/>
    </row>
    <row r="40" spans="1:7">
      <c r="B40" s="508"/>
      <c r="C40" s="508"/>
      <c r="D40" s="508"/>
      <c r="E40" s="508"/>
      <c r="F40" s="508"/>
      <c r="G40" s="508"/>
    </row>
    <row r="41" spans="1:7">
      <c r="B41" s="508"/>
      <c r="C41" s="508"/>
      <c r="D41" s="508"/>
      <c r="E41" s="508"/>
      <c r="F41" s="508"/>
      <c r="G41" s="508"/>
    </row>
  </sheetData>
  <mergeCells count="9">
    <mergeCell ref="B34:F34"/>
    <mergeCell ref="B35:F35"/>
    <mergeCell ref="B38:F38"/>
    <mergeCell ref="A2:F2"/>
    <mergeCell ref="E3:F3"/>
    <mergeCell ref="A4:A5"/>
    <mergeCell ref="B4:B5"/>
    <mergeCell ref="C4:C5"/>
    <mergeCell ref="D4:D5"/>
  </mergeCells>
  <conditionalFormatting sqref="E5:F5">
    <cfRule type="cellIs" dxfId="776" priority="1" stopIfTrue="1" operator="equal">
      <formula>0</formula>
    </cfRule>
  </conditionalFormatting>
  <printOptions horizontalCentered="1"/>
  <pageMargins left="0.89" right="0.33" top="0.97" bottom="0.84" header="0.85" footer="0.73"/>
  <pageSetup paperSize="9" scale="83"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3"/>
  <sheetViews>
    <sheetView showZeros="0" topLeftCell="A10" workbookViewId="0">
      <selection activeCell="G9" sqref="G9"/>
    </sheetView>
  </sheetViews>
  <sheetFormatPr defaultColWidth="9.140625" defaultRowHeight="15.75"/>
  <cols>
    <col min="1" max="1" width="9.5703125" style="53" customWidth="1"/>
    <col min="2" max="2" width="35.42578125" style="53" customWidth="1"/>
    <col min="3" max="3" width="10.140625" style="52" customWidth="1"/>
    <col min="4" max="4" width="13.85546875" style="52" customWidth="1"/>
    <col min="5" max="5" width="14.140625" style="53" customWidth="1"/>
    <col min="6" max="16384" width="9.140625" style="53"/>
  </cols>
  <sheetData>
    <row r="1" spans="1:5">
      <c r="A1" s="582" t="s">
        <v>28</v>
      </c>
      <c r="B1" s="582"/>
    </row>
    <row r="2" spans="1:5" ht="50.25" customHeight="1">
      <c r="A2" s="563" t="s">
        <v>343</v>
      </c>
      <c r="B2" s="563"/>
      <c r="C2" s="563"/>
      <c r="D2" s="563"/>
      <c r="E2" s="563"/>
    </row>
    <row r="3" spans="1:5" ht="16.5" customHeight="1">
      <c r="A3" s="132"/>
      <c r="B3" s="132"/>
      <c r="C3" s="132"/>
      <c r="D3" s="583" t="s">
        <v>243</v>
      </c>
      <c r="E3" s="583"/>
    </row>
    <row r="4" spans="1:5" ht="26.25" customHeight="1">
      <c r="A4" s="524" t="s">
        <v>1</v>
      </c>
      <c r="B4" s="524" t="s">
        <v>36</v>
      </c>
      <c r="C4" s="524" t="s">
        <v>37</v>
      </c>
      <c r="D4" s="584" t="s">
        <v>344</v>
      </c>
      <c r="E4" s="585"/>
    </row>
    <row r="5" spans="1:5" ht="26.25" customHeight="1">
      <c r="A5" s="525"/>
      <c r="B5" s="525"/>
      <c r="C5" s="525"/>
      <c r="D5" s="178" t="s">
        <v>345</v>
      </c>
      <c r="E5" s="178" t="s">
        <v>346</v>
      </c>
    </row>
    <row r="6" spans="1:5" s="54" customFormat="1" ht="24" customHeight="1">
      <c r="A6" s="59" t="s">
        <v>53</v>
      </c>
      <c r="B6" s="59" t="s">
        <v>54</v>
      </c>
      <c r="C6" s="59" t="s">
        <v>55</v>
      </c>
      <c r="D6" s="188" t="s">
        <v>347</v>
      </c>
      <c r="E6" s="188" t="s">
        <v>57</v>
      </c>
    </row>
    <row r="7" spans="1:5" ht="24" customHeight="1">
      <c r="A7" s="88">
        <v>1</v>
      </c>
      <c r="B7" s="136" t="s">
        <v>63</v>
      </c>
      <c r="C7" s="88" t="s">
        <v>64</v>
      </c>
      <c r="D7" s="68">
        <v>6641.4499999999989</v>
      </c>
      <c r="E7" s="68">
        <v>6567.46</v>
      </c>
    </row>
    <row r="8" spans="1:5" ht="24" customHeight="1">
      <c r="A8" s="88">
        <v>2</v>
      </c>
      <c r="B8" s="136" t="s">
        <v>80</v>
      </c>
      <c r="C8" s="88" t="s">
        <v>78</v>
      </c>
      <c r="D8" s="68">
        <v>0</v>
      </c>
      <c r="E8" s="68">
        <v>0</v>
      </c>
    </row>
    <row r="9" spans="1:5" ht="24" customHeight="1">
      <c r="A9" s="88">
        <v>3</v>
      </c>
      <c r="B9" s="136" t="s">
        <v>83</v>
      </c>
      <c r="C9" s="88" t="s">
        <v>75</v>
      </c>
      <c r="D9" s="68">
        <v>19387.620000000003</v>
      </c>
      <c r="E9" s="68">
        <v>25028.629999999997</v>
      </c>
    </row>
    <row r="10" spans="1:5" ht="24" customHeight="1">
      <c r="A10" s="88">
        <v>4</v>
      </c>
      <c r="B10" s="136" t="s">
        <v>327</v>
      </c>
      <c r="C10" s="88" t="s">
        <v>328</v>
      </c>
      <c r="D10" s="68">
        <v>7732.87</v>
      </c>
      <c r="E10" s="68">
        <v>7733.04</v>
      </c>
    </row>
    <row r="11" spans="1:5">
      <c r="B11" s="138"/>
    </row>
    <row r="12" spans="1:5">
      <c r="B12" s="139"/>
      <c r="C12" s="140"/>
      <c r="D12" s="141"/>
      <c r="E12" s="141"/>
    </row>
    <row r="13" spans="1:5">
      <c r="B13" s="142"/>
      <c r="C13" s="142"/>
      <c r="D13" s="142"/>
    </row>
  </sheetData>
  <mergeCells count="7">
    <mergeCell ref="A1:B1"/>
    <mergeCell ref="A2:E2"/>
    <mergeCell ref="D3:E3"/>
    <mergeCell ref="A4:A5"/>
    <mergeCell ref="B4:B5"/>
    <mergeCell ref="C4:C5"/>
    <mergeCell ref="D4:E4"/>
  </mergeCells>
  <conditionalFormatting sqref="D5:E5">
    <cfRule type="cellIs" dxfId="775" priority="1" stopIfTrue="1" operator="equal">
      <formula>0</formula>
    </cfRule>
  </conditionalFormatting>
  <printOptions horizontalCentered="1"/>
  <pageMargins left="1.1200000000000001" right="0.47" top="1.14173228346457" bottom="0.23622047244094499" header="0.55118110236220497" footer="0.15748031496063"/>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69"/>
  <sheetViews>
    <sheetView showZeros="0" tabSelected="1" zoomScaleNormal="100" workbookViewId="0">
      <pane xSplit="3" ySplit="4" topLeftCell="AR65" activePane="bottomRight" state="frozen"/>
      <selection sqref="A1:XFD135"/>
      <selection pane="topRight" sqref="A1:XFD135"/>
      <selection pane="bottomLeft" sqref="A1:XFD135"/>
      <selection pane="bottomRight" activeCell="BF75" sqref="BF75"/>
    </sheetView>
  </sheetViews>
  <sheetFormatPr defaultColWidth="8.85546875" defaultRowHeight="12.75"/>
  <cols>
    <col min="1" max="1" width="6.7109375" style="196" bestFit="1" customWidth="1"/>
    <col min="2" max="2" width="22.85546875" style="214" customWidth="1"/>
    <col min="3" max="3" width="5.140625" style="196" bestFit="1" customWidth="1"/>
    <col min="4" max="4" width="9.28515625" style="197" customWidth="1"/>
    <col min="5" max="5" width="8.85546875" style="197" bestFit="1" customWidth="1"/>
    <col min="6" max="6" width="7.85546875" style="197" bestFit="1" customWidth="1"/>
    <col min="7" max="7" width="6.42578125" style="197" bestFit="1" customWidth="1"/>
    <col min="8" max="8" width="7.85546875" style="197" bestFit="1" customWidth="1"/>
    <col min="9" max="9" width="8.85546875" style="197" bestFit="1" customWidth="1"/>
    <col min="10" max="10" width="7.85546875" style="197" bestFit="1" customWidth="1"/>
    <col min="11" max="11" width="4.7109375" style="197" bestFit="1" customWidth="1"/>
    <col min="12" max="13" width="8.85546875" style="197" bestFit="1" customWidth="1"/>
    <col min="14" max="14" width="7.85546875" style="197" bestFit="1" customWidth="1"/>
    <col min="15" max="15" width="5.42578125" style="197" bestFit="1" customWidth="1"/>
    <col min="16" max="16" width="4.5703125" style="197" bestFit="1" customWidth="1"/>
    <col min="17" max="17" width="5" style="197" bestFit="1" customWidth="1"/>
    <col min="18" max="18" width="4.85546875" style="197" bestFit="1" customWidth="1"/>
    <col min="19" max="19" width="7.85546875" style="197" bestFit="1" customWidth="1"/>
    <col min="20" max="21" width="6.42578125" style="197" bestFit="1" customWidth="1"/>
    <col min="22" max="23" width="5.42578125" style="197" bestFit="1" customWidth="1"/>
    <col min="24" max="24" width="4.85546875" style="197" bestFit="1" customWidth="1"/>
    <col min="25" max="25" width="6.42578125" style="197" bestFit="1" customWidth="1"/>
    <col min="26" max="26" width="6" style="198" bestFit="1" customWidth="1"/>
    <col min="27" max="27" width="5.28515625" style="198" bestFit="1" customWidth="1"/>
    <col min="28" max="30" width="7" style="198" bestFit="1" customWidth="1"/>
    <col min="31" max="34" width="5.42578125" style="198" bestFit="1" customWidth="1"/>
    <col min="35" max="35" width="6" style="198" bestFit="1" customWidth="1"/>
    <col min="36" max="36" width="6.42578125" style="197" bestFit="1" customWidth="1"/>
    <col min="37" max="37" width="5.42578125" style="198" bestFit="1" customWidth="1"/>
    <col min="38" max="39" width="5.140625" style="198" bestFit="1" customWidth="1"/>
    <col min="40" max="41" width="6" style="198" bestFit="1" customWidth="1"/>
    <col min="42" max="42" width="7" style="198" bestFit="1" customWidth="1"/>
    <col min="43" max="43" width="7.85546875" style="197" bestFit="1" customWidth="1"/>
    <col min="44" max="44" width="7" style="198" bestFit="1" customWidth="1"/>
    <col min="45" max="45" width="5" style="198" bestFit="1" customWidth="1"/>
    <col min="46" max="46" width="5.140625" style="198" bestFit="1" customWidth="1"/>
    <col min="47" max="47" width="5.28515625" style="198" bestFit="1" customWidth="1"/>
    <col min="48" max="48" width="7" style="198" bestFit="1" customWidth="1"/>
    <col min="49" max="49" width="5.140625" style="198" bestFit="1" customWidth="1"/>
    <col min="50" max="50" width="7" style="198" bestFit="1" customWidth="1"/>
    <col min="51" max="51" width="5.140625" style="198" bestFit="1" customWidth="1"/>
    <col min="52" max="52" width="5.42578125" style="198" bestFit="1" customWidth="1"/>
    <col min="53" max="53" width="5.28515625" style="198" bestFit="1" customWidth="1"/>
    <col min="54" max="54" width="4.7109375" style="197" bestFit="1" customWidth="1"/>
    <col min="55" max="55" width="4.42578125" style="197" bestFit="1" customWidth="1"/>
    <col min="56" max="56" width="5.42578125" style="197" bestFit="1" customWidth="1"/>
    <col min="57" max="57" width="7.85546875" style="197" bestFit="1" customWidth="1"/>
    <col min="58" max="58" width="6.42578125" style="197" bestFit="1" customWidth="1"/>
    <col min="59" max="59" width="7.85546875" style="197" bestFit="1" customWidth="1"/>
    <col min="60" max="60" width="4.5703125" style="197" bestFit="1" customWidth="1"/>
    <col min="61" max="61" width="6.42578125" style="197" bestFit="1" customWidth="1"/>
    <col min="62" max="62" width="4.42578125" style="197" bestFit="1" customWidth="1"/>
    <col min="63" max="64" width="6.42578125" style="197" bestFit="1" customWidth="1"/>
    <col min="65" max="65" width="4.85546875" style="197" bestFit="1" customWidth="1"/>
    <col min="66" max="66" width="7.7109375" style="197" customWidth="1"/>
    <col min="67" max="67" width="10.5703125" style="199" hidden="1" customWidth="1"/>
    <col min="68" max="68" width="5.5703125" style="196" customWidth="1"/>
    <col min="69" max="69" width="9" style="196" customWidth="1"/>
    <col min="70" max="16384" width="8.85546875" style="196"/>
  </cols>
  <sheetData>
    <row r="1" spans="1:69">
      <c r="A1" s="587" t="s">
        <v>349</v>
      </c>
      <c r="B1" s="587"/>
    </row>
    <row r="2" spans="1:69">
      <c r="A2" s="588" t="s">
        <v>350</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c r="AW2" s="588"/>
      <c r="AX2" s="588"/>
      <c r="AY2" s="588"/>
      <c r="AZ2" s="588"/>
      <c r="BA2" s="588"/>
      <c r="BB2" s="588"/>
      <c r="BC2" s="588"/>
      <c r="BD2" s="588"/>
      <c r="BE2" s="588"/>
      <c r="BF2" s="588"/>
      <c r="BG2" s="588"/>
      <c r="BH2" s="588"/>
      <c r="BI2" s="588"/>
    </row>
    <row r="3" spans="1:69" s="200" customFormat="1" ht="13.5" customHeight="1">
      <c r="A3" s="586" t="s">
        <v>351</v>
      </c>
      <c r="B3" s="586" t="s">
        <v>352</v>
      </c>
      <c r="C3" s="589" t="s">
        <v>37</v>
      </c>
      <c r="D3" s="586" t="s">
        <v>353</v>
      </c>
      <c r="E3" s="590" t="s">
        <v>354</v>
      </c>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1"/>
      <c r="AQ3" s="591"/>
      <c r="AR3" s="591"/>
      <c r="AS3" s="591"/>
      <c r="AT3" s="591"/>
      <c r="AU3" s="591"/>
      <c r="AV3" s="591"/>
      <c r="AW3" s="591"/>
      <c r="AX3" s="591"/>
      <c r="AY3" s="591"/>
      <c r="AZ3" s="591"/>
      <c r="BA3" s="591"/>
      <c r="BB3" s="591"/>
      <c r="BC3" s="591"/>
      <c r="BD3" s="591"/>
      <c r="BE3" s="591"/>
      <c r="BF3" s="591"/>
      <c r="BG3" s="591"/>
      <c r="BH3" s="591"/>
      <c r="BI3" s="591"/>
      <c r="BJ3" s="591"/>
      <c r="BK3" s="591"/>
      <c r="BL3" s="591"/>
      <c r="BM3" s="592"/>
      <c r="BN3" s="586" t="s">
        <v>355</v>
      </c>
      <c r="BO3" s="586" t="s">
        <v>356</v>
      </c>
      <c r="BP3" s="586" t="s">
        <v>357</v>
      </c>
      <c r="BQ3" s="586" t="s">
        <v>358</v>
      </c>
    </row>
    <row r="4" spans="1:69" s="200" customFormat="1" ht="29.25" customHeight="1">
      <c r="A4" s="586"/>
      <c r="B4" s="586"/>
      <c r="C4" s="589"/>
      <c r="D4" s="586"/>
      <c r="E4" s="190" t="s">
        <v>61</v>
      </c>
      <c r="F4" s="191" t="s">
        <v>64</v>
      </c>
      <c r="G4" s="191" t="s">
        <v>67</v>
      </c>
      <c r="H4" s="191" t="s">
        <v>71</v>
      </c>
      <c r="I4" s="191" t="s">
        <v>68</v>
      </c>
      <c r="J4" s="191" t="s">
        <v>72</v>
      </c>
      <c r="K4" s="191" t="s">
        <v>78</v>
      </c>
      <c r="L4" s="191" t="s">
        <v>75</v>
      </c>
      <c r="M4" s="191" t="s">
        <v>81</v>
      </c>
      <c r="N4" s="201" t="s">
        <v>84</v>
      </c>
      <c r="O4" s="191" t="s">
        <v>87</v>
      </c>
      <c r="P4" s="191" t="s">
        <v>96</v>
      </c>
      <c r="Q4" s="191" t="s">
        <v>90</v>
      </c>
      <c r="R4" s="191" t="s">
        <v>93</v>
      </c>
      <c r="S4" s="190" t="s">
        <v>101</v>
      </c>
      <c r="T4" s="191" t="s">
        <v>105</v>
      </c>
      <c r="U4" s="191" t="s">
        <v>109</v>
      </c>
      <c r="V4" s="191" t="s">
        <v>113</v>
      </c>
      <c r="W4" s="191" t="s">
        <v>117</v>
      </c>
      <c r="X4" s="191" t="s">
        <v>106</v>
      </c>
      <c r="Y4" s="190" t="s">
        <v>124</v>
      </c>
      <c r="Z4" s="201" t="s">
        <v>128</v>
      </c>
      <c r="AA4" s="201" t="s">
        <v>131</v>
      </c>
      <c r="AB4" s="201" t="s">
        <v>134</v>
      </c>
      <c r="AC4" s="201" t="s">
        <v>138</v>
      </c>
      <c r="AD4" s="201" t="s">
        <v>142</v>
      </c>
      <c r="AE4" s="201" t="s">
        <v>145</v>
      </c>
      <c r="AF4" s="201" t="s">
        <v>148</v>
      </c>
      <c r="AG4" s="201" t="s">
        <v>151</v>
      </c>
      <c r="AH4" s="201" t="s">
        <v>154</v>
      </c>
      <c r="AI4" s="201" t="s">
        <v>158</v>
      </c>
      <c r="AJ4" s="190" t="s">
        <v>162</v>
      </c>
      <c r="AK4" s="201" t="s">
        <v>110</v>
      </c>
      <c r="AL4" s="201" t="s">
        <v>114</v>
      </c>
      <c r="AM4" s="201" t="s">
        <v>170</v>
      </c>
      <c r="AN4" s="201" t="s">
        <v>118</v>
      </c>
      <c r="AO4" s="201" t="s">
        <v>121</v>
      </c>
      <c r="AP4" s="201" t="s">
        <v>125</v>
      </c>
      <c r="AQ4" s="190" t="s">
        <v>180</v>
      </c>
      <c r="AR4" s="201" t="s">
        <v>135</v>
      </c>
      <c r="AS4" s="201" t="s">
        <v>139</v>
      </c>
      <c r="AT4" s="201" t="s">
        <v>188</v>
      </c>
      <c r="AU4" s="201" t="s">
        <v>191</v>
      </c>
      <c r="AV4" s="201" t="s">
        <v>194</v>
      </c>
      <c r="AW4" s="201" t="s">
        <v>198</v>
      </c>
      <c r="AX4" s="201" t="s">
        <v>155</v>
      </c>
      <c r="AY4" s="201" t="s">
        <v>159</v>
      </c>
      <c r="AZ4" s="201" t="s">
        <v>173</v>
      </c>
      <c r="BA4" s="201" t="s">
        <v>181</v>
      </c>
      <c r="BB4" s="191" t="s">
        <v>213</v>
      </c>
      <c r="BC4" s="191" t="s">
        <v>195</v>
      </c>
      <c r="BD4" s="191" t="s">
        <v>165</v>
      </c>
      <c r="BE4" s="190" t="s">
        <v>220</v>
      </c>
      <c r="BF4" s="201" t="s">
        <v>202</v>
      </c>
      <c r="BG4" s="201" t="s">
        <v>199</v>
      </c>
      <c r="BH4" s="191" t="s">
        <v>205</v>
      </c>
      <c r="BI4" s="190" t="s">
        <v>208</v>
      </c>
      <c r="BJ4" s="191" t="s">
        <v>230</v>
      </c>
      <c r="BK4" s="191" t="s">
        <v>233</v>
      </c>
      <c r="BL4" s="191" t="s">
        <v>236</v>
      </c>
      <c r="BM4" s="191" t="s">
        <v>239</v>
      </c>
      <c r="BN4" s="586"/>
      <c r="BO4" s="586"/>
      <c r="BP4" s="586"/>
      <c r="BQ4" s="586"/>
    </row>
    <row r="5" spans="1:69" s="205" customFormat="1" ht="25.5">
      <c r="A5" s="202"/>
      <c r="B5" s="203" t="s">
        <v>359</v>
      </c>
      <c r="C5" s="202"/>
      <c r="D5" s="204">
        <v>68414.880000000005</v>
      </c>
      <c r="E5" s="204">
        <v>0</v>
      </c>
      <c r="F5" s="204">
        <v>0</v>
      </c>
      <c r="G5" s="204">
        <v>0</v>
      </c>
      <c r="H5" s="204">
        <v>0</v>
      </c>
      <c r="I5" s="204">
        <v>0</v>
      </c>
      <c r="J5" s="204">
        <v>0</v>
      </c>
      <c r="K5" s="204">
        <v>0</v>
      </c>
      <c r="L5" s="204">
        <v>0</v>
      </c>
      <c r="M5" s="204">
        <v>0</v>
      </c>
      <c r="N5" s="204">
        <v>0</v>
      </c>
      <c r="O5" s="204">
        <v>0</v>
      </c>
      <c r="P5" s="204">
        <v>0</v>
      </c>
      <c r="Q5" s="204">
        <v>0</v>
      </c>
      <c r="R5" s="204">
        <v>0</v>
      </c>
      <c r="S5" s="204">
        <v>0</v>
      </c>
      <c r="T5" s="204">
        <v>0</v>
      </c>
      <c r="U5" s="204">
        <v>0</v>
      </c>
      <c r="V5" s="204">
        <v>0</v>
      </c>
      <c r="W5" s="204">
        <v>0</v>
      </c>
      <c r="X5" s="204">
        <v>0</v>
      </c>
      <c r="Y5" s="204">
        <v>0</v>
      </c>
      <c r="Z5" s="204">
        <v>0</v>
      </c>
      <c r="AA5" s="204">
        <v>0</v>
      </c>
      <c r="AB5" s="204">
        <v>0</v>
      </c>
      <c r="AC5" s="204">
        <v>0</v>
      </c>
      <c r="AD5" s="204">
        <v>0</v>
      </c>
      <c r="AE5" s="204">
        <v>0</v>
      </c>
      <c r="AF5" s="204">
        <v>0</v>
      </c>
      <c r="AG5" s="204">
        <v>0</v>
      </c>
      <c r="AH5" s="204">
        <v>0</v>
      </c>
      <c r="AI5" s="204">
        <v>0</v>
      </c>
      <c r="AJ5" s="204">
        <v>0</v>
      </c>
      <c r="AK5" s="204">
        <v>0</v>
      </c>
      <c r="AL5" s="204">
        <v>0</v>
      </c>
      <c r="AM5" s="204">
        <v>0</v>
      </c>
      <c r="AN5" s="204">
        <v>0</v>
      </c>
      <c r="AO5" s="204">
        <v>0</v>
      </c>
      <c r="AP5" s="204">
        <v>0</v>
      </c>
      <c r="AQ5" s="204">
        <v>0</v>
      </c>
      <c r="AR5" s="204">
        <v>0</v>
      </c>
      <c r="AS5" s="204">
        <v>0</v>
      </c>
      <c r="AT5" s="204">
        <v>0</v>
      </c>
      <c r="AU5" s="204">
        <v>0</v>
      </c>
      <c r="AV5" s="204">
        <v>0</v>
      </c>
      <c r="AW5" s="204">
        <v>0</v>
      </c>
      <c r="AX5" s="204">
        <v>0</v>
      </c>
      <c r="AY5" s="204">
        <v>0</v>
      </c>
      <c r="AZ5" s="204">
        <v>0</v>
      </c>
      <c r="BA5" s="204">
        <v>0</v>
      </c>
      <c r="BB5" s="204">
        <v>0</v>
      </c>
      <c r="BC5" s="204">
        <v>0</v>
      </c>
      <c r="BD5" s="204">
        <v>0</v>
      </c>
      <c r="BE5" s="204">
        <v>0</v>
      </c>
      <c r="BF5" s="204">
        <v>0</v>
      </c>
      <c r="BG5" s="204">
        <v>0</v>
      </c>
      <c r="BH5" s="204">
        <v>0</v>
      </c>
      <c r="BI5" s="204">
        <v>0</v>
      </c>
      <c r="BJ5" s="204">
        <v>0</v>
      </c>
      <c r="BK5" s="204">
        <v>0</v>
      </c>
      <c r="BL5" s="204">
        <v>0</v>
      </c>
      <c r="BM5" s="204">
        <v>0</v>
      </c>
      <c r="BN5" s="204">
        <v>0</v>
      </c>
      <c r="BO5" s="204">
        <v>0</v>
      </c>
      <c r="BP5" s="204">
        <v>0</v>
      </c>
      <c r="BQ5" s="204">
        <v>68414.880000000005</v>
      </c>
    </row>
    <row r="6" spans="1:69" s="205" customFormat="1" ht="21.75" customHeight="1">
      <c r="A6" s="190">
        <v>1</v>
      </c>
      <c r="B6" s="206" t="s">
        <v>60</v>
      </c>
      <c r="C6" s="190" t="s">
        <v>61</v>
      </c>
      <c r="D6" s="204">
        <v>64115.039999999994</v>
      </c>
      <c r="E6" s="207">
        <v>63170.80999999999</v>
      </c>
      <c r="F6" s="204">
        <v>0</v>
      </c>
      <c r="G6" s="204">
        <v>0</v>
      </c>
      <c r="H6" s="204">
        <v>0</v>
      </c>
      <c r="I6" s="204">
        <v>0</v>
      </c>
      <c r="J6" s="204">
        <v>0</v>
      </c>
      <c r="K6" s="204">
        <v>0</v>
      </c>
      <c r="L6" s="204">
        <v>0</v>
      </c>
      <c r="M6" s="204">
        <v>0</v>
      </c>
      <c r="N6" s="204">
        <v>0</v>
      </c>
      <c r="O6" s="204">
        <v>0</v>
      </c>
      <c r="P6" s="204">
        <v>0</v>
      </c>
      <c r="Q6" s="204">
        <v>0</v>
      </c>
      <c r="R6" s="204">
        <v>0</v>
      </c>
      <c r="S6" s="204">
        <v>944.23</v>
      </c>
      <c r="T6" s="204">
        <v>84.330000000000013</v>
      </c>
      <c r="U6" s="204">
        <v>39.479999999999997</v>
      </c>
      <c r="V6" s="204">
        <v>7.2700000000000005</v>
      </c>
      <c r="W6" s="204">
        <v>79.540000000000006</v>
      </c>
      <c r="X6" s="204">
        <v>4.46</v>
      </c>
      <c r="Y6" s="204">
        <v>107.5</v>
      </c>
      <c r="Z6" s="208">
        <v>12.709999999999999</v>
      </c>
      <c r="AA6" s="208">
        <v>0</v>
      </c>
      <c r="AB6" s="208">
        <v>0.56000000000000005</v>
      </c>
      <c r="AC6" s="208">
        <v>6.8000000000000007</v>
      </c>
      <c r="AD6" s="208">
        <v>87.429999999999993</v>
      </c>
      <c r="AE6" s="208">
        <v>0</v>
      </c>
      <c r="AF6" s="208">
        <v>0</v>
      </c>
      <c r="AG6" s="208">
        <v>0</v>
      </c>
      <c r="AH6" s="208">
        <v>0</v>
      </c>
      <c r="AI6" s="208">
        <v>0</v>
      </c>
      <c r="AJ6" s="204">
        <v>140.13</v>
      </c>
      <c r="AK6" s="208">
        <v>0</v>
      </c>
      <c r="AL6" s="208">
        <v>8</v>
      </c>
      <c r="AM6" s="208">
        <v>0</v>
      </c>
      <c r="AN6" s="208">
        <v>26.279999999999998</v>
      </c>
      <c r="AO6" s="208">
        <v>0.55000000000000004</v>
      </c>
      <c r="AP6" s="208">
        <v>105.3</v>
      </c>
      <c r="AQ6" s="204">
        <v>375.31999999999994</v>
      </c>
      <c r="AR6" s="208">
        <v>234.19000000000003</v>
      </c>
      <c r="AS6" s="208">
        <v>2.33</v>
      </c>
      <c r="AT6" s="208">
        <v>0.12000000000000001</v>
      </c>
      <c r="AU6" s="208">
        <v>2.95</v>
      </c>
      <c r="AV6" s="208">
        <v>0.2</v>
      </c>
      <c r="AW6" s="208">
        <v>6.65</v>
      </c>
      <c r="AX6" s="208">
        <v>120.70999999999998</v>
      </c>
      <c r="AY6" s="208">
        <v>0.12000000000000001</v>
      </c>
      <c r="AZ6" s="208">
        <v>2.5200000000000005</v>
      </c>
      <c r="BA6" s="208">
        <v>5.53</v>
      </c>
      <c r="BB6" s="204">
        <v>4</v>
      </c>
      <c r="BC6" s="204">
        <v>0</v>
      </c>
      <c r="BD6" s="204">
        <v>0</v>
      </c>
      <c r="BE6" s="204">
        <v>102.2</v>
      </c>
      <c r="BF6" s="204">
        <v>102.2</v>
      </c>
      <c r="BG6" s="204">
        <v>0</v>
      </c>
      <c r="BH6" s="204">
        <v>0</v>
      </c>
      <c r="BI6" s="204">
        <v>0</v>
      </c>
      <c r="BJ6" s="204">
        <v>0</v>
      </c>
      <c r="BK6" s="204">
        <v>0</v>
      </c>
      <c r="BL6" s="204">
        <v>0</v>
      </c>
      <c r="BM6" s="204">
        <v>0</v>
      </c>
      <c r="BN6" s="204">
        <v>944.23</v>
      </c>
      <c r="BO6" s="204">
        <v>-924.03</v>
      </c>
      <c r="BP6" s="204">
        <v>0</v>
      </c>
      <c r="BQ6" s="204">
        <v>63191.009999999995</v>
      </c>
    </row>
    <row r="7" spans="1:69" s="200" customFormat="1" ht="21.75" customHeight="1">
      <c r="A7" s="191" t="s">
        <v>62</v>
      </c>
      <c r="B7" s="209" t="s">
        <v>63</v>
      </c>
      <c r="C7" s="191" t="s">
        <v>64</v>
      </c>
      <c r="D7" s="210">
        <v>6650.369999999999</v>
      </c>
      <c r="E7" s="210">
        <v>0</v>
      </c>
      <c r="F7" s="207">
        <v>6567.4599999999991</v>
      </c>
      <c r="G7" s="210">
        <v>0</v>
      </c>
      <c r="H7" s="210">
        <v>0</v>
      </c>
      <c r="I7" s="210">
        <v>0</v>
      </c>
      <c r="J7" s="210">
        <v>0</v>
      </c>
      <c r="K7" s="210">
        <v>0</v>
      </c>
      <c r="L7" s="210">
        <v>0</v>
      </c>
      <c r="M7" s="210">
        <v>0</v>
      </c>
      <c r="N7" s="210">
        <v>0</v>
      </c>
      <c r="O7" s="210">
        <v>0</v>
      </c>
      <c r="P7" s="210">
        <v>0</v>
      </c>
      <c r="Q7" s="210">
        <v>0</v>
      </c>
      <c r="R7" s="210">
        <v>0</v>
      </c>
      <c r="S7" s="210">
        <v>82.91</v>
      </c>
      <c r="T7" s="210">
        <v>6.8100000000000005</v>
      </c>
      <c r="U7" s="210">
        <v>12.01</v>
      </c>
      <c r="V7" s="210">
        <v>1.03</v>
      </c>
      <c r="W7" s="210">
        <v>7.46</v>
      </c>
      <c r="X7" s="210">
        <v>0.21999999999999997</v>
      </c>
      <c r="Y7" s="210">
        <v>5.5100000000000007</v>
      </c>
      <c r="Z7" s="211">
        <v>1.3100000000000003</v>
      </c>
      <c r="AA7" s="211">
        <v>0</v>
      </c>
      <c r="AB7" s="211">
        <v>0</v>
      </c>
      <c r="AC7" s="211">
        <v>0.25</v>
      </c>
      <c r="AD7" s="211">
        <v>3.9500000000000006</v>
      </c>
      <c r="AE7" s="211">
        <v>0</v>
      </c>
      <c r="AF7" s="211">
        <v>0</v>
      </c>
      <c r="AG7" s="211">
        <v>0</v>
      </c>
      <c r="AH7" s="211">
        <v>0</v>
      </c>
      <c r="AI7" s="211">
        <v>0</v>
      </c>
      <c r="AJ7" s="210">
        <v>5.0999999999999996</v>
      </c>
      <c r="AK7" s="211">
        <v>0</v>
      </c>
      <c r="AL7" s="211">
        <v>0</v>
      </c>
      <c r="AM7" s="211">
        <v>0</v>
      </c>
      <c r="AN7" s="211">
        <v>0.05</v>
      </c>
      <c r="AO7" s="211">
        <v>0.05</v>
      </c>
      <c r="AP7" s="211">
        <v>5</v>
      </c>
      <c r="AQ7" s="210">
        <v>35.08</v>
      </c>
      <c r="AR7" s="211">
        <v>24.22</v>
      </c>
      <c r="AS7" s="211">
        <v>1</v>
      </c>
      <c r="AT7" s="211">
        <v>0.01</v>
      </c>
      <c r="AU7" s="211">
        <v>1.85</v>
      </c>
      <c r="AV7" s="211">
        <v>0</v>
      </c>
      <c r="AW7" s="211">
        <v>0</v>
      </c>
      <c r="AX7" s="211">
        <v>3.7199999999999998</v>
      </c>
      <c r="AY7" s="211">
        <v>0</v>
      </c>
      <c r="AZ7" s="211">
        <v>1.0300000000000002</v>
      </c>
      <c r="BA7" s="211">
        <v>3.25</v>
      </c>
      <c r="BB7" s="210">
        <v>0</v>
      </c>
      <c r="BC7" s="210">
        <v>0</v>
      </c>
      <c r="BD7" s="210">
        <v>0</v>
      </c>
      <c r="BE7" s="210">
        <v>9.69</v>
      </c>
      <c r="BF7" s="210">
        <v>9.69</v>
      </c>
      <c r="BG7" s="210">
        <v>0</v>
      </c>
      <c r="BH7" s="210">
        <v>0</v>
      </c>
      <c r="BI7" s="210">
        <v>0</v>
      </c>
      <c r="BJ7" s="210">
        <v>0</v>
      </c>
      <c r="BK7" s="210">
        <v>0</v>
      </c>
      <c r="BL7" s="210">
        <v>0</v>
      </c>
      <c r="BM7" s="210">
        <v>0</v>
      </c>
      <c r="BN7" s="210">
        <v>82.91</v>
      </c>
      <c r="BO7" s="210">
        <v>-82.91</v>
      </c>
      <c r="BP7" s="210">
        <v>0</v>
      </c>
      <c r="BQ7" s="210">
        <v>6567.4599999999991</v>
      </c>
    </row>
    <row r="8" spans="1:69" s="213" customFormat="1" ht="21.75" customHeight="1">
      <c r="A8" s="191" t="s">
        <v>65</v>
      </c>
      <c r="B8" s="209" t="s">
        <v>66</v>
      </c>
      <c r="C8" s="191" t="s">
        <v>67</v>
      </c>
      <c r="D8" s="210">
        <v>390.00000000000006</v>
      </c>
      <c r="E8" s="210">
        <v>0</v>
      </c>
      <c r="F8" s="210">
        <v>0</v>
      </c>
      <c r="G8" s="207">
        <v>368.35000000000008</v>
      </c>
      <c r="H8" s="210">
        <v>0</v>
      </c>
      <c r="I8" s="210">
        <v>0</v>
      </c>
      <c r="J8" s="210">
        <v>0</v>
      </c>
      <c r="K8" s="210">
        <v>0</v>
      </c>
      <c r="L8" s="210">
        <v>0</v>
      </c>
      <c r="M8" s="210">
        <v>0</v>
      </c>
      <c r="N8" s="210">
        <v>0</v>
      </c>
      <c r="O8" s="210">
        <v>0</v>
      </c>
      <c r="P8" s="210">
        <v>0</v>
      </c>
      <c r="Q8" s="210">
        <v>0</v>
      </c>
      <c r="R8" s="210">
        <v>0</v>
      </c>
      <c r="S8" s="210">
        <v>21.65</v>
      </c>
      <c r="T8" s="210">
        <v>0.41</v>
      </c>
      <c r="U8" s="210">
        <v>5.85</v>
      </c>
      <c r="V8" s="210">
        <v>0</v>
      </c>
      <c r="W8" s="210">
        <v>0</v>
      </c>
      <c r="X8" s="210">
        <v>0</v>
      </c>
      <c r="Y8" s="210">
        <v>0.85</v>
      </c>
      <c r="Z8" s="211">
        <v>0.05</v>
      </c>
      <c r="AA8" s="211">
        <v>0</v>
      </c>
      <c r="AB8" s="211">
        <v>0</v>
      </c>
      <c r="AC8" s="211">
        <v>0</v>
      </c>
      <c r="AD8" s="211">
        <v>0.79999999999999993</v>
      </c>
      <c r="AE8" s="211">
        <v>0</v>
      </c>
      <c r="AF8" s="211">
        <v>0</v>
      </c>
      <c r="AG8" s="211">
        <v>0</v>
      </c>
      <c r="AH8" s="211">
        <v>0</v>
      </c>
      <c r="AI8" s="211">
        <v>0</v>
      </c>
      <c r="AJ8" s="210">
        <v>0.05</v>
      </c>
      <c r="AK8" s="211">
        <v>0</v>
      </c>
      <c r="AL8" s="211">
        <v>0</v>
      </c>
      <c r="AM8" s="211">
        <v>0</v>
      </c>
      <c r="AN8" s="211">
        <v>0.05</v>
      </c>
      <c r="AO8" s="211">
        <v>0</v>
      </c>
      <c r="AP8" s="211">
        <v>0</v>
      </c>
      <c r="AQ8" s="210">
        <v>14.49</v>
      </c>
      <c r="AR8" s="211">
        <v>7.34</v>
      </c>
      <c r="AS8" s="211">
        <v>0</v>
      </c>
      <c r="AT8" s="211">
        <v>0.01</v>
      </c>
      <c r="AU8" s="211">
        <v>1.35</v>
      </c>
      <c r="AV8" s="211">
        <v>0</v>
      </c>
      <c r="AW8" s="211">
        <v>0</v>
      </c>
      <c r="AX8" s="211">
        <v>2.8899999999999997</v>
      </c>
      <c r="AY8" s="211">
        <v>0</v>
      </c>
      <c r="AZ8" s="211">
        <v>0.4</v>
      </c>
      <c r="BA8" s="211">
        <v>2.5</v>
      </c>
      <c r="BB8" s="210">
        <v>0</v>
      </c>
      <c r="BC8" s="210">
        <v>0</v>
      </c>
      <c r="BD8" s="210">
        <v>0</v>
      </c>
      <c r="BE8" s="210">
        <v>0</v>
      </c>
      <c r="BF8" s="210">
        <v>0</v>
      </c>
      <c r="BG8" s="210">
        <v>0</v>
      </c>
      <c r="BH8" s="210">
        <v>0</v>
      </c>
      <c r="BI8" s="210">
        <v>0</v>
      </c>
      <c r="BJ8" s="210">
        <v>0</v>
      </c>
      <c r="BK8" s="210">
        <v>0</v>
      </c>
      <c r="BL8" s="210">
        <v>0</v>
      </c>
      <c r="BM8" s="210">
        <v>0</v>
      </c>
      <c r="BN8" s="210">
        <v>21.65</v>
      </c>
      <c r="BO8" s="210">
        <v>-21.65</v>
      </c>
      <c r="BP8" s="210">
        <v>0</v>
      </c>
      <c r="BQ8" s="210">
        <v>368.35000000000008</v>
      </c>
    </row>
    <row r="9" spans="1:69" s="213" customFormat="1" ht="21.75" customHeight="1">
      <c r="A9" s="191" t="s">
        <v>69</v>
      </c>
      <c r="B9" s="209" t="s">
        <v>70</v>
      </c>
      <c r="C9" s="191" t="s">
        <v>71</v>
      </c>
      <c r="D9" s="210">
        <v>6260.369999999999</v>
      </c>
      <c r="E9" s="210">
        <v>0</v>
      </c>
      <c r="F9" s="210">
        <v>0</v>
      </c>
      <c r="G9" s="210">
        <v>0</v>
      </c>
      <c r="H9" s="207">
        <v>6199.1099999999988</v>
      </c>
      <c r="I9" s="210">
        <v>0</v>
      </c>
      <c r="J9" s="210">
        <v>0</v>
      </c>
      <c r="K9" s="210">
        <v>0</v>
      </c>
      <c r="L9" s="210">
        <v>0</v>
      </c>
      <c r="M9" s="210">
        <v>0</v>
      </c>
      <c r="N9" s="210">
        <v>0</v>
      </c>
      <c r="O9" s="210">
        <v>0</v>
      </c>
      <c r="P9" s="210">
        <v>0</v>
      </c>
      <c r="Q9" s="210">
        <v>0</v>
      </c>
      <c r="R9" s="210">
        <v>0</v>
      </c>
      <c r="S9" s="210">
        <v>61.26</v>
      </c>
      <c r="T9" s="210">
        <v>6.4</v>
      </c>
      <c r="U9" s="210">
        <v>6.16</v>
      </c>
      <c r="V9" s="210">
        <v>1.03</v>
      </c>
      <c r="W9" s="210">
        <v>7.46</v>
      </c>
      <c r="X9" s="210">
        <v>0.21999999999999997</v>
      </c>
      <c r="Y9" s="210">
        <v>4.660000000000001</v>
      </c>
      <c r="Z9" s="211">
        <v>1.2600000000000002</v>
      </c>
      <c r="AA9" s="211">
        <v>0</v>
      </c>
      <c r="AB9" s="211">
        <v>0</v>
      </c>
      <c r="AC9" s="211">
        <v>0.25</v>
      </c>
      <c r="AD9" s="211">
        <v>3.1500000000000008</v>
      </c>
      <c r="AE9" s="211">
        <v>0</v>
      </c>
      <c r="AF9" s="211">
        <v>0</v>
      </c>
      <c r="AG9" s="211">
        <v>0</v>
      </c>
      <c r="AH9" s="211">
        <v>0</v>
      </c>
      <c r="AI9" s="211">
        <v>0</v>
      </c>
      <c r="AJ9" s="210">
        <v>5.05</v>
      </c>
      <c r="AK9" s="211">
        <v>0</v>
      </c>
      <c r="AL9" s="211">
        <v>0</v>
      </c>
      <c r="AM9" s="211">
        <v>0</v>
      </c>
      <c r="AN9" s="211">
        <v>0</v>
      </c>
      <c r="AO9" s="211">
        <v>0.05</v>
      </c>
      <c r="AP9" s="211">
        <v>5</v>
      </c>
      <c r="AQ9" s="210">
        <v>20.59</v>
      </c>
      <c r="AR9" s="211">
        <v>16.88</v>
      </c>
      <c r="AS9" s="211">
        <v>1</v>
      </c>
      <c r="AT9" s="211">
        <v>0</v>
      </c>
      <c r="AU9" s="211">
        <v>0.5</v>
      </c>
      <c r="AV9" s="211">
        <v>0</v>
      </c>
      <c r="AW9" s="211">
        <v>0</v>
      </c>
      <c r="AX9" s="211">
        <v>0.83000000000000007</v>
      </c>
      <c r="AY9" s="211">
        <v>0</v>
      </c>
      <c r="AZ9" s="211">
        <v>0.63000000000000012</v>
      </c>
      <c r="BA9" s="211">
        <v>0.75</v>
      </c>
      <c r="BB9" s="210">
        <v>0</v>
      </c>
      <c r="BC9" s="210">
        <v>0</v>
      </c>
      <c r="BD9" s="210">
        <v>0</v>
      </c>
      <c r="BE9" s="210">
        <v>9.69</v>
      </c>
      <c r="BF9" s="210">
        <v>9.69</v>
      </c>
      <c r="BG9" s="210">
        <v>0</v>
      </c>
      <c r="BH9" s="210">
        <v>0</v>
      </c>
      <c r="BI9" s="210">
        <v>0</v>
      </c>
      <c r="BJ9" s="210">
        <v>0</v>
      </c>
      <c r="BK9" s="210">
        <v>0</v>
      </c>
      <c r="BL9" s="210">
        <v>0</v>
      </c>
      <c r="BM9" s="210">
        <v>0</v>
      </c>
      <c r="BN9" s="210">
        <v>61.26</v>
      </c>
      <c r="BO9" s="210">
        <v>-61.26</v>
      </c>
      <c r="BP9" s="210">
        <v>0</v>
      </c>
      <c r="BQ9" s="210">
        <v>6199.1099999999988</v>
      </c>
    </row>
    <row r="10" spans="1:69" s="213" customFormat="1" ht="26.25" customHeight="1">
      <c r="A10" s="191" t="s">
        <v>73</v>
      </c>
      <c r="B10" s="209" t="s">
        <v>74</v>
      </c>
      <c r="C10" s="191" t="s">
        <v>68</v>
      </c>
      <c r="D10" s="210">
        <v>28780.62</v>
      </c>
      <c r="E10" s="210">
        <v>0</v>
      </c>
      <c r="F10" s="210">
        <v>0</v>
      </c>
      <c r="G10" s="210">
        <v>0</v>
      </c>
      <c r="H10" s="210">
        <v>0</v>
      </c>
      <c r="I10" s="207">
        <v>18613.11</v>
      </c>
      <c r="J10" s="210">
        <v>1693.92</v>
      </c>
      <c r="K10" s="210">
        <v>0</v>
      </c>
      <c r="L10" s="210">
        <v>5666.0399999999991</v>
      </c>
      <c r="M10" s="210">
        <v>2176.3000000000002</v>
      </c>
      <c r="N10" s="210">
        <v>0</v>
      </c>
      <c r="O10" s="210">
        <v>0</v>
      </c>
      <c r="P10" s="210">
        <v>0</v>
      </c>
      <c r="Q10" s="210">
        <v>0</v>
      </c>
      <c r="R10" s="210">
        <v>0</v>
      </c>
      <c r="S10" s="210">
        <v>631.25</v>
      </c>
      <c r="T10" s="210">
        <v>59.900000000000006</v>
      </c>
      <c r="U10" s="210">
        <v>7.8100000000000005</v>
      </c>
      <c r="V10" s="210">
        <v>4.17</v>
      </c>
      <c r="W10" s="210">
        <v>66.33</v>
      </c>
      <c r="X10" s="210">
        <v>3.04</v>
      </c>
      <c r="Y10" s="210">
        <v>59.53</v>
      </c>
      <c r="Z10" s="211">
        <v>6.2299999999999995</v>
      </c>
      <c r="AA10" s="211">
        <v>0</v>
      </c>
      <c r="AB10" s="211">
        <v>0.56000000000000005</v>
      </c>
      <c r="AC10" s="211">
        <v>6.2600000000000007</v>
      </c>
      <c r="AD10" s="211">
        <v>46.48</v>
      </c>
      <c r="AE10" s="211">
        <v>0</v>
      </c>
      <c r="AF10" s="211">
        <v>0</v>
      </c>
      <c r="AG10" s="211">
        <v>0</v>
      </c>
      <c r="AH10" s="211">
        <v>0</v>
      </c>
      <c r="AI10" s="211">
        <v>0</v>
      </c>
      <c r="AJ10" s="210">
        <v>132.15</v>
      </c>
      <c r="AK10" s="211">
        <v>0</v>
      </c>
      <c r="AL10" s="211">
        <v>6.32</v>
      </c>
      <c r="AM10" s="211">
        <v>0</v>
      </c>
      <c r="AN10" s="211">
        <v>25.229999999999997</v>
      </c>
      <c r="AO10" s="211">
        <v>0.3</v>
      </c>
      <c r="AP10" s="211">
        <v>100.3</v>
      </c>
      <c r="AQ10" s="210">
        <v>243.40000000000003</v>
      </c>
      <c r="AR10" s="211">
        <v>156.04000000000002</v>
      </c>
      <c r="AS10" s="211">
        <v>1.1299999999999999</v>
      </c>
      <c r="AT10" s="211">
        <v>0.11000000000000001</v>
      </c>
      <c r="AU10" s="211">
        <v>1</v>
      </c>
      <c r="AV10" s="211">
        <v>0.2</v>
      </c>
      <c r="AW10" s="211">
        <v>6.65</v>
      </c>
      <c r="AX10" s="211">
        <v>75.649999999999991</v>
      </c>
      <c r="AY10" s="211">
        <v>0.12000000000000001</v>
      </c>
      <c r="AZ10" s="211">
        <v>1.44</v>
      </c>
      <c r="BA10" s="211">
        <v>1.06</v>
      </c>
      <c r="BB10" s="210">
        <v>4</v>
      </c>
      <c r="BC10" s="210">
        <v>0</v>
      </c>
      <c r="BD10" s="210">
        <v>0</v>
      </c>
      <c r="BE10" s="210">
        <v>50.92</v>
      </c>
      <c r="BF10" s="210">
        <v>50.92</v>
      </c>
      <c r="BG10" s="210">
        <v>0</v>
      </c>
      <c r="BH10" s="210">
        <v>0</v>
      </c>
      <c r="BI10" s="210">
        <v>0</v>
      </c>
      <c r="BJ10" s="210">
        <v>0</v>
      </c>
      <c r="BK10" s="210">
        <v>0</v>
      </c>
      <c r="BL10" s="210">
        <v>0</v>
      </c>
      <c r="BM10" s="210">
        <v>0</v>
      </c>
      <c r="BN10" s="210">
        <v>10167.509999999998</v>
      </c>
      <c r="BO10" s="210">
        <v>-10167.509999999998</v>
      </c>
      <c r="BP10" s="210">
        <v>0</v>
      </c>
      <c r="BQ10" s="210">
        <v>18613.11</v>
      </c>
    </row>
    <row r="11" spans="1:69" s="200" customFormat="1" ht="21.75" customHeight="1">
      <c r="A11" s="191" t="s">
        <v>76</v>
      </c>
      <c r="B11" s="209" t="s">
        <v>77</v>
      </c>
      <c r="C11" s="191" t="s">
        <v>72</v>
      </c>
      <c r="D11" s="210">
        <v>1217.93</v>
      </c>
      <c r="E11" s="210">
        <v>0</v>
      </c>
      <c r="F11" s="210">
        <v>0</v>
      </c>
      <c r="G11" s="210">
        <v>0</v>
      </c>
      <c r="H11" s="210">
        <v>0</v>
      </c>
      <c r="I11" s="210">
        <v>0</v>
      </c>
      <c r="J11" s="207">
        <v>1114.81</v>
      </c>
      <c r="K11" s="210">
        <v>0</v>
      </c>
      <c r="L11" s="210">
        <v>0</v>
      </c>
      <c r="M11" s="210">
        <v>0</v>
      </c>
      <c r="N11" s="210">
        <v>0</v>
      </c>
      <c r="O11" s="210">
        <v>0</v>
      </c>
      <c r="P11" s="210">
        <v>0</v>
      </c>
      <c r="Q11" s="210">
        <v>0</v>
      </c>
      <c r="R11" s="210">
        <v>0</v>
      </c>
      <c r="S11" s="210">
        <v>103.12</v>
      </c>
      <c r="T11" s="210">
        <v>14.670000000000002</v>
      </c>
      <c r="U11" s="210">
        <v>15.92</v>
      </c>
      <c r="V11" s="210">
        <v>1.17</v>
      </c>
      <c r="W11" s="210">
        <v>2.4</v>
      </c>
      <c r="X11" s="210">
        <v>1</v>
      </c>
      <c r="Y11" s="210">
        <v>27.749999999999996</v>
      </c>
      <c r="Z11" s="211">
        <v>4.71</v>
      </c>
      <c r="AA11" s="211">
        <v>0</v>
      </c>
      <c r="AB11" s="211">
        <v>0</v>
      </c>
      <c r="AC11" s="211">
        <v>0.24000000000000002</v>
      </c>
      <c r="AD11" s="211">
        <v>22.799999999999997</v>
      </c>
      <c r="AE11" s="211">
        <v>0</v>
      </c>
      <c r="AF11" s="211">
        <v>0</v>
      </c>
      <c r="AG11" s="211">
        <v>0</v>
      </c>
      <c r="AH11" s="211">
        <v>0</v>
      </c>
      <c r="AI11" s="211">
        <v>0</v>
      </c>
      <c r="AJ11" s="210">
        <v>1.78</v>
      </c>
      <c r="AK11" s="211">
        <v>0</v>
      </c>
      <c r="AL11" s="211">
        <v>1.68</v>
      </c>
      <c r="AM11" s="211">
        <v>0</v>
      </c>
      <c r="AN11" s="211">
        <v>0</v>
      </c>
      <c r="AO11" s="211">
        <v>0.1</v>
      </c>
      <c r="AP11" s="211">
        <v>0</v>
      </c>
      <c r="AQ11" s="210">
        <v>25.43</v>
      </c>
      <c r="AR11" s="211">
        <v>14.620000000000001</v>
      </c>
      <c r="AS11" s="211">
        <v>0</v>
      </c>
      <c r="AT11" s="211">
        <v>0</v>
      </c>
      <c r="AU11" s="211">
        <v>0</v>
      </c>
      <c r="AV11" s="211">
        <v>0</v>
      </c>
      <c r="AW11" s="211">
        <v>0</v>
      </c>
      <c r="AX11" s="211">
        <v>9.9899999999999984</v>
      </c>
      <c r="AY11" s="211">
        <v>0</v>
      </c>
      <c r="AZ11" s="211">
        <v>5.0000000000000017E-2</v>
      </c>
      <c r="BA11" s="211">
        <v>0.77</v>
      </c>
      <c r="BB11" s="210">
        <v>0</v>
      </c>
      <c r="BC11" s="210">
        <v>0</v>
      </c>
      <c r="BD11" s="210">
        <v>0</v>
      </c>
      <c r="BE11" s="210">
        <v>13</v>
      </c>
      <c r="BF11" s="210">
        <v>13</v>
      </c>
      <c r="BG11" s="210">
        <v>0</v>
      </c>
      <c r="BH11" s="210">
        <v>0</v>
      </c>
      <c r="BI11" s="210">
        <v>0</v>
      </c>
      <c r="BJ11" s="210">
        <v>0</v>
      </c>
      <c r="BK11" s="210">
        <v>0</v>
      </c>
      <c r="BL11" s="210">
        <v>0</v>
      </c>
      <c r="BM11" s="210">
        <v>0</v>
      </c>
      <c r="BN11" s="210">
        <v>103.12</v>
      </c>
      <c r="BO11" s="210">
        <v>1590.8000000000002</v>
      </c>
      <c r="BP11" s="210">
        <v>0</v>
      </c>
      <c r="BQ11" s="210">
        <v>2808.7300000000005</v>
      </c>
    </row>
    <row r="12" spans="1:69" s="200" customFormat="1" ht="22.5" customHeight="1">
      <c r="A12" s="191" t="s">
        <v>79</v>
      </c>
      <c r="B12" s="209" t="s">
        <v>80</v>
      </c>
      <c r="C12" s="191" t="s">
        <v>78</v>
      </c>
      <c r="D12" s="210">
        <v>0</v>
      </c>
      <c r="E12" s="210">
        <v>0</v>
      </c>
      <c r="F12" s="210">
        <v>0</v>
      </c>
      <c r="G12" s="210">
        <v>0</v>
      </c>
      <c r="H12" s="210">
        <v>0</v>
      </c>
      <c r="I12" s="210">
        <v>0</v>
      </c>
      <c r="J12" s="210">
        <v>0</v>
      </c>
      <c r="K12" s="207">
        <v>0</v>
      </c>
      <c r="L12" s="210">
        <v>0</v>
      </c>
      <c r="M12" s="210">
        <v>0</v>
      </c>
      <c r="N12" s="210">
        <v>0</v>
      </c>
      <c r="O12" s="210">
        <v>0</v>
      </c>
      <c r="P12" s="210">
        <v>0</v>
      </c>
      <c r="Q12" s="210">
        <v>0</v>
      </c>
      <c r="R12" s="210">
        <v>0</v>
      </c>
      <c r="S12" s="210">
        <v>0</v>
      </c>
      <c r="T12" s="210">
        <v>0</v>
      </c>
      <c r="U12" s="210">
        <v>0</v>
      </c>
      <c r="V12" s="210">
        <v>0</v>
      </c>
      <c r="W12" s="210">
        <v>0</v>
      </c>
      <c r="X12" s="210">
        <v>0</v>
      </c>
      <c r="Y12" s="210">
        <v>0</v>
      </c>
      <c r="Z12" s="211">
        <v>0</v>
      </c>
      <c r="AA12" s="211">
        <v>0</v>
      </c>
      <c r="AB12" s="211">
        <v>0</v>
      </c>
      <c r="AC12" s="211">
        <v>0</v>
      </c>
      <c r="AD12" s="211">
        <v>0</v>
      </c>
      <c r="AE12" s="211">
        <v>0</v>
      </c>
      <c r="AF12" s="211">
        <v>0</v>
      </c>
      <c r="AG12" s="211">
        <v>0</v>
      </c>
      <c r="AH12" s="211">
        <v>0</v>
      </c>
      <c r="AI12" s="211">
        <v>0</v>
      </c>
      <c r="AJ12" s="210">
        <v>0</v>
      </c>
      <c r="AK12" s="211">
        <v>0</v>
      </c>
      <c r="AL12" s="211">
        <v>0</v>
      </c>
      <c r="AM12" s="211">
        <v>0</v>
      </c>
      <c r="AN12" s="211">
        <v>0</v>
      </c>
      <c r="AO12" s="211">
        <v>0</v>
      </c>
      <c r="AP12" s="211">
        <v>0</v>
      </c>
      <c r="AQ12" s="210">
        <v>0</v>
      </c>
      <c r="AR12" s="211">
        <v>0</v>
      </c>
      <c r="AS12" s="211">
        <v>0</v>
      </c>
      <c r="AT12" s="211">
        <v>0</v>
      </c>
      <c r="AU12" s="211">
        <v>0</v>
      </c>
      <c r="AV12" s="211">
        <v>0</v>
      </c>
      <c r="AW12" s="211">
        <v>0</v>
      </c>
      <c r="AX12" s="211">
        <v>0</v>
      </c>
      <c r="AY12" s="211">
        <v>0</v>
      </c>
      <c r="AZ12" s="211">
        <v>0</v>
      </c>
      <c r="BA12" s="211">
        <v>0</v>
      </c>
      <c r="BB12" s="210">
        <v>0</v>
      </c>
      <c r="BC12" s="210">
        <v>0</v>
      </c>
      <c r="BD12" s="210">
        <v>0</v>
      </c>
      <c r="BE12" s="210">
        <v>0</v>
      </c>
      <c r="BF12" s="210">
        <v>0</v>
      </c>
      <c r="BG12" s="210">
        <v>0</v>
      </c>
      <c r="BH12" s="210">
        <v>0</v>
      </c>
      <c r="BI12" s="210">
        <v>0</v>
      </c>
      <c r="BJ12" s="210">
        <v>0</v>
      </c>
      <c r="BK12" s="210">
        <v>0</v>
      </c>
      <c r="BL12" s="210">
        <v>0</v>
      </c>
      <c r="BM12" s="210">
        <v>0</v>
      </c>
      <c r="BN12" s="210">
        <v>0</v>
      </c>
      <c r="BO12" s="210">
        <v>0</v>
      </c>
      <c r="BP12" s="210">
        <v>0</v>
      </c>
      <c r="BQ12" s="210">
        <v>0</v>
      </c>
    </row>
    <row r="13" spans="1:69" s="200" customFormat="1" ht="21.75" customHeight="1">
      <c r="A13" s="191" t="s">
        <v>82</v>
      </c>
      <c r="B13" s="209" t="s">
        <v>83</v>
      </c>
      <c r="C13" s="191" t="s">
        <v>75</v>
      </c>
      <c r="D13" s="210">
        <v>19388.420000000002</v>
      </c>
      <c r="E13" s="210">
        <v>0</v>
      </c>
      <c r="F13" s="210">
        <v>0</v>
      </c>
      <c r="G13" s="210">
        <v>0</v>
      </c>
      <c r="H13" s="210">
        <v>0</v>
      </c>
      <c r="I13" s="210">
        <v>0</v>
      </c>
      <c r="J13" s="210">
        <v>0</v>
      </c>
      <c r="K13" s="210">
        <v>0</v>
      </c>
      <c r="L13" s="207">
        <v>19362.59</v>
      </c>
      <c r="M13" s="210">
        <v>0</v>
      </c>
      <c r="N13" s="210">
        <v>0</v>
      </c>
      <c r="O13" s="210">
        <v>0</v>
      </c>
      <c r="P13" s="210">
        <v>0</v>
      </c>
      <c r="Q13" s="210">
        <v>0</v>
      </c>
      <c r="R13" s="210">
        <v>0</v>
      </c>
      <c r="S13" s="210">
        <v>25.83</v>
      </c>
      <c r="T13" s="210">
        <v>0.45</v>
      </c>
      <c r="U13" s="210">
        <v>0</v>
      </c>
      <c r="V13" s="210">
        <v>0</v>
      </c>
      <c r="W13" s="210">
        <v>1.9</v>
      </c>
      <c r="X13" s="210">
        <v>0</v>
      </c>
      <c r="Y13" s="210">
        <v>0.05</v>
      </c>
      <c r="Z13" s="211">
        <v>0</v>
      </c>
      <c r="AA13" s="211">
        <v>0</v>
      </c>
      <c r="AB13" s="211">
        <v>0</v>
      </c>
      <c r="AC13" s="211">
        <v>0.05</v>
      </c>
      <c r="AD13" s="211">
        <v>0</v>
      </c>
      <c r="AE13" s="211">
        <v>0</v>
      </c>
      <c r="AF13" s="211">
        <v>0</v>
      </c>
      <c r="AG13" s="211">
        <v>0</v>
      </c>
      <c r="AH13" s="211">
        <v>0</v>
      </c>
      <c r="AI13" s="211">
        <v>0</v>
      </c>
      <c r="AJ13" s="210">
        <v>1</v>
      </c>
      <c r="AK13" s="211">
        <v>0</v>
      </c>
      <c r="AL13" s="211">
        <v>0</v>
      </c>
      <c r="AM13" s="211">
        <v>0</v>
      </c>
      <c r="AN13" s="211">
        <v>1</v>
      </c>
      <c r="AO13" s="211">
        <v>0</v>
      </c>
      <c r="AP13" s="211">
        <v>0</v>
      </c>
      <c r="AQ13" s="210">
        <v>22.43</v>
      </c>
      <c r="AR13" s="211">
        <v>21</v>
      </c>
      <c r="AS13" s="211">
        <v>0.2</v>
      </c>
      <c r="AT13" s="211">
        <v>0</v>
      </c>
      <c r="AU13" s="211">
        <v>0</v>
      </c>
      <c r="AV13" s="211">
        <v>0</v>
      </c>
      <c r="AW13" s="211">
        <v>0</v>
      </c>
      <c r="AX13" s="211">
        <v>1.23</v>
      </c>
      <c r="AY13" s="211">
        <v>0</v>
      </c>
      <c r="AZ13" s="211">
        <v>0</v>
      </c>
      <c r="BA13" s="211">
        <v>0</v>
      </c>
      <c r="BB13" s="210">
        <v>0</v>
      </c>
      <c r="BC13" s="210">
        <v>0</v>
      </c>
      <c r="BD13" s="210">
        <v>0</v>
      </c>
      <c r="BE13" s="210">
        <v>0</v>
      </c>
      <c r="BF13" s="210">
        <v>0</v>
      </c>
      <c r="BG13" s="210">
        <v>0</v>
      </c>
      <c r="BH13" s="210">
        <v>0</v>
      </c>
      <c r="BI13" s="210">
        <v>0</v>
      </c>
      <c r="BJ13" s="210">
        <v>0</v>
      </c>
      <c r="BK13" s="210">
        <v>0</v>
      </c>
      <c r="BL13" s="210">
        <v>0</v>
      </c>
      <c r="BM13" s="210">
        <v>0</v>
      </c>
      <c r="BN13" s="210">
        <v>25.83</v>
      </c>
      <c r="BO13" s="210">
        <v>5640.2099999999991</v>
      </c>
      <c r="BP13" s="210">
        <v>0</v>
      </c>
      <c r="BQ13" s="210">
        <v>25028.63</v>
      </c>
    </row>
    <row r="14" spans="1:69" s="200" customFormat="1" ht="21.75" customHeight="1">
      <c r="A14" s="191" t="s">
        <v>85</v>
      </c>
      <c r="B14" s="209" t="s">
        <v>86</v>
      </c>
      <c r="C14" s="191" t="s">
        <v>81</v>
      </c>
      <c r="D14" s="210">
        <v>7997.0700000000006</v>
      </c>
      <c r="E14" s="210">
        <v>0</v>
      </c>
      <c r="F14" s="210">
        <v>0</v>
      </c>
      <c r="G14" s="210">
        <v>0</v>
      </c>
      <c r="H14" s="210">
        <v>0</v>
      </c>
      <c r="I14" s="210">
        <v>0</v>
      </c>
      <c r="J14" s="210">
        <v>0</v>
      </c>
      <c r="K14" s="210">
        <v>0</v>
      </c>
      <c r="L14" s="210">
        <v>0</v>
      </c>
      <c r="M14" s="207">
        <v>7899.5800000000008</v>
      </c>
      <c r="N14" s="210">
        <v>0</v>
      </c>
      <c r="O14" s="210">
        <v>0</v>
      </c>
      <c r="P14" s="210">
        <v>0</v>
      </c>
      <c r="Q14" s="210">
        <v>0</v>
      </c>
      <c r="R14" s="210">
        <v>0</v>
      </c>
      <c r="S14" s="210">
        <v>97.49</v>
      </c>
      <c r="T14" s="210">
        <v>1.5</v>
      </c>
      <c r="U14" s="210">
        <v>3.54</v>
      </c>
      <c r="V14" s="210">
        <v>0.89999999999999991</v>
      </c>
      <c r="W14" s="210">
        <v>1.45</v>
      </c>
      <c r="X14" s="210">
        <v>0.2</v>
      </c>
      <c r="Y14" s="210">
        <v>14.25</v>
      </c>
      <c r="Z14" s="211">
        <v>0.45999999999999996</v>
      </c>
      <c r="AA14" s="211">
        <v>0</v>
      </c>
      <c r="AB14" s="211">
        <v>0</v>
      </c>
      <c r="AC14" s="211">
        <v>0</v>
      </c>
      <c r="AD14" s="211">
        <v>13.79</v>
      </c>
      <c r="AE14" s="211">
        <v>0</v>
      </c>
      <c r="AF14" s="211">
        <v>0</v>
      </c>
      <c r="AG14" s="211">
        <v>0</v>
      </c>
      <c r="AH14" s="211">
        <v>0</v>
      </c>
      <c r="AI14" s="211">
        <v>0</v>
      </c>
      <c r="AJ14" s="210">
        <v>0.1</v>
      </c>
      <c r="AK14" s="211">
        <v>0</v>
      </c>
      <c r="AL14" s="211">
        <v>0</v>
      </c>
      <c r="AM14" s="211">
        <v>0</v>
      </c>
      <c r="AN14" s="211">
        <v>0</v>
      </c>
      <c r="AO14" s="211">
        <v>0.1</v>
      </c>
      <c r="AP14" s="211">
        <v>0</v>
      </c>
      <c r="AQ14" s="210">
        <v>46.959999999999987</v>
      </c>
      <c r="AR14" s="211">
        <v>17.46</v>
      </c>
      <c r="AS14" s="211">
        <v>0</v>
      </c>
      <c r="AT14" s="211">
        <v>0</v>
      </c>
      <c r="AU14" s="211">
        <v>0</v>
      </c>
      <c r="AV14" s="211">
        <v>0</v>
      </c>
      <c r="AW14" s="211">
        <v>0</v>
      </c>
      <c r="AX14" s="211">
        <v>29.499999999999986</v>
      </c>
      <c r="AY14" s="211">
        <v>0</v>
      </c>
      <c r="AZ14" s="211">
        <v>0</v>
      </c>
      <c r="BA14" s="211">
        <v>0</v>
      </c>
      <c r="BB14" s="210">
        <v>0</v>
      </c>
      <c r="BC14" s="210">
        <v>0</v>
      </c>
      <c r="BD14" s="210">
        <v>0</v>
      </c>
      <c r="BE14" s="210">
        <v>28.59</v>
      </c>
      <c r="BF14" s="210">
        <v>28.59</v>
      </c>
      <c r="BG14" s="210">
        <v>0</v>
      </c>
      <c r="BH14" s="210">
        <v>0</v>
      </c>
      <c r="BI14" s="210">
        <v>0</v>
      </c>
      <c r="BJ14" s="210">
        <v>0</v>
      </c>
      <c r="BK14" s="210">
        <v>0</v>
      </c>
      <c r="BL14" s="210">
        <v>0</v>
      </c>
      <c r="BM14" s="210">
        <v>0</v>
      </c>
      <c r="BN14" s="210">
        <v>97.49</v>
      </c>
      <c r="BO14" s="210">
        <v>2099.0100000000002</v>
      </c>
      <c r="BP14" s="210">
        <v>0</v>
      </c>
      <c r="BQ14" s="210">
        <v>10096.080000000002</v>
      </c>
    </row>
    <row r="15" spans="1:69" s="200" customFormat="1" ht="25.5" customHeight="1">
      <c r="A15" s="191" t="s">
        <v>88</v>
      </c>
      <c r="B15" s="209" t="s">
        <v>89</v>
      </c>
      <c r="C15" s="191" t="s">
        <v>84</v>
      </c>
      <c r="D15" s="210">
        <v>7732.87</v>
      </c>
      <c r="E15" s="210">
        <v>0</v>
      </c>
      <c r="F15" s="210">
        <v>0</v>
      </c>
      <c r="G15" s="210">
        <v>0</v>
      </c>
      <c r="H15" s="210">
        <v>0</v>
      </c>
      <c r="I15" s="210">
        <v>0</v>
      </c>
      <c r="J15" s="210">
        <v>0</v>
      </c>
      <c r="K15" s="210">
        <v>0</v>
      </c>
      <c r="L15" s="210">
        <v>0</v>
      </c>
      <c r="M15" s="210">
        <v>0</v>
      </c>
      <c r="N15" s="207">
        <v>7732.87</v>
      </c>
      <c r="O15" s="210">
        <v>0</v>
      </c>
      <c r="P15" s="210">
        <v>0</v>
      </c>
      <c r="Q15" s="210">
        <v>0</v>
      </c>
      <c r="R15" s="210">
        <v>0</v>
      </c>
      <c r="S15" s="210">
        <v>0</v>
      </c>
      <c r="T15" s="210">
        <v>0</v>
      </c>
      <c r="U15" s="210">
        <v>0</v>
      </c>
      <c r="V15" s="210">
        <v>0</v>
      </c>
      <c r="W15" s="210">
        <v>0</v>
      </c>
      <c r="X15" s="210">
        <v>0</v>
      </c>
      <c r="Y15" s="210">
        <v>0</v>
      </c>
      <c r="Z15" s="211">
        <v>0</v>
      </c>
      <c r="AA15" s="211">
        <v>0</v>
      </c>
      <c r="AB15" s="211">
        <v>0</v>
      </c>
      <c r="AC15" s="211">
        <v>0</v>
      </c>
      <c r="AD15" s="211">
        <v>0</v>
      </c>
      <c r="AE15" s="211">
        <v>0</v>
      </c>
      <c r="AF15" s="211">
        <v>0</v>
      </c>
      <c r="AG15" s="211">
        <v>0</v>
      </c>
      <c r="AH15" s="211">
        <v>0</v>
      </c>
      <c r="AI15" s="211">
        <v>0</v>
      </c>
      <c r="AJ15" s="210">
        <v>0</v>
      </c>
      <c r="AK15" s="211">
        <v>0</v>
      </c>
      <c r="AL15" s="211">
        <v>0</v>
      </c>
      <c r="AM15" s="211">
        <v>0</v>
      </c>
      <c r="AN15" s="211">
        <v>0</v>
      </c>
      <c r="AO15" s="211">
        <v>0</v>
      </c>
      <c r="AP15" s="211">
        <v>0</v>
      </c>
      <c r="AQ15" s="210">
        <v>0</v>
      </c>
      <c r="AR15" s="211">
        <v>0</v>
      </c>
      <c r="AS15" s="211">
        <v>0</v>
      </c>
      <c r="AT15" s="211">
        <v>0</v>
      </c>
      <c r="AU15" s="211">
        <v>0</v>
      </c>
      <c r="AV15" s="211">
        <v>0</v>
      </c>
      <c r="AW15" s="211">
        <v>0</v>
      </c>
      <c r="AX15" s="211">
        <v>0</v>
      </c>
      <c r="AY15" s="211">
        <v>0</v>
      </c>
      <c r="AZ15" s="211">
        <v>0</v>
      </c>
      <c r="BA15" s="211">
        <v>0</v>
      </c>
      <c r="BB15" s="210">
        <v>0</v>
      </c>
      <c r="BC15" s="210">
        <v>0</v>
      </c>
      <c r="BD15" s="210">
        <v>0</v>
      </c>
      <c r="BE15" s="210">
        <v>0</v>
      </c>
      <c r="BF15" s="210">
        <v>0</v>
      </c>
      <c r="BG15" s="210">
        <v>0</v>
      </c>
      <c r="BH15" s="210">
        <v>0</v>
      </c>
      <c r="BI15" s="210">
        <v>0</v>
      </c>
      <c r="BJ15" s="210">
        <v>0</v>
      </c>
      <c r="BK15" s="210">
        <v>0</v>
      </c>
      <c r="BL15" s="210">
        <v>0</v>
      </c>
      <c r="BM15" s="210">
        <v>0</v>
      </c>
      <c r="BN15" s="210">
        <v>0</v>
      </c>
      <c r="BO15" s="210">
        <v>0</v>
      </c>
      <c r="BP15" s="210">
        <v>0</v>
      </c>
      <c r="BQ15" s="210">
        <v>7732.87</v>
      </c>
    </row>
    <row r="16" spans="1:69" s="200" customFormat="1" ht="21.75" customHeight="1">
      <c r="A16" s="191" t="s">
        <v>91</v>
      </c>
      <c r="B16" s="209" t="s">
        <v>92</v>
      </c>
      <c r="C16" s="191" t="s">
        <v>87</v>
      </c>
      <c r="D16" s="210">
        <v>78.59</v>
      </c>
      <c r="E16" s="210">
        <v>0</v>
      </c>
      <c r="F16" s="210">
        <v>0</v>
      </c>
      <c r="G16" s="210">
        <v>0</v>
      </c>
      <c r="H16" s="210">
        <v>0</v>
      </c>
      <c r="I16" s="210">
        <v>0</v>
      </c>
      <c r="J16" s="210">
        <v>0</v>
      </c>
      <c r="K16" s="210">
        <v>0</v>
      </c>
      <c r="L16" s="210">
        <v>0</v>
      </c>
      <c r="M16" s="210">
        <v>0</v>
      </c>
      <c r="N16" s="210">
        <v>0</v>
      </c>
      <c r="O16" s="207">
        <v>75</v>
      </c>
      <c r="P16" s="210">
        <v>0</v>
      </c>
      <c r="Q16" s="210">
        <v>0</v>
      </c>
      <c r="R16" s="210">
        <v>0</v>
      </c>
      <c r="S16" s="210">
        <v>3.5900000000000007</v>
      </c>
      <c r="T16" s="210">
        <v>1</v>
      </c>
      <c r="U16" s="210">
        <v>0.20000000000000007</v>
      </c>
      <c r="V16" s="210">
        <v>0</v>
      </c>
      <c r="W16" s="210">
        <v>0</v>
      </c>
      <c r="X16" s="210">
        <v>0</v>
      </c>
      <c r="Y16" s="210">
        <v>0.41000000000000009</v>
      </c>
      <c r="Z16" s="211">
        <v>0</v>
      </c>
      <c r="AA16" s="211">
        <v>0</v>
      </c>
      <c r="AB16" s="211">
        <v>0</v>
      </c>
      <c r="AC16" s="211">
        <v>0</v>
      </c>
      <c r="AD16" s="211">
        <v>0.41000000000000009</v>
      </c>
      <c r="AE16" s="211">
        <v>0</v>
      </c>
      <c r="AF16" s="211">
        <v>0</v>
      </c>
      <c r="AG16" s="211">
        <v>0</v>
      </c>
      <c r="AH16" s="211">
        <v>0</v>
      </c>
      <c r="AI16" s="211">
        <v>0</v>
      </c>
      <c r="AJ16" s="210">
        <v>0</v>
      </c>
      <c r="AK16" s="211">
        <v>0</v>
      </c>
      <c r="AL16" s="211">
        <v>0</v>
      </c>
      <c r="AM16" s="211">
        <v>0</v>
      </c>
      <c r="AN16" s="211">
        <v>0</v>
      </c>
      <c r="AO16" s="211">
        <v>0</v>
      </c>
      <c r="AP16" s="211">
        <v>0</v>
      </c>
      <c r="AQ16" s="210">
        <v>1.9800000000000002</v>
      </c>
      <c r="AR16" s="211">
        <v>0.84000000000000008</v>
      </c>
      <c r="AS16" s="211">
        <v>0</v>
      </c>
      <c r="AT16" s="211">
        <v>0</v>
      </c>
      <c r="AU16" s="211">
        <v>0.1</v>
      </c>
      <c r="AV16" s="211">
        <v>0</v>
      </c>
      <c r="AW16" s="211">
        <v>0</v>
      </c>
      <c r="AX16" s="211">
        <v>0.59000000000000019</v>
      </c>
      <c r="AY16" s="211">
        <v>0</v>
      </c>
      <c r="AZ16" s="211">
        <v>0</v>
      </c>
      <c r="BA16" s="211">
        <v>0.45</v>
      </c>
      <c r="BB16" s="210">
        <v>0</v>
      </c>
      <c r="BC16" s="210">
        <v>0</v>
      </c>
      <c r="BD16" s="210">
        <v>0</v>
      </c>
      <c r="BE16" s="210">
        <v>0</v>
      </c>
      <c r="BF16" s="210">
        <v>0</v>
      </c>
      <c r="BG16" s="210">
        <v>0</v>
      </c>
      <c r="BH16" s="210">
        <v>0</v>
      </c>
      <c r="BI16" s="210">
        <v>0</v>
      </c>
      <c r="BJ16" s="210">
        <v>0</v>
      </c>
      <c r="BK16" s="210">
        <v>0</v>
      </c>
      <c r="BL16" s="210">
        <v>0</v>
      </c>
      <c r="BM16" s="210">
        <v>0</v>
      </c>
      <c r="BN16" s="210">
        <v>3.5900000000000007</v>
      </c>
      <c r="BO16" s="210">
        <v>-3.5900000000000007</v>
      </c>
      <c r="BP16" s="210">
        <v>0</v>
      </c>
      <c r="BQ16" s="210">
        <v>75</v>
      </c>
    </row>
    <row r="17" spans="1:69" s="200" customFormat="1" ht="21.75" customHeight="1">
      <c r="A17" s="191" t="s">
        <v>94</v>
      </c>
      <c r="B17" s="209" t="s">
        <v>95</v>
      </c>
      <c r="C17" s="191" t="s">
        <v>96</v>
      </c>
      <c r="D17" s="210">
        <v>0</v>
      </c>
      <c r="E17" s="210">
        <v>0</v>
      </c>
      <c r="F17" s="210">
        <v>0</v>
      </c>
      <c r="G17" s="210">
        <v>0</v>
      </c>
      <c r="H17" s="210">
        <v>0</v>
      </c>
      <c r="I17" s="210">
        <v>0</v>
      </c>
      <c r="J17" s="210">
        <v>0</v>
      </c>
      <c r="K17" s="210">
        <v>0</v>
      </c>
      <c r="L17" s="210">
        <v>0</v>
      </c>
      <c r="M17" s="210">
        <v>0</v>
      </c>
      <c r="N17" s="210">
        <v>0</v>
      </c>
      <c r="O17" s="210">
        <v>0</v>
      </c>
      <c r="P17" s="207">
        <v>0</v>
      </c>
      <c r="Q17" s="210">
        <v>0</v>
      </c>
      <c r="R17" s="210">
        <v>0</v>
      </c>
      <c r="S17" s="210">
        <v>0</v>
      </c>
      <c r="T17" s="210">
        <v>0</v>
      </c>
      <c r="U17" s="210">
        <v>0</v>
      </c>
      <c r="V17" s="210">
        <v>0</v>
      </c>
      <c r="W17" s="210">
        <v>0</v>
      </c>
      <c r="X17" s="210">
        <v>0</v>
      </c>
      <c r="Y17" s="210">
        <v>0</v>
      </c>
      <c r="Z17" s="211">
        <v>0</v>
      </c>
      <c r="AA17" s="211">
        <v>0</v>
      </c>
      <c r="AB17" s="211">
        <v>0</v>
      </c>
      <c r="AC17" s="211">
        <v>0</v>
      </c>
      <c r="AD17" s="211">
        <v>0</v>
      </c>
      <c r="AE17" s="211">
        <v>0</v>
      </c>
      <c r="AF17" s="211">
        <v>0</v>
      </c>
      <c r="AG17" s="211">
        <v>0</v>
      </c>
      <c r="AH17" s="211">
        <v>0</v>
      </c>
      <c r="AI17" s="211">
        <v>0</v>
      </c>
      <c r="AJ17" s="210">
        <v>0</v>
      </c>
      <c r="AK17" s="211">
        <v>0</v>
      </c>
      <c r="AL17" s="211">
        <v>0</v>
      </c>
      <c r="AM17" s="211">
        <v>0</v>
      </c>
      <c r="AN17" s="211">
        <v>0</v>
      </c>
      <c r="AO17" s="211">
        <v>0</v>
      </c>
      <c r="AP17" s="211">
        <v>0</v>
      </c>
      <c r="AQ17" s="210">
        <v>0</v>
      </c>
      <c r="AR17" s="211">
        <v>0</v>
      </c>
      <c r="AS17" s="211">
        <v>0</v>
      </c>
      <c r="AT17" s="211">
        <v>0</v>
      </c>
      <c r="AU17" s="211">
        <v>0</v>
      </c>
      <c r="AV17" s="211">
        <v>0</v>
      </c>
      <c r="AW17" s="211">
        <v>0</v>
      </c>
      <c r="AX17" s="211">
        <v>0</v>
      </c>
      <c r="AY17" s="211">
        <v>0</v>
      </c>
      <c r="AZ17" s="211">
        <v>0</v>
      </c>
      <c r="BA17" s="211">
        <v>0</v>
      </c>
      <c r="BB17" s="210">
        <v>0</v>
      </c>
      <c r="BC17" s="210">
        <v>0</v>
      </c>
      <c r="BD17" s="210">
        <v>0</v>
      </c>
      <c r="BE17" s="210">
        <v>0</v>
      </c>
      <c r="BF17" s="210">
        <v>0</v>
      </c>
      <c r="BG17" s="210">
        <v>0</v>
      </c>
      <c r="BH17" s="210">
        <v>0</v>
      </c>
      <c r="BI17" s="210">
        <v>0</v>
      </c>
      <c r="BJ17" s="210">
        <v>0</v>
      </c>
      <c r="BK17" s="210">
        <v>0</v>
      </c>
      <c r="BL17" s="210">
        <v>0</v>
      </c>
      <c r="BM17" s="210">
        <v>0</v>
      </c>
      <c r="BN17" s="210">
        <v>0</v>
      </c>
      <c r="BO17" s="210">
        <v>0</v>
      </c>
      <c r="BP17" s="210">
        <v>0</v>
      </c>
      <c r="BQ17" s="210">
        <v>0</v>
      </c>
    </row>
    <row r="18" spans="1:69" s="200" customFormat="1" ht="21.75" customHeight="1">
      <c r="A18" s="191" t="s">
        <v>97</v>
      </c>
      <c r="B18" s="209" t="s">
        <v>98</v>
      </c>
      <c r="C18" s="191" t="s">
        <v>90</v>
      </c>
      <c r="D18" s="210">
        <v>0</v>
      </c>
      <c r="E18" s="210">
        <v>0</v>
      </c>
      <c r="F18" s="210">
        <v>0</v>
      </c>
      <c r="G18" s="210">
        <v>0</v>
      </c>
      <c r="H18" s="210">
        <v>0</v>
      </c>
      <c r="I18" s="210">
        <v>0</v>
      </c>
      <c r="J18" s="210">
        <v>0</v>
      </c>
      <c r="K18" s="210">
        <v>0</v>
      </c>
      <c r="L18" s="210">
        <v>0</v>
      </c>
      <c r="M18" s="210">
        <v>0</v>
      </c>
      <c r="N18" s="210">
        <v>0</v>
      </c>
      <c r="O18" s="210">
        <v>0</v>
      </c>
      <c r="P18" s="210">
        <v>0</v>
      </c>
      <c r="Q18" s="207">
        <v>0</v>
      </c>
      <c r="R18" s="210">
        <v>0</v>
      </c>
      <c r="S18" s="210">
        <v>0</v>
      </c>
      <c r="T18" s="210">
        <v>0</v>
      </c>
      <c r="U18" s="210">
        <v>0</v>
      </c>
      <c r="V18" s="210">
        <v>0</v>
      </c>
      <c r="W18" s="210">
        <v>0</v>
      </c>
      <c r="X18" s="210">
        <v>0</v>
      </c>
      <c r="Y18" s="210">
        <v>0</v>
      </c>
      <c r="Z18" s="211">
        <v>0</v>
      </c>
      <c r="AA18" s="211">
        <v>0</v>
      </c>
      <c r="AB18" s="211">
        <v>0</v>
      </c>
      <c r="AC18" s="211">
        <v>0</v>
      </c>
      <c r="AD18" s="211">
        <v>0</v>
      </c>
      <c r="AE18" s="211">
        <v>0</v>
      </c>
      <c r="AF18" s="211">
        <v>0</v>
      </c>
      <c r="AG18" s="211">
        <v>0</v>
      </c>
      <c r="AH18" s="211">
        <v>0</v>
      </c>
      <c r="AI18" s="211">
        <v>0</v>
      </c>
      <c r="AJ18" s="210">
        <v>0</v>
      </c>
      <c r="AK18" s="211">
        <v>0</v>
      </c>
      <c r="AL18" s="211">
        <v>0</v>
      </c>
      <c r="AM18" s="211">
        <v>0</v>
      </c>
      <c r="AN18" s="211">
        <v>0</v>
      </c>
      <c r="AO18" s="211">
        <v>0</v>
      </c>
      <c r="AP18" s="211">
        <v>0</v>
      </c>
      <c r="AQ18" s="210">
        <v>0</v>
      </c>
      <c r="AR18" s="211">
        <v>0</v>
      </c>
      <c r="AS18" s="211">
        <v>0</v>
      </c>
      <c r="AT18" s="211">
        <v>0</v>
      </c>
      <c r="AU18" s="211">
        <v>0</v>
      </c>
      <c r="AV18" s="211">
        <v>0</v>
      </c>
      <c r="AW18" s="211">
        <v>0</v>
      </c>
      <c r="AX18" s="211">
        <v>0</v>
      </c>
      <c r="AY18" s="211">
        <v>0</v>
      </c>
      <c r="AZ18" s="211">
        <v>0</v>
      </c>
      <c r="BA18" s="211">
        <v>0</v>
      </c>
      <c r="BB18" s="210">
        <v>0</v>
      </c>
      <c r="BC18" s="210">
        <v>0</v>
      </c>
      <c r="BD18" s="210">
        <v>0</v>
      </c>
      <c r="BE18" s="210">
        <v>0</v>
      </c>
      <c r="BF18" s="210">
        <v>0</v>
      </c>
      <c r="BG18" s="210">
        <v>0</v>
      </c>
      <c r="BH18" s="210">
        <v>0</v>
      </c>
      <c r="BI18" s="210">
        <v>0</v>
      </c>
      <c r="BJ18" s="210">
        <v>0</v>
      </c>
      <c r="BK18" s="210">
        <v>0</v>
      </c>
      <c r="BL18" s="210">
        <v>0</v>
      </c>
      <c r="BM18" s="210">
        <v>0</v>
      </c>
      <c r="BN18" s="210">
        <v>0</v>
      </c>
      <c r="BO18" s="210">
        <v>0</v>
      </c>
      <c r="BP18" s="210">
        <v>0</v>
      </c>
      <c r="BQ18" s="210">
        <v>0</v>
      </c>
    </row>
    <row r="19" spans="1:69" s="200" customFormat="1" ht="21.75" customHeight="1">
      <c r="A19" s="191" t="s">
        <v>99</v>
      </c>
      <c r="B19" s="209" t="s">
        <v>100</v>
      </c>
      <c r="C19" s="191" t="s">
        <v>93</v>
      </c>
      <c r="D19" s="210">
        <v>2.04</v>
      </c>
      <c r="E19" s="210">
        <v>0</v>
      </c>
      <c r="F19" s="210">
        <v>0</v>
      </c>
      <c r="G19" s="210">
        <v>0</v>
      </c>
      <c r="H19" s="210">
        <v>0</v>
      </c>
      <c r="I19" s="210">
        <v>0</v>
      </c>
      <c r="J19" s="210">
        <v>0</v>
      </c>
      <c r="K19" s="210">
        <v>0</v>
      </c>
      <c r="L19" s="210">
        <v>0</v>
      </c>
      <c r="M19" s="210">
        <v>0</v>
      </c>
      <c r="N19" s="210">
        <v>0</v>
      </c>
      <c r="O19" s="210">
        <v>0</v>
      </c>
      <c r="P19" s="210">
        <v>0</v>
      </c>
      <c r="Q19" s="210">
        <v>0</v>
      </c>
      <c r="R19" s="207">
        <v>2</v>
      </c>
      <c r="S19" s="210">
        <v>0.04</v>
      </c>
      <c r="T19" s="210">
        <v>0</v>
      </c>
      <c r="U19" s="210">
        <v>0</v>
      </c>
      <c r="V19" s="210">
        <v>0</v>
      </c>
      <c r="W19" s="210">
        <v>0</v>
      </c>
      <c r="X19" s="210">
        <v>0</v>
      </c>
      <c r="Y19" s="210">
        <v>0</v>
      </c>
      <c r="Z19" s="211">
        <v>0</v>
      </c>
      <c r="AA19" s="211">
        <v>0</v>
      </c>
      <c r="AB19" s="211">
        <v>0</v>
      </c>
      <c r="AC19" s="211">
        <v>0</v>
      </c>
      <c r="AD19" s="211">
        <v>0</v>
      </c>
      <c r="AE19" s="211">
        <v>0</v>
      </c>
      <c r="AF19" s="211">
        <v>0</v>
      </c>
      <c r="AG19" s="211">
        <v>0</v>
      </c>
      <c r="AH19" s="211">
        <v>0</v>
      </c>
      <c r="AI19" s="211">
        <v>0</v>
      </c>
      <c r="AJ19" s="210">
        <v>0</v>
      </c>
      <c r="AK19" s="211">
        <v>0</v>
      </c>
      <c r="AL19" s="211">
        <v>0</v>
      </c>
      <c r="AM19" s="211">
        <v>0</v>
      </c>
      <c r="AN19" s="211">
        <v>0</v>
      </c>
      <c r="AO19" s="211">
        <v>0</v>
      </c>
      <c r="AP19" s="211">
        <v>0</v>
      </c>
      <c r="AQ19" s="210">
        <v>0.04</v>
      </c>
      <c r="AR19" s="211">
        <v>0.01</v>
      </c>
      <c r="AS19" s="211">
        <v>0</v>
      </c>
      <c r="AT19" s="211">
        <v>0</v>
      </c>
      <c r="AU19" s="211">
        <v>0</v>
      </c>
      <c r="AV19" s="211">
        <v>0</v>
      </c>
      <c r="AW19" s="211">
        <v>0</v>
      </c>
      <c r="AX19" s="211">
        <v>0.03</v>
      </c>
      <c r="AY19" s="211">
        <v>0</v>
      </c>
      <c r="AZ19" s="211">
        <v>0</v>
      </c>
      <c r="BA19" s="211">
        <v>0</v>
      </c>
      <c r="BB19" s="210">
        <v>0</v>
      </c>
      <c r="BC19" s="210">
        <v>0</v>
      </c>
      <c r="BD19" s="210">
        <v>0</v>
      </c>
      <c r="BE19" s="210">
        <v>0</v>
      </c>
      <c r="BF19" s="210">
        <v>0</v>
      </c>
      <c r="BG19" s="210">
        <v>0</v>
      </c>
      <c r="BH19" s="210">
        <v>0</v>
      </c>
      <c r="BI19" s="210">
        <v>0</v>
      </c>
      <c r="BJ19" s="210">
        <v>0</v>
      </c>
      <c r="BK19" s="210">
        <v>0</v>
      </c>
      <c r="BL19" s="210">
        <v>0</v>
      </c>
      <c r="BM19" s="210">
        <v>0</v>
      </c>
      <c r="BN19" s="210">
        <v>0.04</v>
      </c>
      <c r="BO19" s="210">
        <v>-0.04</v>
      </c>
      <c r="BP19" s="210">
        <v>0</v>
      </c>
      <c r="BQ19" s="210">
        <v>2</v>
      </c>
    </row>
    <row r="20" spans="1:69" s="205" customFormat="1" ht="21.75" customHeight="1">
      <c r="A20" s="190">
        <v>2</v>
      </c>
      <c r="B20" s="206" t="s">
        <v>102</v>
      </c>
      <c r="C20" s="190" t="s">
        <v>101</v>
      </c>
      <c r="D20" s="204">
        <v>3507.79</v>
      </c>
      <c r="E20" s="204">
        <v>20.2</v>
      </c>
      <c r="F20" s="204">
        <v>0</v>
      </c>
      <c r="G20" s="204">
        <v>0</v>
      </c>
      <c r="H20" s="204">
        <v>0</v>
      </c>
      <c r="I20" s="204">
        <v>0</v>
      </c>
      <c r="J20" s="204">
        <v>0</v>
      </c>
      <c r="K20" s="204">
        <v>0</v>
      </c>
      <c r="L20" s="204">
        <v>0</v>
      </c>
      <c r="M20" s="204">
        <v>20.2</v>
      </c>
      <c r="N20" s="204">
        <v>0</v>
      </c>
      <c r="O20" s="204">
        <v>0</v>
      </c>
      <c r="P20" s="204">
        <v>0</v>
      </c>
      <c r="Q20" s="204">
        <v>0</v>
      </c>
      <c r="R20" s="204">
        <v>0</v>
      </c>
      <c r="S20" s="207">
        <v>3487.59</v>
      </c>
      <c r="T20" s="204">
        <v>0</v>
      </c>
      <c r="U20" s="204">
        <v>0</v>
      </c>
      <c r="V20" s="204">
        <v>0</v>
      </c>
      <c r="W20" s="204">
        <v>0</v>
      </c>
      <c r="X20" s="204">
        <v>0</v>
      </c>
      <c r="Y20" s="204">
        <v>0</v>
      </c>
      <c r="Z20" s="208">
        <v>0</v>
      </c>
      <c r="AA20" s="208">
        <v>0</v>
      </c>
      <c r="AB20" s="208">
        <v>0</v>
      </c>
      <c r="AC20" s="208">
        <v>0</v>
      </c>
      <c r="AD20" s="208">
        <v>0</v>
      </c>
      <c r="AE20" s="208">
        <v>0</v>
      </c>
      <c r="AF20" s="208">
        <v>0</v>
      </c>
      <c r="AG20" s="208">
        <v>0</v>
      </c>
      <c r="AH20" s="208">
        <v>0</v>
      </c>
      <c r="AI20" s="208">
        <v>0</v>
      </c>
      <c r="AJ20" s="204">
        <v>0</v>
      </c>
      <c r="AK20" s="208">
        <v>0</v>
      </c>
      <c r="AL20" s="208">
        <v>0</v>
      </c>
      <c r="AM20" s="208">
        <v>0</v>
      </c>
      <c r="AN20" s="208">
        <v>0</v>
      </c>
      <c r="AO20" s="208">
        <v>0</v>
      </c>
      <c r="AP20" s="208">
        <v>0</v>
      </c>
      <c r="AQ20" s="204">
        <v>0</v>
      </c>
      <c r="AR20" s="208">
        <v>0</v>
      </c>
      <c r="AS20" s="208">
        <v>0</v>
      </c>
      <c r="AT20" s="208">
        <v>0</v>
      </c>
      <c r="AU20" s="208">
        <v>0</v>
      </c>
      <c r="AV20" s="208">
        <v>0</v>
      </c>
      <c r="AW20" s="208">
        <v>0</v>
      </c>
      <c r="AX20" s="208">
        <v>0</v>
      </c>
      <c r="AY20" s="208">
        <v>0</v>
      </c>
      <c r="AZ20" s="208">
        <v>0</v>
      </c>
      <c r="BA20" s="208">
        <v>0</v>
      </c>
      <c r="BB20" s="204">
        <v>0</v>
      </c>
      <c r="BC20" s="204">
        <v>0</v>
      </c>
      <c r="BD20" s="204">
        <v>0</v>
      </c>
      <c r="BE20" s="204">
        <v>0</v>
      </c>
      <c r="BF20" s="204">
        <v>0</v>
      </c>
      <c r="BG20" s="204">
        <v>0</v>
      </c>
      <c r="BH20" s="204">
        <v>0</v>
      </c>
      <c r="BI20" s="204">
        <v>0</v>
      </c>
      <c r="BJ20" s="204">
        <v>0</v>
      </c>
      <c r="BK20" s="204">
        <v>0</v>
      </c>
      <c r="BL20" s="204">
        <v>0</v>
      </c>
      <c r="BM20" s="204">
        <v>0</v>
      </c>
      <c r="BN20" s="204">
        <v>20.2</v>
      </c>
      <c r="BO20" s="204">
        <v>935.41</v>
      </c>
      <c r="BP20" s="204">
        <v>0</v>
      </c>
      <c r="BQ20" s="204">
        <v>4443.2</v>
      </c>
    </row>
    <row r="21" spans="1:69" s="205" customFormat="1" ht="21.75" customHeight="1">
      <c r="A21" s="191" t="s">
        <v>103</v>
      </c>
      <c r="B21" s="209" t="s">
        <v>104</v>
      </c>
      <c r="C21" s="191" t="s">
        <v>105</v>
      </c>
      <c r="D21" s="210">
        <v>344.98</v>
      </c>
      <c r="E21" s="210">
        <v>0</v>
      </c>
      <c r="F21" s="210">
        <v>0</v>
      </c>
      <c r="G21" s="210">
        <v>0</v>
      </c>
      <c r="H21" s="210">
        <v>0</v>
      </c>
      <c r="I21" s="210">
        <v>0</v>
      </c>
      <c r="J21" s="210">
        <v>0</v>
      </c>
      <c r="K21" s="210">
        <v>0</v>
      </c>
      <c r="L21" s="210">
        <v>0</v>
      </c>
      <c r="M21" s="210">
        <v>0</v>
      </c>
      <c r="N21" s="210">
        <v>0</v>
      </c>
      <c r="O21" s="210">
        <v>0</v>
      </c>
      <c r="P21" s="210">
        <v>0</v>
      </c>
      <c r="Q21" s="210">
        <v>0</v>
      </c>
      <c r="R21" s="210">
        <v>0</v>
      </c>
      <c r="S21" s="210">
        <v>0</v>
      </c>
      <c r="T21" s="207">
        <v>340.35</v>
      </c>
      <c r="U21" s="210">
        <v>0</v>
      </c>
      <c r="V21" s="210">
        <v>0</v>
      </c>
      <c r="W21" s="210">
        <v>0</v>
      </c>
      <c r="X21" s="210">
        <v>0</v>
      </c>
      <c r="Y21" s="210">
        <v>0.75</v>
      </c>
      <c r="Z21" s="211">
        <v>0.30000000000000004</v>
      </c>
      <c r="AA21" s="211">
        <v>0</v>
      </c>
      <c r="AB21" s="211">
        <v>0</v>
      </c>
      <c r="AC21" s="211">
        <v>0.27</v>
      </c>
      <c r="AD21" s="211">
        <v>0.18</v>
      </c>
      <c r="AE21" s="211">
        <v>0</v>
      </c>
      <c r="AF21" s="211">
        <v>0</v>
      </c>
      <c r="AG21" s="211">
        <v>0</v>
      </c>
      <c r="AH21" s="211">
        <v>0</v>
      </c>
      <c r="AI21" s="211">
        <v>0</v>
      </c>
      <c r="AJ21" s="210">
        <v>0.05</v>
      </c>
      <c r="AK21" s="211">
        <v>0</v>
      </c>
      <c r="AL21" s="211">
        <v>0</v>
      </c>
      <c r="AM21" s="211">
        <v>0</v>
      </c>
      <c r="AN21" s="211">
        <v>0.05</v>
      </c>
      <c r="AO21" s="211">
        <v>0</v>
      </c>
      <c r="AP21" s="211">
        <v>0</v>
      </c>
      <c r="AQ21" s="210">
        <v>3.83</v>
      </c>
      <c r="AR21" s="211">
        <v>3.08</v>
      </c>
      <c r="AS21" s="211">
        <v>0</v>
      </c>
      <c r="AT21" s="211">
        <v>0</v>
      </c>
      <c r="AU21" s="211">
        <v>0.01</v>
      </c>
      <c r="AV21" s="211">
        <v>0</v>
      </c>
      <c r="AW21" s="211">
        <v>0</v>
      </c>
      <c r="AX21" s="211">
        <v>0.21000000000000002</v>
      </c>
      <c r="AY21" s="211">
        <v>0</v>
      </c>
      <c r="AZ21" s="211">
        <v>0</v>
      </c>
      <c r="BA21" s="211">
        <v>0.53</v>
      </c>
      <c r="BB21" s="210">
        <v>0</v>
      </c>
      <c r="BC21" s="210">
        <v>0</v>
      </c>
      <c r="BD21" s="210">
        <v>0</v>
      </c>
      <c r="BE21" s="210">
        <v>0</v>
      </c>
      <c r="BF21" s="210">
        <v>0</v>
      </c>
      <c r="BG21" s="210">
        <v>0</v>
      </c>
      <c r="BH21" s="210">
        <v>0</v>
      </c>
      <c r="BI21" s="210">
        <v>0</v>
      </c>
      <c r="BJ21" s="210">
        <v>0</v>
      </c>
      <c r="BK21" s="210">
        <v>0</v>
      </c>
      <c r="BL21" s="210">
        <v>0</v>
      </c>
      <c r="BM21" s="210">
        <v>0</v>
      </c>
      <c r="BN21" s="210">
        <v>4.63</v>
      </c>
      <c r="BO21" s="210">
        <v>102.58000000000001</v>
      </c>
      <c r="BP21" s="210">
        <v>0</v>
      </c>
      <c r="BQ21" s="210">
        <v>447.56000000000006</v>
      </c>
    </row>
    <row r="22" spans="1:69" s="200" customFormat="1" ht="21.75" customHeight="1">
      <c r="A22" s="191" t="s">
        <v>107</v>
      </c>
      <c r="B22" s="209" t="s">
        <v>108</v>
      </c>
      <c r="C22" s="191" t="s">
        <v>109</v>
      </c>
      <c r="D22" s="210">
        <v>68.099999999999994</v>
      </c>
      <c r="E22" s="210">
        <v>0</v>
      </c>
      <c r="F22" s="210">
        <v>0</v>
      </c>
      <c r="G22" s="210">
        <v>0</v>
      </c>
      <c r="H22" s="210">
        <v>0</v>
      </c>
      <c r="I22" s="210">
        <v>0</v>
      </c>
      <c r="J22" s="210">
        <v>0</v>
      </c>
      <c r="K22" s="210">
        <v>0</v>
      </c>
      <c r="L22" s="210">
        <v>0</v>
      </c>
      <c r="M22" s="210">
        <v>0</v>
      </c>
      <c r="N22" s="210">
        <v>0</v>
      </c>
      <c r="O22" s="210">
        <v>0</v>
      </c>
      <c r="P22" s="210">
        <v>0</v>
      </c>
      <c r="Q22" s="210">
        <v>0</v>
      </c>
      <c r="R22" s="210">
        <v>0</v>
      </c>
      <c r="S22" s="210">
        <v>0</v>
      </c>
      <c r="T22" s="210">
        <v>0</v>
      </c>
      <c r="U22" s="207">
        <v>66</v>
      </c>
      <c r="V22" s="210">
        <v>0</v>
      </c>
      <c r="W22" s="210">
        <v>0</v>
      </c>
      <c r="X22" s="210">
        <v>0</v>
      </c>
      <c r="Y22" s="210">
        <v>0.02</v>
      </c>
      <c r="Z22" s="211">
        <v>0.02</v>
      </c>
      <c r="AA22" s="211">
        <v>0</v>
      </c>
      <c r="AB22" s="211">
        <v>0</v>
      </c>
      <c r="AC22" s="211">
        <v>0</v>
      </c>
      <c r="AD22" s="211">
        <v>0</v>
      </c>
      <c r="AE22" s="211">
        <v>0</v>
      </c>
      <c r="AF22" s="211">
        <v>0</v>
      </c>
      <c r="AG22" s="211">
        <v>0</v>
      </c>
      <c r="AH22" s="211">
        <v>0</v>
      </c>
      <c r="AI22" s="211">
        <v>0</v>
      </c>
      <c r="AJ22" s="210">
        <v>0.02</v>
      </c>
      <c r="AK22" s="211">
        <v>0</v>
      </c>
      <c r="AL22" s="211">
        <v>0</v>
      </c>
      <c r="AM22" s="211">
        <v>0</v>
      </c>
      <c r="AN22" s="211">
        <v>0.02</v>
      </c>
      <c r="AO22" s="211">
        <v>0</v>
      </c>
      <c r="AP22" s="211">
        <v>0</v>
      </c>
      <c r="AQ22" s="210">
        <v>2.06</v>
      </c>
      <c r="AR22" s="211">
        <v>2.06</v>
      </c>
      <c r="AS22" s="211">
        <v>0</v>
      </c>
      <c r="AT22" s="211">
        <v>0</v>
      </c>
      <c r="AU22" s="211">
        <v>0</v>
      </c>
      <c r="AV22" s="211">
        <v>0</v>
      </c>
      <c r="AW22" s="211">
        <v>0</v>
      </c>
      <c r="AX22" s="211">
        <v>0</v>
      </c>
      <c r="AY22" s="211">
        <v>0</v>
      </c>
      <c r="AZ22" s="211">
        <v>0</v>
      </c>
      <c r="BA22" s="211">
        <v>0</v>
      </c>
      <c r="BB22" s="210">
        <v>0</v>
      </c>
      <c r="BC22" s="210">
        <v>0</v>
      </c>
      <c r="BD22" s="210">
        <v>0</v>
      </c>
      <c r="BE22" s="210">
        <v>0</v>
      </c>
      <c r="BF22" s="210">
        <v>0</v>
      </c>
      <c r="BG22" s="210">
        <v>0</v>
      </c>
      <c r="BH22" s="210">
        <v>0</v>
      </c>
      <c r="BI22" s="210">
        <v>0</v>
      </c>
      <c r="BJ22" s="210">
        <v>0</v>
      </c>
      <c r="BK22" s="210">
        <v>0</v>
      </c>
      <c r="BL22" s="210">
        <v>0</v>
      </c>
      <c r="BM22" s="210">
        <v>0</v>
      </c>
      <c r="BN22" s="210">
        <v>2.1</v>
      </c>
      <c r="BO22" s="210">
        <v>41.65</v>
      </c>
      <c r="BP22" s="210">
        <v>0</v>
      </c>
      <c r="BQ22" s="210">
        <v>109.75</v>
      </c>
    </row>
    <row r="23" spans="1:69" s="200" customFormat="1" ht="23.25" customHeight="1">
      <c r="A23" s="191" t="s">
        <v>111</v>
      </c>
      <c r="B23" s="209" t="s">
        <v>112</v>
      </c>
      <c r="C23" s="191" t="s">
        <v>113</v>
      </c>
      <c r="D23" s="210">
        <v>7.6300000000000008</v>
      </c>
      <c r="E23" s="210">
        <v>0</v>
      </c>
      <c r="F23" s="210">
        <v>0</v>
      </c>
      <c r="G23" s="210">
        <v>0</v>
      </c>
      <c r="H23" s="210">
        <v>0</v>
      </c>
      <c r="I23" s="210">
        <v>0</v>
      </c>
      <c r="J23" s="210">
        <v>0</v>
      </c>
      <c r="K23" s="210">
        <v>0</v>
      </c>
      <c r="L23" s="210">
        <v>0</v>
      </c>
      <c r="M23" s="210">
        <v>0</v>
      </c>
      <c r="N23" s="210">
        <v>0</v>
      </c>
      <c r="O23" s="210">
        <v>0</v>
      </c>
      <c r="P23" s="210">
        <v>0</v>
      </c>
      <c r="Q23" s="210">
        <v>0</v>
      </c>
      <c r="R23" s="210">
        <v>0</v>
      </c>
      <c r="S23" s="210">
        <v>0</v>
      </c>
      <c r="T23" s="210">
        <v>0</v>
      </c>
      <c r="U23" s="210">
        <v>0.01</v>
      </c>
      <c r="V23" s="207">
        <v>7.5000000000000009</v>
      </c>
      <c r="W23" s="210">
        <v>0</v>
      </c>
      <c r="X23" s="210">
        <v>0.09</v>
      </c>
      <c r="Y23" s="210">
        <v>0.01</v>
      </c>
      <c r="Z23" s="211">
        <v>0.01</v>
      </c>
      <c r="AA23" s="211">
        <v>0</v>
      </c>
      <c r="AB23" s="211">
        <v>0</v>
      </c>
      <c r="AC23" s="211">
        <v>0</v>
      </c>
      <c r="AD23" s="211">
        <v>0</v>
      </c>
      <c r="AE23" s="211">
        <v>0</v>
      </c>
      <c r="AF23" s="211">
        <v>0</v>
      </c>
      <c r="AG23" s="211">
        <v>0</v>
      </c>
      <c r="AH23" s="211">
        <v>0</v>
      </c>
      <c r="AI23" s="211">
        <v>0</v>
      </c>
      <c r="AJ23" s="210">
        <v>0</v>
      </c>
      <c r="AK23" s="211">
        <v>0</v>
      </c>
      <c r="AL23" s="211">
        <v>0</v>
      </c>
      <c r="AM23" s="211">
        <v>0</v>
      </c>
      <c r="AN23" s="211">
        <v>0</v>
      </c>
      <c r="AO23" s="211">
        <v>0</v>
      </c>
      <c r="AP23" s="211">
        <v>0</v>
      </c>
      <c r="AQ23" s="210">
        <v>0.02</v>
      </c>
      <c r="AR23" s="211">
        <v>0.02</v>
      </c>
      <c r="AS23" s="211">
        <v>0</v>
      </c>
      <c r="AT23" s="211">
        <v>0</v>
      </c>
      <c r="AU23" s="211">
        <v>0</v>
      </c>
      <c r="AV23" s="211">
        <v>0</v>
      </c>
      <c r="AW23" s="211">
        <v>0</v>
      </c>
      <c r="AX23" s="211">
        <v>0</v>
      </c>
      <c r="AY23" s="211">
        <v>0</v>
      </c>
      <c r="AZ23" s="211">
        <v>0</v>
      </c>
      <c r="BA23" s="211">
        <v>0</v>
      </c>
      <c r="BB23" s="210">
        <v>0</v>
      </c>
      <c r="BC23" s="210">
        <v>0</v>
      </c>
      <c r="BD23" s="210">
        <v>0</v>
      </c>
      <c r="BE23" s="210">
        <v>0</v>
      </c>
      <c r="BF23" s="210">
        <v>0</v>
      </c>
      <c r="BG23" s="210">
        <v>0</v>
      </c>
      <c r="BH23" s="210">
        <v>0</v>
      </c>
      <c r="BI23" s="210">
        <v>0</v>
      </c>
      <c r="BJ23" s="210">
        <v>0</v>
      </c>
      <c r="BK23" s="210">
        <v>0</v>
      </c>
      <c r="BL23" s="210">
        <v>0</v>
      </c>
      <c r="BM23" s="210">
        <v>0</v>
      </c>
      <c r="BN23" s="210">
        <v>0.13</v>
      </c>
      <c r="BO23" s="210">
        <v>7.1400000000000006</v>
      </c>
      <c r="BP23" s="210">
        <v>0</v>
      </c>
      <c r="BQ23" s="210">
        <v>14.770000000000001</v>
      </c>
    </row>
    <row r="24" spans="1:69" s="200" customFormat="1" ht="21.75" customHeight="1">
      <c r="A24" s="191" t="s">
        <v>115</v>
      </c>
      <c r="B24" s="209" t="s">
        <v>116</v>
      </c>
      <c r="C24" s="191" t="s">
        <v>117</v>
      </c>
      <c r="D24" s="210">
        <v>4.63</v>
      </c>
      <c r="E24" s="210">
        <v>0</v>
      </c>
      <c r="F24" s="210">
        <v>0</v>
      </c>
      <c r="G24" s="210">
        <v>0</v>
      </c>
      <c r="H24" s="210">
        <v>0</v>
      </c>
      <c r="I24" s="210">
        <v>0</v>
      </c>
      <c r="J24" s="210">
        <v>0</v>
      </c>
      <c r="K24" s="210">
        <v>0</v>
      </c>
      <c r="L24" s="210">
        <v>0</v>
      </c>
      <c r="M24" s="210">
        <v>0</v>
      </c>
      <c r="N24" s="210">
        <v>0</v>
      </c>
      <c r="O24" s="210">
        <v>0</v>
      </c>
      <c r="P24" s="210">
        <v>0</v>
      </c>
      <c r="Q24" s="210">
        <v>0</v>
      </c>
      <c r="R24" s="210">
        <v>0</v>
      </c>
      <c r="S24" s="210">
        <v>0</v>
      </c>
      <c r="T24" s="210">
        <v>0</v>
      </c>
      <c r="U24" s="210">
        <v>0</v>
      </c>
      <c r="V24" s="210">
        <v>0</v>
      </c>
      <c r="W24" s="207">
        <v>4.63</v>
      </c>
      <c r="X24" s="210">
        <v>0</v>
      </c>
      <c r="Y24" s="210">
        <v>0</v>
      </c>
      <c r="Z24" s="211">
        <v>0</v>
      </c>
      <c r="AA24" s="211">
        <v>0</v>
      </c>
      <c r="AB24" s="211">
        <v>0</v>
      </c>
      <c r="AC24" s="211">
        <v>0</v>
      </c>
      <c r="AD24" s="211">
        <v>0</v>
      </c>
      <c r="AE24" s="211">
        <v>0</v>
      </c>
      <c r="AF24" s="211">
        <v>0</v>
      </c>
      <c r="AG24" s="211">
        <v>0</v>
      </c>
      <c r="AH24" s="211">
        <v>0</v>
      </c>
      <c r="AI24" s="211">
        <v>0</v>
      </c>
      <c r="AJ24" s="210">
        <v>0</v>
      </c>
      <c r="AK24" s="211">
        <v>0</v>
      </c>
      <c r="AL24" s="211">
        <v>0</v>
      </c>
      <c r="AM24" s="211">
        <v>0</v>
      </c>
      <c r="AN24" s="211">
        <v>0</v>
      </c>
      <c r="AO24" s="211">
        <v>0</v>
      </c>
      <c r="AP24" s="211">
        <v>0</v>
      </c>
      <c r="AQ24" s="210">
        <v>0</v>
      </c>
      <c r="AR24" s="211">
        <v>0</v>
      </c>
      <c r="AS24" s="211">
        <v>0</v>
      </c>
      <c r="AT24" s="211">
        <v>0</v>
      </c>
      <c r="AU24" s="211">
        <v>0</v>
      </c>
      <c r="AV24" s="211">
        <v>0</v>
      </c>
      <c r="AW24" s="211">
        <v>0</v>
      </c>
      <c r="AX24" s="211">
        <v>0</v>
      </c>
      <c r="AY24" s="211">
        <v>0</v>
      </c>
      <c r="AZ24" s="211">
        <v>0</v>
      </c>
      <c r="BA24" s="211">
        <v>0</v>
      </c>
      <c r="BB24" s="210">
        <v>0</v>
      </c>
      <c r="BC24" s="210">
        <v>0</v>
      </c>
      <c r="BD24" s="210">
        <v>0</v>
      </c>
      <c r="BE24" s="210">
        <v>0</v>
      </c>
      <c r="BF24" s="210">
        <v>0</v>
      </c>
      <c r="BG24" s="210">
        <v>0</v>
      </c>
      <c r="BH24" s="210">
        <v>0</v>
      </c>
      <c r="BI24" s="210">
        <v>0</v>
      </c>
      <c r="BJ24" s="210">
        <v>0</v>
      </c>
      <c r="BK24" s="210">
        <v>0</v>
      </c>
      <c r="BL24" s="210">
        <v>0</v>
      </c>
      <c r="BM24" s="210">
        <v>0</v>
      </c>
      <c r="BN24" s="210">
        <v>0</v>
      </c>
      <c r="BO24" s="210">
        <v>79.680000000000007</v>
      </c>
      <c r="BP24" s="210">
        <v>0</v>
      </c>
      <c r="BQ24" s="210">
        <v>84.31</v>
      </c>
    </row>
    <row r="25" spans="1:69" s="200" customFormat="1" ht="21.75" customHeight="1">
      <c r="A25" s="191" t="s">
        <v>119</v>
      </c>
      <c r="B25" s="209" t="s">
        <v>120</v>
      </c>
      <c r="C25" s="191" t="s">
        <v>106</v>
      </c>
      <c r="D25" s="210">
        <v>0.91999999999999993</v>
      </c>
      <c r="E25" s="210">
        <v>0</v>
      </c>
      <c r="F25" s="210">
        <v>0</v>
      </c>
      <c r="G25" s="210">
        <v>0</v>
      </c>
      <c r="H25" s="210">
        <v>0</v>
      </c>
      <c r="I25" s="210">
        <v>0</v>
      </c>
      <c r="J25" s="210">
        <v>0</v>
      </c>
      <c r="K25" s="210">
        <v>0</v>
      </c>
      <c r="L25" s="210">
        <v>0</v>
      </c>
      <c r="M25" s="210">
        <v>0</v>
      </c>
      <c r="N25" s="210">
        <v>0</v>
      </c>
      <c r="O25" s="210">
        <v>0</v>
      </c>
      <c r="P25" s="210">
        <v>0</v>
      </c>
      <c r="Q25" s="210">
        <v>0</v>
      </c>
      <c r="R25" s="210">
        <v>0</v>
      </c>
      <c r="S25" s="210">
        <v>0</v>
      </c>
      <c r="T25" s="210">
        <v>0</v>
      </c>
      <c r="U25" s="210">
        <v>0</v>
      </c>
      <c r="V25" s="210">
        <v>0</v>
      </c>
      <c r="W25" s="210">
        <v>0</v>
      </c>
      <c r="X25" s="207">
        <v>0.91999999999999993</v>
      </c>
      <c r="Y25" s="210">
        <v>0</v>
      </c>
      <c r="Z25" s="211">
        <v>0</v>
      </c>
      <c r="AA25" s="211">
        <v>0</v>
      </c>
      <c r="AB25" s="211">
        <v>0</v>
      </c>
      <c r="AC25" s="211">
        <v>0</v>
      </c>
      <c r="AD25" s="211">
        <v>0</v>
      </c>
      <c r="AE25" s="211">
        <v>0</v>
      </c>
      <c r="AF25" s="211">
        <v>0</v>
      </c>
      <c r="AG25" s="211">
        <v>0</v>
      </c>
      <c r="AH25" s="211">
        <v>0</v>
      </c>
      <c r="AI25" s="211">
        <v>0</v>
      </c>
      <c r="AJ25" s="210">
        <v>0</v>
      </c>
      <c r="AK25" s="211">
        <v>0</v>
      </c>
      <c r="AL25" s="211">
        <v>0</v>
      </c>
      <c r="AM25" s="211">
        <v>0</v>
      </c>
      <c r="AN25" s="211">
        <v>0</v>
      </c>
      <c r="AO25" s="211">
        <v>0</v>
      </c>
      <c r="AP25" s="211">
        <v>0</v>
      </c>
      <c r="AQ25" s="210">
        <v>0</v>
      </c>
      <c r="AR25" s="211">
        <v>0</v>
      </c>
      <c r="AS25" s="211">
        <v>0</v>
      </c>
      <c r="AT25" s="211">
        <v>0</v>
      </c>
      <c r="AU25" s="211">
        <v>0</v>
      </c>
      <c r="AV25" s="211">
        <v>0</v>
      </c>
      <c r="AW25" s="211">
        <v>0</v>
      </c>
      <c r="AX25" s="211">
        <v>0</v>
      </c>
      <c r="AY25" s="211">
        <v>0</v>
      </c>
      <c r="AZ25" s="211">
        <v>0</v>
      </c>
      <c r="BA25" s="211">
        <v>0</v>
      </c>
      <c r="BB25" s="210">
        <v>0</v>
      </c>
      <c r="BC25" s="210">
        <v>0</v>
      </c>
      <c r="BD25" s="210">
        <v>0</v>
      </c>
      <c r="BE25" s="210">
        <v>0</v>
      </c>
      <c r="BF25" s="210">
        <v>0</v>
      </c>
      <c r="BG25" s="210">
        <v>0</v>
      </c>
      <c r="BH25" s="210">
        <v>0</v>
      </c>
      <c r="BI25" s="210">
        <v>0</v>
      </c>
      <c r="BJ25" s="210">
        <v>0</v>
      </c>
      <c r="BK25" s="210">
        <v>0</v>
      </c>
      <c r="BL25" s="210">
        <v>0</v>
      </c>
      <c r="BM25" s="210">
        <v>0</v>
      </c>
      <c r="BN25" s="210">
        <v>0</v>
      </c>
      <c r="BO25" s="210">
        <v>5.1099999999999994</v>
      </c>
      <c r="BP25" s="210">
        <v>0</v>
      </c>
      <c r="BQ25" s="210">
        <v>6.0299999999999994</v>
      </c>
    </row>
    <row r="26" spans="1:69" s="200" customFormat="1" ht="27" customHeight="1">
      <c r="A26" s="191" t="s">
        <v>122</v>
      </c>
      <c r="B26" s="209" t="s">
        <v>123</v>
      </c>
      <c r="C26" s="191" t="s">
        <v>124</v>
      </c>
      <c r="D26" s="210">
        <v>56.400000000000006</v>
      </c>
      <c r="E26" s="210">
        <v>0</v>
      </c>
      <c r="F26" s="210">
        <v>0</v>
      </c>
      <c r="G26" s="210">
        <v>0</v>
      </c>
      <c r="H26" s="210">
        <v>0</v>
      </c>
      <c r="I26" s="210">
        <v>0</v>
      </c>
      <c r="J26" s="210">
        <v>0</v>
      </c>
      <c r="K26" s="210">
        <v>0</v>
      </c>
      <c r="L26" s="210">
        <v>0</v>
      </c>
      <c r="M26" s="210">
        <v>0</v>
      </c>
      <c r="N26" s="210">
        <v>0</v>
      </c>
      <c r="O26" s="210">
        <v>0</v>
      </c>
      <c r="P26" s="210">
        <v>0</v>
      </c>
      <c r="Q26" s="210">
        <v>0</v>
      </c>
      <c r="R26" s="210">
        <v>0</v>
      </c>
      <c r="S26" s="210">
        <v>0</v>
      </c>
      <c r="T26" s="210">
        <v>2.88</v>
      </c>
      <c r="U26" s="210">
        <v>0.95</v>
      </c>
      <c r="V26" s="210">
        <v>0</v>
      </c>
      <c r="W26" s="210">
        <v>0.14000000000000001</v>
      </c>
      <c r="X26" s="210">
        <v>0.26</v>
      </c>
      <c r="Y26" s="207">
        <v>52.080000000000005</v>
      </c>
      <c r="Z26" s="211">
        <v>0</v>
      </c>
      <c r="AA26" s="211">
        <v>0</v>
      </c>
      <c r="AB26" s="211">
        <v>0</v>
      </c>
      <c r="AC26" s="211">
        <v>0</v>
      </c>
      <c r="AD26" s="211">
        <v>0</v>
      </c>
      <c r="AE26" s="211">
        <v>0</v>
      </c>
      <c r="AF26" s="211">
        <v>0</v>
      </c>
      <c r="AG26" s="211">
        <v>0</v>
      </c>
      <c r="AH26" s="211">
        <v>0</v>
      </c>
      <c r="AI26" s="211">
        <v>0</v>
      </c>
      <c r="AJ26" s="210">
        <v>0</v>
      </c>
      <c r="AK26" s="211">
        <v>0</v>
      </c>
      <c r="AL26" s="211">
        <v>0</v>
      </c>
      <c r="AM26" s="211">
        <v>0</v>
      </c>
      <c r="AN26" s="211">
        <v>0</v>
      </c>
      <c r="AO26" s="211">
        <v>0</v>
      </c>
      <c r="AP26" s="211">
        <v>0</v>
      </c>
      <c r="AQ26" s="210">
        <v>0.09</v>
      </c>
      <c r="AR26" s="211">
        <v>0.09</v>
      </c>
      <c r="AS26" s="211">
        <v>0</v>
      </c>
      <c r="AT26" s="211">
        <v>0</v>
      </c>
      <c r="AU26" s="211">
        <v>0</v>
      </c>
      <c r="AV26" s="211">
        <v>0</v>
      </c>
      <c r="AW26" s="211">
        <v>0</v>
      </c>
      <c r="AX26" s="211">
        <v>0</v>
      </c>
      <c r="AY26" s="211">
        <v>0</v>
      </c>
      <c r="AZ26" s="211">
        <v>0</v>
      </c>
      <c r="BA26" s="211">
        <v>0</v>
      </c>
      <c r="BB26" s="210">
        <v>0</v>
      </c>
      <c r="BC26" s="210">
        <v>0</v>
      </c>
      <c r="BD26" s="210">
        <v>0</v>
      </c>
      <c r="BE26" s="210">
        <v>0</v>
      </c>
      <c r="BF26" s="210">
        <v>0</v>
      </c>
      <c r="BG26" s="210">
        <v>0</v>
      </c>
      <c r="BH26" s="210">
        <v>0</v>
      </c>
      <c r="BI26" s="210">
        <v>0</v>
      </c>
      <c r="BJ26" s="210">
        <v>0</v>
      </c>
      <c r="BK26" s="210">
        <v>0</v>
      </c>
      <c r="BL26" s="210">
        <v>0</v>
      </c>
      <c r="BM26" s="210">
        <v>0</v>
      </c>
      <c r="BN26" s="210">
        <v>4.32</v>
      </c>
      <c r="BO26" s="210">
        <v>117.25999999999999</v>
      </c>
      <c r="BP26" s="210">
        <v>0</v>
      </c>
      <c r="BQ26" s="210">
        <v>173.66</v>
      </c>
    </row>
    <row r="27" spans="1:69" s="200" customFormat="1" ht="21.75" customHeight="1">
      <c r="A27" s="191" t="s">
        <v>126</v>
      </c>
      <c r="B27" s="209" t="s">
        <v>127</v>
      </c>
      <c r="C27" s="191" t="s">
        <v>128</v>
      </c>
      <c r="D27" s="210">
        <v>4.1399999999999997</v>
      </c>
      <c r="E27" s="210">
        <v>0</v>
      </c>
      <c r="F27" s="210">
        <v>0</v>
      </c>
      <c r="G27" s="210">
        <v>0</v>
      </c>
      <c r="H27" s="210">
        <v>0</v>
      </c>
      <c r="I27" s="210">
        <v>0</v>
      </c>
      <c r="J27" s="210">
        <v>0</v>
      </c>
      <c r="K27" s="210">
        <v>0</v>
      </c>
      <c r="L27" s="210">
        <v>0</v>
      </c>
      <c r="M27" s="210">
        <v>0</v>
      </c>
      <c r="N27" s="210">
        <v>0</v>
      </c>
      <c r="O27" s="210">
        <v>0</v>
      </c>
      <c r="P27" s="210">
        <v>0</v>
      </c>
      <c r="Q27" s="210">
        <v>0</v>
      </c>
      <c r="R27" s="210">
        <v>0</v>
      </c>
      <c r="S27" s="210">
        <v>0</v>
      </c>
      <c r="T27" s="210">
        <v>2.88</v>
      </c>
      <c r="U27" s="210">
        <v>0.94</v>
      </c>
      <c r="V27" s="210">
        <v>0</v>
      </c>
      <c r="W27" s="210">
        <v>0.03</v>
      </c>
      <c r="X27" s="210">
        <v>0</v>
      </c>
      <c r="Y27" s="210">
        <v>0</v>
      </c>
      <c r="Z27" s="212">
        <v>0.26000000000000023</v>
      </c>
      <c r="AA27" s="211">
        <v>0</v>
      </c>
      <c r="AB27" s="211">
        <v>0</v>
      </c>
      <c r="AC27" s="211">
        <v>0</v>
      </c>
      <c r="AD27" s="211">
        <v>0</v>
      </c>
      <c r="AE27" s="211">
        <v>0</v>
      </c>
      <c r="AF27" s="211">
        <v>0</v>
      </c>
      <c r="AG27" s="211">
        <v>0</v>
      </c>
      <c r="AH27" s="211">
        <v>0</v>
      </c>
      <c r="AI27" s="211">
        <v>0</v>
      </c>
      <c r="AJ27" s="210">
        <v>0</v>
      </c>
      <c r="AK27" s="211">
        <v>0</v>
      </c>
      <c r="AL27" s="211">
        <v>0</v>
      </c>
      <c r="AM27" s="211">
        <v>0</v>
      </c>
      <c r="AN27" s="211">
        <v>0</v>
      </c>
      <c r="AO27" s="211">
        <v>0</v>
      </c>
      <c r="AP27" s="211">
        <v>0</v>
      </c>
      <c r="AQ27" s="210">
        <v>0.03</v>
      </c>
      <c r="AR27" s="211">
        <v>0.03</v>
      </c>
      <c r="AS27" s="211">
        <v>0</v>
      </c>
      <c r="AT27" s="211">
        <v>0</v>
      </c>
      <c r="AU27" s="211">
        <v>0</v>
      </c>
      <c r="AV27" s="211">
        <v>0</v>
      </c>
      <c r="AW27" s="211">
        <v>0</v>
      </c>
      <c r="AX27" s="211">
        <v>0</v>
      </c>
      <c r="AY27" s="211">
        <v>0</v>
      </c>
      <c r="AZ27" s="211">
        <v>0</v>
      </c>
      <c r="BA27" s="211">
        <v>0</v>
      </c>
      <c r="BB27" s="210">
        <v>0</v>
      </c>
      <c r="BC27" s="210">
        <v>0</v>
      </c>
      <c r="BD27" s="210">
        <v>0</v>
      </c>
      <c r="BE27" s="210">
        <v>0</v>
      </c>
      <c r="BF27" s="210">
        <v>0</v>
      </c>
      <c r="BG27" s="210">
        <v>0</v>
      </c>
      <c r="BH27" s="210">
        <v>0</v>
      </c>
      <c r="BI27" s="210">
        <v>0</v>
      </c>
      <c r="BJ27" s="210">
        <v>0</v>
      </c>
      <c r="BK27" s="210">
        <v>0</v>
      </c>
      <c r="BL27" s="210">
        <v>0</v>
      </c>
      <c r="BM27" s="210">
        <v>0</v>
      </c>
      <c r="BN27" s="210">
        <v>3.8799999999999994</v>
      </c>
      <c r="BO27" s="210">
        <v>9.36</v>
      </c>
      <c r="BP27" s="210">
        <v>0</v>
      </c>
      <c r="BQ27" s="210">
        <v>13.5</v>
      </c>
    </row>
    <row r="28" spans="1:69" s="200" customFormat="1" ht="21.75" customHeight="1">
      <c r="A28" s="191" t="s">
        <v>129</v>
      </c>
      <c r="B28" s="209" t="s">
        <v>130</v>
      </c>
      <c r="C28" s="191" t="s">
        <v>131</v>
      </c>
      <c r="D28" s="210">
        <v>0</v>
      </c>
      <c r="E28" s="210">
        <v>0</v>
      </c>
      <c r="F28" s="210">
        <v>0</v>
      </c>
      <c r="G28" s="210">
        <v>0</v>
      </c>
      <c r="H28" s="210">
        <v>0</v>
      </c>
      <c r="I28" s="210">
        <v>0</v>
      </c>
      <c r="J28" s="210">
        <v>0</v>
      </c>
      <c r="K28" s="210">
        <v>0</v>
      </c>
      <c r="L28" s="210">
        <v>0</v>
      </c>
      <c r="M28" s="210">
        <v>0</v>
      </c>
      <c r="N28" s="210">
        <v>0</v>
      </c>
      <c r="O28" s="210">
        <v>0</v>
      </c>
      <c r="P28" s="210">
        <v>0</v>
      </c>
      <c r="Q28" s="210">
        <v>0</v>
      </c>
      <c r="R28" s="210">
        <v>0</v>
      </c>
      <c r="S28" s="210">
        <v>0</v>
      </c>
      <c r="T28" s="210">
        <v>0</v>
      </c>
      <c r="U28" s="210">
        <v>0</v>
      </c>
      <c r="V28" s="210">
        <v>0</v>
      </c>
      <c r="W28" s="210">
        <v>0</v>
      </c>
      <c r="X28" s="210">
        <v>0</v>
      </c>
      <c r="Y28" s="210">
        <v>0</v>
      </c>
      <c r="Z28" s="211">
        <v>0</v>
      </c>
      <c r="AA28" s="212">
        <v>0</v>
      </c>
      <c r="AB28" s="211">
        <v>0</v>
      </c>
      <c r="AC28" s="211">
        <v>0</v>
      </c>
      <c r="AD28" s="211">
        <v>0</v>
      </c>
      <c r="AE28" s="211">
        <v>0</v>
      </c>
      <c r="AF28" s="211">
        <v>0</v>
      </c>
      <c r="AG28" s="211">
        <v>0</v>
      </c>
      <c r="AH28" s="211">
        <v>0</v>
      </c>
      <c r="AI28" s="211">
        <v>0</v>
      </c>
      <c r="AJ28" s="210">
        <v>0</v>
      </c>
      <c r="AK28" s="211">
        <v>0</v>
      </c>
      <c r="AL28" s="211">
        <v>0</v>
      </c>
      <c r="AM28" s="211">
        <v>0</v>
      </c>
      <c r="AN28" s="211">
        <v>0</v>
      </c>
      <c r="AO28" s="211">
        <v>0</v>
      </c>
      <c r="AP28" s="211">
        <v>0</v>
      </c>
      <c r="AQ28" s="210">
        <v>0</v>
      </c>
      <c r="AR28" s="211">
        <v>0</v>
      </c>
      <c r="AS28" s="211">
        <v>0</v>
      </c>
      <c r="AT28" s="211">
        <v>0</v>
      </c>
      <c r="AU28" s="211">
        <v>0</v>
      </c>
      <c r="AV28" s="211">
        <v>0</v>
      </c>
      <c r="AW28" s="211">
        <v>0</v>
      </c>
      <c r="AX28" s="211">
        <v>0</v>
      </c>
      <c r="AY28" s="211">
        <v>0</v>
      </c>
      <c r="AZ28" s="211">
        <v>0</v>
      </c>
      <c r="BA28" s="211">
        <v>0</v>
      </c>
      <c r="BB28" s="210">
        <v>0</v>
      </c>
      <c r="BC28" s="210">
        <v>0</v>
      </c>
      <c r="BD28" s="210">
        <v>0</v>
      </c>
      <c r="BE28" s="210">
        <v>0</v>
      </c>
      <c r="BF28" s="210">
        <v>0</v>
      </c>
      <c r="BG28" s="210">
        <v>0</v>
      </c>
      <c r="BH28" s="210">
        <v>0</v>
      </c>
      <c r="BI28" s="210">
        <v>0</v>
      </c>
      <c r="BJ28" s="210">
        <v>0</v>
      </c>
      <c r="BK28" s="210">
        <v>0</v>
      </c>
      <c r="BL28" s="210">
        <v>0</v>
      </c>
      <c r="BM28" s="210">
        <v>0</v>
      </c>
      <c r="BN28" s="210">
        <v>0</v>
      </c>
      <c r="BO28" s="210">
        <v>0</v>
      </c>
      <c r="BP28" s="210">
        <v>0</v>
      </c>
      <c r="BQ28" s="210">
        <v>0</v>
      </c>
    </row>
    <row r="29" spans="1:69" s="200" customFormat="1" ht="21.75" customHeight="1">
      <c r="A29" s="191" t="s">
        <v>132</v>
      </c>
      <c r="B29" s="209" t="s">
        <v>133</v>
      </c>
      <c r="C29" s="191" t="s">
        <v>134</v>
      </c>
      <c r="D29" s="210">
        <v>4.67</v>
      </c>
      <c r="E29" s="210">
        <v>0</v>
      </c>
      <c r="F29" s="210">
        <v>0</v>
      </c>
      <c r="G29" s="210">
        <v>0</v>
      </c>
      <c r="H29" s="210">
        <v>0</v>
      </c>
      <c r="I29" s="210">
        <v>0</v>
      </c>
      <c r="J29" s="210">
        <v>0</v>
      </c>
      <c r="K29" s="210">
        <v>0</v>
      </c>
      <c r="L29" s="210">
        <v>0</v>
      </c>
      <c r="M29" s="210">
        <v>0</v>
      </c>
      <c r="N29" s="210">
        <v>0</v>
      </c>
      <c r="O29" s="210">
        <v>0</v>
      </c>
      <c r="P29" s="210">
        <v>0</v>
      </c>
      <c r="Q29" s="210">
        <v>0</v>
      </c>
      <c r="R29" s="210">
        <v>0</v>
      </c>
      <c r="S29" s="210">
        <v>0</v>
      </c>
      <c r="T29" s="210">
        <v>0</v>
      </c>
      <c r="U29" s="210">
        <v>0</v>
      </c>
      <c r="V29" s="210">
        <v>0</v>
      </c>
      <c r="W29" s="210">
        <v>0.11</v>
      </c>
      <c r="X29" s="210">
        <v>0.1</v>
      </c>
      <c r="Y29" s="210">
        <v>0</v>
      </c>
      <c r="Z29" s="211">
        <v>0.05</v>
      </c>
      <c r="AA29" s="211">
        <v>0</v>
      </c>
      <c r="AB29" s="212">
        <v>4.41</v>
      </c>
      <c r="AC29" s="211">
        <v>0</v>
      </c>
      <c r="AD29" s="211">
        <v>0</v>
      </c>
      <c r="AE29" s="211">
        <v>0</v>
      </c>
      <c r="AF29" s="211">
        <v>0</v>
      </c>
      <c r="AG29" s="211">
        <v>0</v>
      </c>
      <c r="AH29" s="211">
        <v>0</v>
      </c>
      <c r="AI29" s="211">
        <v>0</v>
      </c>
      <c r="AJ29" s="210">
        <v>0</v>
      </c>
      <c r="AK29" s="211">
        <v>0</v>
      </c>
      <c r="AL29" s="211">
        <v>0</v>
      </c>
      <c r="AM29" s="211">
        <v>0</v>
      </c>
      <c r="AN29" s="211">
        <v>0</v>
      </c>
      <c r="AO29" s="211">
        <v>0</v>
      </c>
      <c r="AP29" s="211">
        <v>0</v>
      </c>
      <c r="AQ29" s="210">
        <v>0</v>
      </c>
      <c r="AR29" s="211">
        <v>0</v>
      </c>
      <c r="AS29" s="211">
        <v>0</v>
      </c>
      <c r="AT29" s="211">
        <v>0</v>
      </c>
      <c r="AU29" s="211">
        <v>0</v>
      </c>
      <c r="AV29" s="211">
        <v>0</v>
      </c>
      <c r="AW29" s="211">
        <v>0</v>
      </c>
      <c r="AX29" s="211">
        <v>0</v>
      </c>
      <c r="AY29" s="211">
        <v>0</v>
      </c>
      <c r="AZ29" s="211">
        <v>0</v>
      </c>
      <c r="BA29" s="211">
        <v>0</v>
      </c>
      <c r="BB29" s="210">
        <v>0</v>
      </c>
      <c r="BC29" s="210">
        <v>0</v>
      </c>
      <c r="BD29" s="210">
        <v>0</v>
      </c>
      <c r="BE29" s="210">
        <v>0</v>
      </c>
      <c r="BF29" s="210">
        <v>0</v>
      </c>
      <c r="BG29" s="210">
        <v>0</v>
      </c>
      <c r="BH29" s="210">
        <v>0</v>
      </c>
      <c r="BI29" s="210">
        <v>0</v>
      </c>
      <c r="BJ29" s="210">
        <v>0</v>
      </c>
      <c r="BK29" s="210">
        <v>0</v>
      </c>
      <c r="BL29" s="210">
        <v>0</v>
      </c>
      <c r="BM29" s="210">
        <v>0</v>
      </c>
      <c r="BN29" s="210">
        <v>0.26</v>
      </c>
      <c r="BO29" s="210">
        <v>0.30000000000000004</v>
      </c>
      <c r="BP29" s="210">
        <v>0</v>
      </c>
      <c r="BQ29" s="210">
        <v>4.97</v>
      </c>
    </row>
    <row r="30" spans="1:69" s="200" customFormat="1" ht="26.25" customHeight="1">
      <c r="A30" s="191" t="s">
        <v>136</v>
      </c>
      <c r="B30" s="209" t="s">
        <v>137</v>
      </c>
      <c r="C30" s="191" t="s">
        <v>138</v>
      </c>
      <c r="D30" s="210">
        <v>40.43</v>
      </c>
      <c r="E30" s="210">
        <v>0</v>
      </c>
      <c r="F30" s="210">
        <v>0</v>
      </c>
      <c r="G30" s="210">
        <v>0</v>
      </c>
      <c r="H30" s="210">
        <v>0</v>
      </c>
      <c r="I30" s="210">
        <v>0</v>
      </c>
      <c r="J30" s="210">
        <v>0</v>
      </c>
      <c r="K30" s="210">
        <v>0</v>
      </c>
      <c r="L30" s="210">
        <v>0</v>
      </c>
      <c r="M30" s="210">
        <v>0</v>
      </c>
      <c r="N30" s="210">
        <v>0</v>
      </c>
      <c r="O30" s="210">
        <v>0</v>
      </c>
      <c r="P30" s="210">
        <v>0</v>
      </c>
      <c r="Q30" s="210">
        <v>0</v>
      </c>
      <c r="R30" s="210">
        <v>0</v>
      </c>
      <c r="S30" s="210">
        <v>0</v>
      </c>
      <c r="T30" s="210">
        <v>0</v>
      </c>
      <c r="U30" s="210">
        <v>0.01</v>
      </c>
      <c r="V30" s="210">
        <v>0</v>
      </c>
      <c r="W30" s="210">
        <v>0</v>
      </c>
      <c r="X30" s="210">
        <v>0.16</v>
      </c>
      <c r="Y30" s="210">
        <v>0</v>
      </c>
      <c r="Z30" s="211">
        <v>0.15000000000000002</v>
      </c>
      <c r="AA30" s="211">
        <v>0</v>
      </c>
      <c r="AB30" s="211">
        <v>0</v>
      </c>
      <c r="AC30" s="212">
        <v>40.049999999999997</v>
      </c>
      <c r="AD30" s="211">
        <v>0</v>
      </c>
      <c r="AE30" s="211">
        <v>0</v>
      </c>
      <c r="AF30" s="211">
        <v>0</v>
      </c>
      <c r="AG30" s="211">
        <v>0</v>
      </c>
      <c r="AH30" s="211">
        <v>0</v>
      </c>
      <c r="AI30" s="211">
        <v>0</v>
      </c>
      <c r="AJ30" s="210">
        <v>0</v>
      </c>
      <c r="AK30" s="211">
        <v>0</v>
      </c>
      <c r="AL30" s="211">
        <v>0</v>
      </c>
      <c r="AM30" s="211">
        <v>0</v>
      </c>
      <c r="AN30" s="211">
        <v>0</v>
      </c>
      <c r="AO30" s="211">
        <v>0</v>
      </c>
      <c r="AP30" s="211">
        <v>0</v>
      </c>
      <c r="AQ30" s="210">
        <v>0.06</v>
      </c>
      <c r="AR30" s="211">
        <v>0.06</v>
      </c>
      <c r="AS30" s="211">
        <v>0</v>
      </c>
      <c r="AT30" s="211">
        <v>0</v>
      </c>
      <c r="AU30" s="211">
        <v>0</v>
      </c>
      <c r="AV30" s="211">
        <v>0</v>
      </c>
      <c r="AW30" s="211">
        <v>0</v>
      </c>
      <c r="AX30" s="211">
        <v>0</v>
      </c>
      <c r="AY30" s="211">
        <v>0</v>
      </c>
      <c r="AZ30" s="211">
        <v>0</v>
      </c>
      <c r="BA30" s="211">
        <v>0</v>
      </c>
      <c r="BB30" s="210">
        <v>0</v>
      </c>
      <c r="BC30" s="210">
        <v>0</v>
      </c>
      <c r="BD30" s="210">
        <v>0</v>
      </c>
      <c r="BE30" s="210">
        <v>0</v>
      </c>
      <c r="BF30" s="210">
        <v>0</v>
      </c>
      <c r="BG30" s="210">
        <v>0</v>
      </c>
      <c r="BH30" s="210">
        <v>0</v>
      </c>
      <c r="BI30" s="210">
        <v>0</v>
      </c>
      <c r="BJ30" s="210">
        <v>0</v>
      </c>
      <c r="BK30" s="210">
        <v>0</v>
      </c>
      <c r="BL30" s="210">
        <v>0</v>
      </c>
      <c r="BM30" s="210">
        <v>0</v>
      </c>
      <c r="BN30" s="210">
        <v>0.38</v>
      </c>
      <c r="BO30" s="210">
        <v>6.79</v>
      </c>
      <c r="BP30" s="210">
        <v>0</v>
      </c>
      <c r="BQ30" s="210">
        <v>47.22</v>
      </c>
    </row>
    <row r="31" spans="1:69" s="200" customFormat="1" ht="26.25" customHeight="1">
      <c r="A31" s="191" t="s">
        <v>140</v>
      </c>
      <c r="B31" s="209" t="s">
        <v>141</v>
      </c>
      <c r="C31" s="191" t="s">
        <v>142</v>
      </c>
      <c r="D31" s="210">
        <v>7.160000000000001</v>
      </c>
      <c r="E31" s="210">
        <v>0</v>
      </c>
      <c r="F31" s="210">
        <v>0</v>
      </c>
      <c r="G31" s="210">
        <v>0</v>
      </c>
      <c r="H31" s="210">
        <v>0</v>
      </c>
      <c r="I31" s="210">
        <v>0</v>
      </c>
      <c r="J31" s="210">
        <v>0</v>
      </c>
      <c r="K31" s="210">
        <v>0</v>
      </c>
      <c r="L31" s="210">
        <v>0</v>
      </c>
      <c r="M31" s="210">
        <v>0</v>
      </c>
      <c r="N31" s="210">
        <v>0</v>
      </c>
      <c r="O31" s="210">
        <v>0</v>
      </c>
      <c r="P31" s="210">
        <v>0</v>
      </c>
      <c r="Q31" s="210">
        <v>0</v>
      </c>
      <c r="R31" s="210">
        <v>0</v>
      </c>
      <c r="S31" s="210">
        <v>0</v>
      </c>
      <c r="T31" s="210">
        <v>0</v>
      </c>
      <c r="U31" s="210">
        <v>0</v>
      </c>
      <c r="V31" s="210">
        <v>0</v>
      </c>
      <c r="W31" s="210">
        <v>0</v>
      </c>
      <c r="X31" s="210">
        <v>0</v>
      </c>
      <c r="Y31" s="210">
        <v>0</v>
      </c>
      <c r="Z31" s="211">
        <v>0</v>
      </c>
      <c r="AA31" s="211">
        <v>0</v>
      </c>
      <c r="AB31" s="211">
        <v>0</v>
      </c>
      <c r="AC31" s="211">
        <v>0</v>
      </c>
      <c r="AD31" s="212">
        <v>7.160000000000001</v>
      </c>
      <c r="AE31" s="211">
        <v>0</v>
      </c>
      <c r="AF31" s="211">
        <v>0</v>
      </c>
      <c r="AG31" s="211">
        <v>0</v>
      </c>
      <c r="AH31" s="211">
        <v>0</v>
      </c>
      <c r="AI31" s="211">
        <v>0</v>
      </c>
      <c r="AJ31" s="210">
        <v>0</v>
      </c>
      <c r="AK31" s="211">
        <v>0</v>
      </c>
      <c r="AL31" s="211">
        <v>0</v>
      </c>
      <c r="AM31" s="211">
        <v>0</v>
      </c>
      <c r="AN31" s="211">
        <v>0</v>
      </c>
      <c r="AO31" s="211">
        <v>0</v>
      </c>
      <c r="AP31" s="211">
        <v>0</v>
      </c>
      <c r="AQ31" s="210">
        <v>0</v>
      </c>
      <c r="AR31" s="211">
        <v>0</v>
      </c>
      <c r="AS31" s="211">
        <v>0</v>
      </c>
      <c r="AT31" s="211">
        <v>0</v>
      </c>
      <c r="AU31" s="211">
        <v>0</v>
      </c>
      <c r="AV31" s="211">
        <v>0</v>
      </c>
      <c r="AW31" s="211">
        <v>0</v>
      </c>
      <c r="AX31" s="211">
        <v>0</v>
      </c>
      <c r="AY31" s="211">
        <v>0</v>
      </c>
      <c r="AZ31" s="211">
        <v>0</v>
      </c>
      <c r="BA31" s="211">
        <v>0</v>
      </c>
      <c r="BB31" s="210">
        <v>0</v>
      </c>
      <c r="BC31" s="210">
        <v>0</v>
      </c>
      <c r="BD31" s="210">
        <v>0</v>
      </c>
      <c r="BE31" s="210">
        <v>0</v>
      </c>
      <c r="BF31" s="210">
        <v>0</v>
      </c>
      <c r="BG31" s="210">
        <v>0</v>
      </c>
      <c r="BH31" s="210">
        <v>0</v>
      </c>
      <c r="BI31" s="210">
        <v>0</v>
      </c>
      <c r="BJ31" s="210">
        <v>0</v>
      </c>
      <c r="BK31" s="210">
        <v>0</v>
      </c>
      <c r="BL31" s="210">
        <v>0</v>
      </c>
      <c r="BM31" s="210">
        <v>0</v>
      </c>
      <c r="BN31" s="210">
        <v>0</v>
      </c>
      <c r="BO31" s="210">
        <v>100.80999999999999</v>
      </c>
      <c r="BP31" s="210">
        <v>0</v>
      </c>
      <c r="BQ31" s="210">
        <v>107.96999999999998</v>
      </c>
    </row>
    <row r="32" spans="1:69" s="200" customFormat="1" ht="26.25" customHeight="1">
      <c r="A32" s="191" t="s">
        <v>143</v>
      </c>
      <c r="B32" s="209" t="s">
        <v>144</v>
      </c>
      <c r="C32" s="191" t="s">
        <v>145</v>
      </c>
      <c r="D32" s="210">
        <v>0</v>
      </c>
      <c r="E32" s="210">
        <v>0</v>
      </c>
      <c r="F32" s="210">
        <v>0</v>
      </c>
      <c r="G32" s="210">
        <v>0</v>
      </c>
      <c r="H32" s="210">
        <v>0</v>
      </c>
      <c r="I32" s="210">
        <v>0</v>
      </c>
      <c r="J32" s="210">
        <v>0</v>
      </c>
      <c r="K32" s="210">
        <v>0</v>
      </c>
      <c r="L32" s="210">
        <v>0</v>
      </c>
      <c r="M32" s="210">
        <v>0</v>
      </c>
      <c r="N32" s="210">
        <v>0</v>
      </c>
      <c r="O32" s="210">
        <v>0</v>
      </c>
      <c r="P32" s="210">
        <v>0</v>
      </c>
      <c r="Q32" s="210">
        <v>0</v>
      </c>
      <c r="R32" s="210">
        <v>0</v>
      </c>
      <c r="S32" s="210">
        <v>0</v>
      </c>
      <c r="T32" s="210">
        <v>0</v>
      </c>
      <c r="U32" s="210">
        <v>0</v>
      </c>
      <c r="V32" s="210">
        <v>0</v>
      </c>
      <c r="W32" s="210">
        <v>0</v>
      </c>
      <c r="X32" s="210">
        <v>0</v>
      </c>
      <c r="Y32" s="210">
        <v>0</v>
      </c>
      <c r="Z32" s="211">
        <v>0</v>
      </c>
      <c r="AA32" s="211">
        <v>0</v>
      </c>
      <c r="AB32" s="211">
        <v>0</v>
      </c>
      <c r="AC32" s="211">
        <v>0</v>
      </c>
      <c r="AD32" s="211">
        <v>0</v>
      </c>
      <c r="AE32" s="212">
        <v>0</v>
      </c>
      <c r="AF32" s="211">
        <v>0</v>
      </c>
      <c r="AG32" s="211">
        <v>0</v>
      </c>
      <c r="AH32" s="211">
        <v>0</v>
      </c>
      <c r="AI32" s="211">
        <v>0</v>
      </c>
      <c r="AJ32" s="210">
        <v>0</v>
      </c>
      <c r="AK32" s="211">
        <v>0</v>
      </c>
      <c r="AL32" s="211">
        <v>0</v>
      </c>
      <c r="AM32" s="211">
        <v>0</v>
      </c>
      <c r="AN32" s="211">
        <v>0</v>
      </c>
      <c r="AO32" s="211">
        <v>0</v>
      </c>
      <c r="AP32" s="211">
        <v>0</v>
      </c>
      <c r="AQ32" s="210">
        <v>0</v>
      </c>
      <c r="AR32" s="211">
        <v>0</v>
      </c>
      <c r="AS32" s="211">
        <v>0</v>
      </c>
      <c r="AT32" s="211">
        <v>0</v>
      </c>
      <c r="AU32" s="211">
        <v>0</v>
      </c>
      <c r="AV32" s="211">
        <v>0</v>
      </c>
      <c r="AW32" s="211">
        <v>0</v>
      </c>
      <c r="AX32" s="211">
        <v>0</v>
      </c>
      <c r="AY32" s="211">
        <v>0</v>
      </c>
      <c r="AZ32" s="211">
        <v>0</v>
      </c>
      <c r="BA32" s="211">
        <v>0</v>
      </c>
      <c r="BB32" s="210">
        <v>0</v>
      </c>
      <c r="BC32" s="210">
        <v>0</v>
      </c>
      <c r="BD32" s="210">
        <v>0</v>
      </c>
      <c r="BE32" s="210">
        <v>0</v>
      </c>
      <c r="BF32" s="210">
        <v>0</v>
      </c>
      <c r="BG32" s="210">
        <v>0</v>
      </c>
      <c r="BH32" s="210">
        <v>0</v>
      </c>
      <c r="BI32" s="210">
        <v>0</v>
      </c>
      <c r="BJ32" s="210">
        <v>0</v>
      </c>
      <c r="BK32" s="210">
        <v>0</v>
      </c>
      <c r="BL32" s="210">
        <v>0</v>
      </c>
      <c r="BM32" s="210">
        <v>0</v>
      </c>
      <c r="BN32" s="210">
        <v>0</v>
      </c>
      <c r="BO32" s="210">
        <v>0</v>
      </c>
      <c r="BP32" s="210">
        <v>0</v>
      </c>
      <c r="BQ32" s="210">
        <v>0</v>
      </c>
    </row>
    <row r="33" spans="1:69" s="200" customFormat="1" ht="26.25" customHeight="1">
      <c r="A33" s="191" t="s">
        <v>146</v>
      </c>
      <c r="B33" s="209" t="s">
        <v>147</v>
      </c>
      <c r="C33" s="191" t="s">
        <v>148</v>
      </c>
      <c r="D33" s="210">
        <v>0</v>
      </c>
      <c r="E33" s="210">
        <v>0</v>
      </c>
      <c r="F33" s="210">
        <v>0</v>
      </c>
      <c r="G33" s="210">
        <v>0</v>
      </c>
      <c r="H33" s="210">
        <v>0</v>
      </c>
      <c r="I33" s="210">
        <v>0</v>
      </c>
      <c r="J33" s="210">
        <v>0</v>
      </c>
      <c r="K33" s="210">
        <v>0</v>
      </c>
      <c r="L33" s="210">
        <v>0</v>
      </c>
      <c r="M33" s="210">
        <v>0</v>
      </c>
      <c r="N33" s="210">
        <v>0</v>
      </c>
      <c r="O33" s="210">
        <v>0</v>
      </c>
      <c r="P33" s="210">
        <v>0</v>
      </c>
      <c r="Q33" s="210">
        <v>0</v>
      </c>
      <c r="R33" s="210">
        <v>0</v>
      </c>
      <c r="S33" s="210">
        <v>0</v>
      </c>
      <c r="T33" s="210">
        <v>0</v>
      </c>
      <c r="U33" s="210">
        <v>0</v>
      </c>
      <c r="V33" s="210">
        <v>0</v>
      </c>
      <c r="W33" s="210">
        <v>0</v>
      </c>
      <c r="X33" s="210">
        <v>0</v>
      </c>
      <c r="Y33" s="210">
        <v>0</v>
      </c>
      <c r="Z33" s="211">
        <v>0</v>
      </c>
      <c r="AA33" s="211">
        <v>0</v>
      </c>
      <c r="AB33" s="211">
        <v>0</v>
      </c>
      <c r="AC33" s="211">
        <v>0</v>
      </c>
      <c r="AD33" s="211">
        <v>0</v>
      </c>
      <c r="AE33" s="211">
        <v>0</v>
      </c>
      <c r="AF33" s="212">
        <v>0</v>
      </c>
      <c r="AG33" s="211">
        <v>0</v>
      </c>
      <c r="AH33" s="211">
        <v>0</v>
      </c>
      <c r="AI33" s="211">
        <v>0</v>
      </c>
      <c r="AJ33" s="210">
        <v>0</v>
      </c>
      <c r="AK33" s="211">
        <v>0</v>
      </c>
      <c r="AL33" s="211">
        <v>0</v>
      </c>
      <c r="AM33" s="211">
        <v>0</v>
      </c>
      <c r="AN33" s="211">
        <v>0</v>
      </c>
      <c r="AO33" s="211">
        <v>0</v>
      </c>
      <c r="AP33" s="211">
        <v>0</v>
      </c>
      <c r="AQ33" s="210">
        <v>0</v>
      </c>
      <c r="AR33" s="211">
        <v>0</v>
      </c>
      <c r="AS33" s="211">
        <v>0</v>
      </c>
      <c r="AT33" s="211">
        <v>0</v>
      </c>
      <c r="AU33" s="211">
        <v>0</v>
      </c>
      <c r="AV33" s="211">
        <v>0</v>
      </c>
      <c r="AW33" s="211">
        <v>0</v>
      </c>
      <c r="AX33" s="211">
        <v>0</v>
      </c>
      <c r="AY33" s="211">
        <v>0</v>
      </c>
      <c r="AZ33" s="211">
        <v>0</v>
      </c>
      <c r="BA33" s="211">
        <v>0</v>
      </c>
      <c r="BB33" s="210">
        <v>0</v>
      </c>
      <c r="BC33" s="210">
        <v>0</v>
      </c>
      <c r="BD33" s="210">
        <v>0</v>
      </c>
      <c r="BE33" s="210">
        <v>0</v>
      </c>
      <c r="BF33" s="210">
        <v>0</v>
      </c>
      <c r="BG33" s="210">
        <v>0</v>
      </c>
      <c r="BH33" s="210">
        <v>0</v>
      </c>
      <c r="BI33" s="210">
        <v>0</v>
      </c>
      <c r="BJ33" s="210">
        <v>0</v>
      </c>
      <c r="BK33" s="210">
        <v>0</v>
      </c>
      <c r="BL33" s="210">
        <v>0</v>
      </c>
      <c r="BM33" s="210">
        <v>0</v>
      </c>
      <c r="BN33" s="210">
        <v>0</v>
      </c>
      <c r="BO33" s="210">
        <v>0</v>
      </c>
      <c r="BP33" s="210">
        <v>0</v>
      </c>
      <c r="BQ33" s="210">
        <v>0</v>
      </c>
    </row>
    <row r="34" spans="1:69" s="213" customFormat="1" ht="26.25" customHeight="1">
      <c r="A34" s="191" t="s">
        <v>149</v>
      </c>
      <c r="B34" s="209" t="s">
        <v>150</v>
      </c>
      <c r="C34" s="191" t="s">
        <v>151</v>
      </c>
      <c r="D34" s="210">
        <v>0</v>
      </c>
      <c r="E34" s="210">
        <v>0</v>
      </c>
      <c r="F34" s="210">
        <v>0</v>
      </c>
      <c r="G34" s="210">
        <v>0</v>
      </c>
      <c r="H34" s="210">
        <v>0</v>
      </c>
      <c r="I34" s="210">
        <v>0</v>
      </c>
      <c r="J34" s="210">
        <v>0</v>
      </c>
      <c r="K34" s="210">
        <v>0</v>
      </c>
      <c r="L34" s="210">
        <v>0</v>
      </c>
      <c r="M34" s="210">
        <v>0</v>
      </c>
      <c r="N34" s="210">
        <v>0</v>
      </c>
      <c r="O34" s="210">
        <v>0</v>
      </c>
      <c r="P34" s="210">
        <v>0</v>
      </c>
      <c r="Q34" s="210">
        <v>0</v>
      </c>
      <c r="R34" s="210">
        <v>0</v>
      </c>
      <c r="S34" s="210">
        <v>0</v>
      </c>
      <c r="T34" s="210">
        <v>0</v>
      </c>
      <c r="U34" s="210">
        <v>0</v>
      </c>
      <c r="V34" s="210">
        <v>0</v>
      </c>
      <c r="W34" s="210">
        <v>0</v>
      </c>
      <c r="X34" s="210">
        <v>0</v>
      </c>
      <c r="Y34" s="210">
        <v>0</v>
      </c>
      <c r="Z34" s="211">
        <v>0</v>
      </c>
      <c r="AA34" s="211">
        <v>0</v>
      </c>
      <c r="AB34" s="211">
        <v>0</v>
      </c>
      <c r="AC34" s="211">
        <v>0</v>
      </c>
      <c r="AD34" s="211">
        <v>0</v>
      </c>
      <c r="AE34" s="211">
        <v>0</v>
      </c>
      <c r="AF34" s="211">
        <v>0</v>
      </c>
      <c r="AG34" s="212">
        <v>0</v>
      </c>
      <c r="AH34" s="211">
        <v>0</v>
      </c>
      <c r="AI34" s="211">
        <v>0</v>
      </c>
      <c r="AJ34" s="210">
        <v>0</v>
      </c>
      <c r="AK34" s="211">
        <v>0</v>
      </c>
      <c r="AL34" s="211">
        <v>0</v>
      </c>
      <c r="AM34" s="211">
        <v>0</v>
      </c>
      <c r="AN34" s="211">
        <v>0</v>
      </c>
      <c r="AO34" s="211">
        <v>0</v>
      </c>
      <c r="AP34" s="211">
        <v>0</v>
      </c>
      <c r="AQ34" s="210">
        <v>0</v>
      </c>
      <c r="AR34" s="211">
        <v>0</v>
      </c>
      <c r="AS34" s="211">
        <v>0</v>
      </c>
      <c r="AT34" s="211">
        <v>0</v>
      </c>
      <c r="AU34" s="211">
        <v>0</v>
      </c>
      <c r="AV34" s="211">
        <v>0</v>
      </c>
      <c r="AW34" s="211">
        <v>0</v>
      </c>
      <c r="AX34" s="211">
        <v>0</v>
      </c>
      <c r="AY34" s="211">
        <v>0</v>
      </c>
      <c r="AZ34" s="211">
        <v>0</v>
      </c>
      <c r="BA34" s="211">
        <v>0</v>
      </c>
      <c r="BB34" s="210">
        <v>0</v>
      </c>
      <c r="BC34" s="210">
        <v>0</v>
      </c>
      <c r="BD34" s="210">
        <v>0</v>
      </c>
      <c r="BE34" s="210">
        <v>0</v>
      </c>
      <c r="BF34" s="210">
        <v>0</v>
      </c>
      <c r="BG34" s="210">
        <v>0</v>
      </c>
      <c r="BH34" s="210">
        <v>0</v>
      </c>
      <c r="BI34" s="210">
        <v>0</v>
      </c>
      <c r="BJ34" s="210">
        <v>0</v>
      </c>
      <c r="BK34" s="210">
        <v>0</v>
      </c>
      <c r="BL34" s="210">
        <v>0</v>
      </c>
      <c r="BM34" s="210">
        <v>0</v>
      </c>
      <c r="BN34" s="210">
        <v>0</v>
      </c>
      <c r="BO34" s="210">
        <v>0</v>
      </c>
      <c r="BP34" s="210">
        <v>0</v>
      </c>
      <c r="BQ34" s="210">
        <v>0</v>
      </c>
    </row>
    <row r="35" spans="1:69" s="213" customFormat="1" ht="26.25" customHeight="1">
      <c r="A35" s="191" t="s">
        <v>152</v>
      </c>
      <c r="B35" s="209" t="s">
        <v>153</v>
      </c>
      <c r="C35" s="191" t="s">
        <v>154</v>
      </c>
      <c r="D35" s="210">
        <v>0</v>
      </c>
      <c r="E35" s="210">
        <v>0</v>
      </c>
      <c r="F35" s="210">
        <v>0</v>
      </c>
      <c r="G35" s="210">
        <v>0</v>
      </c>
      <c r="H35" s="210">
        <v>0</v>
      </c>
      <c r="I35" s="210">
        <v>0</v>
      </c>
      <c r="J35" s="210">
        <v>0</v>
      </c>
      <c r="K35" s="210">
        <v>0</v>
      </c>
      <c r="L35" s="210">
        <v>0</v>
      </c>
      <c r="M35" s="210">
        <v>0</v>
      </c>
      <c r="N35" s="210">
        <v>0</v>
      </c>
      <c r="O35" s="210">
        <v>0</v>
      </c>
      <c r="P35" s="210">
        <v>0</v>
      </c>
      <c r="Q35" s="210">
        <v>0</v>
      </c>
      <c r="R35" s="210">
        <v>0</v>
      </c>
      <c r="S35" s="210">
        <v>0</v>
      </c>
      <c r="T35" s="210">
        <v>0</v>
      </c>
      <c r="U35" s="210">
        <v>0</v>
      </c>
      <c r="V35" s="210">
        <v>0</v>
      </c>
      <c r="W35" s="210">
        <v>0</v>
      </c>
      <c r="X35" s="210">
        <v>0</v>
      </c>
      <c r="Y35" s="210">
        <v>0</v>
      </c>
      <c r="Z35" s="211">
        <v>0</v>
      </c>
      <c r="AA35" s="211">
        <v>0</v>
      </c>
      <c r="AB35" s="211">
        <v>0</v>
      </c>
      <c r="AC35" s="211">
        <v>0</v>
      </c>
      <c r="AD35" s="211">
        <v>0</v>
      </c>
      <c r="AE35" s="211">
        <v>0</v>
      </c>
      <c r="AF35" s="211">
        <v>0</v>
      </c>
      <c r="AG35" s="211">
        <v>0</v>
      </c>
      <c r="AH35" s="212">
        <v>0</v>
      </c>
      <c r="AI35" s="211">
        <v>0</v>
      </c>
      <c r="AJ35" s="210">
        <v>0</v>
      </c>
      <c r="AK35" s="211">
        <v>0</v>
      </c>
      <c r="AL35" s="211">
        <v>0</v>
      </c>
      <c r="AM35" s="211">
        <v>0</v>
      </c>
      <c r="AN35" s="211">
        <v>0</v>
      </c>
      <c r="AO35" s="211">
        <v>0</v>
      </c>
      <c r="AP35" s="211">
        <v>0</v>
      </c>
      <c r="AQ35" s="210">
        <v>0</v>
      </c>
      <c r="AR35" s="211">
        <v>0</v>
      </c>
      <c r="AS35" s="211">
        <v>0</v>
      </c>
      <c r="AT35" s="211">
        <v>0</v>
      </c>
      <c r="AU35" s="211">
        <v>0</v>
      </c>
      <c r="AV35" s="211">
        <v>0</v>
      </c>
      <c r="AW35" s="211">
        <v>0</v>
      </c>
      <c r="AX35" s="211">
        <v>0</v>
      </c>
      <c r="AY35" s="211">
        <v>0</v>
      </c>
      <c r="AZ35" s="211">
        <v>0</v>
      </c>
      <c r="BA35" s="211">
        <v>0</v>
      </c>
      <c r="BB35" s="210">
        <v>0</v>
      </c>
      <c r="BC35" s="210">
        <v>0</v>
      </c>
      <c r="BD35" s="210">
        <v>0</v>
      </c>
      <c r="BE35" s="210">
        <v>0</v>
      </c>
      <c r="BF35" s="210">
        <v>0</v>
      </c>
      <c r="BG35" s="210">
        <v>0</v>
      </c>
      <c r="BH35" s="210">
        <v>0</v>
      </c>
      <c r="BI35" s="210">
        <v>0</v>
      </c>
      <c r="BJ35" s="210">
        <v>0</v>
      </c>
      <c r="BK35" s="210">
        <v>0</v>
      </c>
      <c r="BL35" s="210">
        <v>0</v>
      </c>
      <c r="BM35" s="210">
        <v>0</v>
      </c>
      <c r="BN35" s="210">
        <v>0</v>
      </c>
      <c r="BO35" s="210">
        <v>0</v>
      </c>
      <c r="BP35" s="210">
        <v>0</v>
      </c>
      <c r="BQ35" s="210">
        <v>0</v>
      </c>
    </row>
    <row r="36" spans="1:69" s="213" customFormat="1" ht="29.25" customHeight="1">
      <c r="A36" s="191" t="s">
        <v>156</v>
      </c>
      <c r="B36" s="209" t="s">
        <v>157</v>
      </c>
      <c r="C36" s="191" t="s">
        <v>158</v>
      </c>
      <c r="D36" s="210">
        <v>0</v>
      </c>
      <c r="E36" s="210">
        <v>0</v>
      </c>
      <c r="F36" s="210">
        <v>0</v>
      </c>
      <c r="G36" s="210">
        <v>0</v>
      </c>
      <c r="H36" s="210">
        <v>0</v>
      </c>
      <c r="I36" s="210">
        <v>0</v>
      </c>
      <c r="J36" s="210">
        <v>0</v>
      </c>
      <c r="K36" s="210">
        <v>0</v>
      </c>
      <c r="L36" s="210">
        <v>0</v>
      </c>
      <c r="M36" s="210">
        <v>0</v>
      </c>
      <c r="N36" s="210">
        <v>0</v>
      </c>
      <c r="O36" s="210">
        <v>0</v>
      </c>
      <c r="P36" s="210">
        <v>0</v>
      </c>
      <c r="Q36" s="210">
        <v>0</v>
      </c>
      <c r="R36" s="210">
        <v>0</v>
      </c>
      <c r="S36" s="210">
        <v>0</v>
      </c>
      <c r="T36" s="210">
        <v>0</v>
      </c>
      <c r="U36" s="210">
        <v>0</v>
      </c>
      <c r="V36" s="210">
        <v>0</v>
      </c>
      <c r="W36" s="210">
        <v>0</v>
      </c>
      <c r="X36" s="210">
        <v>0</v>
      </c>
      <c r="Y36" s="210">
        <v>0</v>
      </c>
      <c r="Z36" s="211">
        <v>0</v>
      </c>
      <c r="AA36" s="211">
        <v>0</v>
      </c>
      <c r="AB36" s="211">
        <v>0</v>
      </c>
      <c r="AC36" s="211">
        <v>0</v>
      </c>
      <c r="AD36" s="211">
        <v>0</v>
      </c>
      <c r="AE36" s="211">
        <v>0</v>
      </c>
      <c r="AF36" s="211">
        <v>0</v>
      </c>
      <c r="AG36" s="211">
        <v>0</v>
      </c>
      <c r="AH36" s="211">
        <v>0</v>
      </c>
      <c r="AI36" s="212">
        <v>0</v>
      </c>
      <c r="AJ36" s="210">
        <v>0</v>
      </c>
      <c r="AK36" s="211">
        <v>0</v>
      </c>
      <c r="AL36" s="211">
        <v>0</v>
      </c>
      <c r="AM36" s="211">
        <v>0</v>
      </c>
      <c r="AN36" s="211">
        <v>0</v>
      </c>
      <c r="AO36" s="211">
        <v>0</v>
      </c>
      <c r="AP36" s="211">
        <v>0</v>
      </c>
      <c r="AQ36" s="210">
        <v>0</v>
      </c>
      <c r="AR36" s="211">
        <v>0</v>
      </c>
      <c r="AS36" s="211">
        <v>0</v>
      </c>
      <c r="AT36" s="211">
        <v>0</v>
      </c>
      <c r="AU36" s="211">
        <v>0</v>
      </c>
      <c r="AV36" s="211">
        <v>0</v>
      </c>
      <c r="AW36" s="211">
        <v>0</v>
      </c>
      <c r="AX36" s="211">
        <v>0</v>
      </c>
      <c r="AY36" s="211">
        <v>0</v>
      </c>
      <c r="AZ36" s="211">
        <v>0</v>
      </c>
      <c r="BA36" s="211">
        <v>0</v>
      </c>
      <c r="BB36" s="210">
        <v>0</v>
      </c>
      <c r="BC36" s="210">
        <v>0</v>
      </c>
      <c r="BD36" s="210">
        <v>0</v>
      </c>
      <c r="BE36" s="210">
        <v>0</v>
      </c>
      <c r="BF36" s="210">
        <v>0</v>
      </c>
      <c r="BG36" s="210">
        <v>0</v>
      </c>
      <c r="BH36" s="210">
        <v>0</v>
      </c>
      <c r="BI36" s="210">
        <v>0</v>
      </c>
      <c r="BJ36" s="210">
        <v>0</v>
      </c>
      <c r="BK36" s="210">
        <v>0</v>
      </c>
      <c r="BL36" s="210">
        <v>0</v>
      </c>
      <c r="BM36" s="210">
        <v>0</v>
      </c>
      <c r="BN36" s="210">
        <v>0</v>
      </c>
      <c r="BO36" s="210">
        <v>0</v>
      </c>
      <c r="BP36" s="210">
        <v>0</v>
      </c>
      <c r="BQ36" s="210">
        <v>0</v>
      </c>
    </row>
    <row r="37" spans="1:69" s="213" customFormat="1" ht="25.5">
      <c r="A37" s="191" t="s">
        <v>160</v>
      </c>
      <c r="B37" s="209" t="s">
        <v>161</v>
      </c>
      <c r="C37" s="191" t="s">
        <v>162</v>
      </c>
      <c r="D37" s="210">
        <v>19.350000000000001</v>
      </c>
      <c r="E37" s="210">
        <v>0</v>
      </c>
      <c r="F37" s="210">
        <v>0</v>
      </c>
      <c r="G37" s="210">
        <v>0</v>
      </c>
      <c r="H37" s="210">
        <v>0</v>
      </c>
      <c r="I37" s="210">
        <v>0</v>
      </c>
      <c r="J37" s="210">
        <v>0</v>
      </c>
      <c r="K37" s="210">
        <v>0</v>
      </c>
      <c r="L37" s="210">
        <v>0</v>
      </c>
      <c r="M37" s="210">
        <v>0</v>
      </c>
      <c r="N37" s="210">
        <v>0</v>
      </c>
      <c r="O37" s="210">
        <v>0</v>
      </c>
      <c r="P37" s="210">
        <v>0</v>
      </c>
      <c r="Q37" s="210">
        <v>0</v>
      </c>
      <c r="R37" s="210">
        <v>0</v>
      </c>
      <c r="S37" s="210">
        <v>0</v>
      </c>
      <c r="T37" s="210">
        <v>0</v>
      </c>
      <c r="U37" s="210">
        <v>0</v>
      </c>
      <c r="V37" s="210">
        <v>0</v>
      </c>
      <c r="W37" s="210">
        <v>0</v>
      </c>
      <c r="X37" s="210">
        <v>0</v>
      </c>
      <c r="Y37" s="210">
        <v>0</v>
      </c>
      <c r="Z37" s="211">
        <v>0</v>
      </c>
      <c r="AA37" s="211">
        <v>0</v>
      </c>
      <c r="AB37" s="211">
        <v>0</v>
      </c>
      <c r="AC37" s="211">
        <v>0</v>
      </c>
      <c r="AD37" s="211">
        <v>0</v>
      </c>
      <c r="AE37" s="211">
        <v>0</v>
      </c>
      <c r="AF37" s="211">
        <v>0</v>
      </c>
      <c r="AG37" s="211">
        <v>0</v>
      </c>
      <c r="AH37" s="211">
        <v>0</v>
      </c>
      <c r="AI37" s="211">
        <v>0</v>
      </c>
      <c r="AJ37" s="207">
        <v>19.350000000000001</v>
      </c>
      <c r="AK37" s="211">
        <v>0</v>
      </c>
      <c r="AL37" s="211">
        <v>0</v>
      </c>
      <c r="AM37" s="211">
        <v>0</v>
      </c>
      <c r="AN37" s="211">
        <v>0</v>
      </c>
      <c r="AO37" s="211">
        <v>0</v>
      </c>
      <c r="AP37" s="211">
        <v>0</v>
      </c>
      <c r="AQ37" s="210">
        <v>0</v>
      </c>
      <c r="AR37" s="211">
        <v>0</v>
      </c>
      <c r="AS37" s="211">
        <v>0</v>
      </c>
      <c r="AT37" s="211">
        <v>0</v>
      </c>
      <c r="AU37" s="211">
        <v>0</v>
      </c>
      <c r="AV37" s="211">
        <v>0</v>
      </c>
      <c r="AW37" s="211">
        <v>0</v>
      </c>
      <c r="AX37" s="211">
        <v>0</v>
      </c>
      <c r="AY37" s="211">
        <v>0</v>
      </c>
      <c r="AZ37" s="211">
        <v>0</v>
      </c>
      <c r="BA37" s="211">
        <v>0</v>
      </c>
      <c r="BB37" s="210">
        <v>0</v>
      </c>
      <c r="BC37" s="210">
        <v>0</v>
      </c>
      <c r="BD37" s="210">
        <v>0</v>
      </c>
      <c r="BE37" s="210">
        <v>0</v>
      </c>
      <c r="BF37" s="210">
        <v>0</v>
      </c>
      <c r="BG37" s="210">
        <v>0</v>
      </c>
      <c r="BH37" s="210">
        <v>0</v>
      </c>
      <c r="BI37" s="210">
        <v>0</v>
      </c>
      <c r="BJ37" s="210">
        <v>0</v>
      </c>
      <c r="BK37" s="210">
        <v>0</v>
      </c>
      <c r="BL37" s="210">
        <v>0</v>
      </c>
      <c r="BM37" s="210">
        <v>0</v>
      </c>
      <c r="BN37" s="210">
        <v>0</v>
      </c>
      <c r="BO37" s="210">
        <v>140.94</v>
      </c>
      <c r="BP37" s="210">
        <v>0</v>
      </c>
      <c r="BQ37" s="210">
        <v>160.29</v>
      </c>
    </row>
    <row r="38" spans="1:69" s="213" customFormat="1" ht="20.25" customHeight="1">
      <c r="A38" s="191" t="s">
        <v>163</v>
      </c>
      <c r="B38" s="209" t="s">
        <v>164</v>
      </c>
      <c r="C38" s="191" t="s">
        <v>110</v>
      </c>
      <c r="D38" s="210">
        <v>0</v>
      </c>
      <c r="E38" s="210">
        <v>0</v>
      </c>
      <c r="F38" s="210">
        <v>0</v>
      </c>
      <c r="G38" s="210">
        <v>0</v>
      </c>
      <c r="H38" s="210">
        <v>0</v>
      </c>
      <c r="I38" s="210">
        <v>0</v>
      </c>
      <c r="J38" s="210">
        <v>0</v>
      </c>
      <c r="K38" s="210">
        <v>0</v>
      </c>
      <c r="L38" s="210">
        <v>0</v>
      </c>
      <c r="M38" s="210">
        <v>0</v>
      </c>
      <c r="N38" s="210">
        <v>0</v>
      </c>
      <c r="O38" s="210">
        <v>0</v>
      </c>
      <c r="P38" s="210">
        <v>0</v>
      </c>
      <c r="Q38" s="210">
        <v>0</v>
      </c>
      <c r="R38" s="210">
        <v>0</v>
      </c>
      <c r="S38" s="210">
        <v>0</v>
      </c>
      <c r="T38" s="210">
        <v>0</v>
      </c>
      <c r="U38" s="210">
        <v>0</v>
      </c>
      <c r="V38" s="210">
        <v>0</v>
      </c>
      <c r="W38" s="210">
        <v>0</v>
      </c>
      <c r="X38" s="210">
        <v>0</v>
      </c>
      <c r="Y38" s="210">
        <v>0</v>
      </c>
      <c r="Z38" s="211">
        <v>0</v>
      </c>
      <c r="AA38" s="211">
        <v>0</v>
      </c>
      <c r="AB38" s="211">
        <v>0</v>
      </c>
      <c r="AC38" s="211">
        <v>0</v>
      </c>
      <c r="AD38" s="211">
        <v>0</v>
      </c>
      <c r="AE38" s="211">
        <v>0</v>
      </c>
      <c r="AF38" s="211">
        <v>0</v>
      </c>
      <c r="AG38" s="211">
        <v>0</v>
      </c>
      <c r="AH38" s="211">
        <v>0</v>
      </c>
      <c r="AI38" s="211">
        <v>0</v>
      </c>
      <c r="AJ38" s="210">
        <v>0</v>
      </c>
      <c r="AK38" s="212">
        <v>0</v>
      </c>
      <c r="AL38" s="211">
        <v>0</v>
      </c>
      <c r="AM38" s="211">
        <v>0</v>
      </c>
      <c r="AN38" s="211">
        <v>0</v>
      </c>
      <c r="AO38" s="211">
        <v>0</v>
      </c>
      <c r="AP38" s="211">
        <v>0</v>
      </c>
      <c r="AQ38" s="210">
        <v>0</v>
      </c>
      <c r="AR38" s="211">
        <v>0</v>
      </c>
      <c r="AS38" s="211">
        <v>0</v>
      </c>
      <c r="AT38" s="211">
        <v>0</v>
      </c>
      <c r="AU38" s="211">
        <v>0</v>
      </c>
      <c r="AV38" s="211">
        <v>0</v>
      </c>
      <c r="AW38" s="211">
        <v>0</v>
      </c>
      <c r="AX38" s="211">
        <v>0</v>
      </c>
      <c r="AY38" s="211">
        <v>0</v>
      </c>
      <c r="AZ38" s="211">
        <v>0</v>
      </c>
      <c r="BA38" s="211">
        <v>0</v>
      </c>
      <c r="BB38" s="210">
        <v>0</v>
      </c>
      <c r="BC38" s="210">
        <v>0</v>
      </c>
      <c r="BD38" s="210">
        <v>0</v>
      </c>
      <c r="BE38" s="210">
        <v>0</v>
      </c>
      <c r="BF38" s="210">
        <v>0</v>
      </c>
      <c r="BG38" s="210">
        <v>0</v>
      </c>
      <c r="BH38" s="210">
        <v>0</v>
      </c>
      <c r="BI38" s="210">
        <v>0</v>
      </c>
      <c r="BJ38" s="210">
        <v>0</v>
      </c>
      <c r="BK38" s="210">
        <v>0</v>
      </c>
      <c r="BL38" s="210">
        <v>0</v>
      </c>
      <c r="BM38" s="210">
        <v>0</v>
      </c>
      <c r="BN38" s="210">
        <v>0</v>
      </c>
      <c r="BO38" s="210">
        <v>0</v>
      </c>
      <c r="BP38" s="210">
        <v>0</v>
      </c>
      <c r="BQ38" s="210">
        <v>0</v>
      </c>
    </row>
    <row r="39" spans="1:69" s="213" customFormat="1" ht="21.75" customHeight="1">
      <c r="A39" s="191" t="s">
        <v>166</v>
      </c>
      <c r="B39" s="209" t="s">
        <v>167</v>
      </c>
      <c r="C39" s="191" t="s">
        <v>114</v>
      </c>
      <c r="D39" s="210">
        <v>0</v>
      </c>
      <c r="E39" s="210">
        <v>0</v>
      </c>
      <c r="F39" s="210">
        <v>0</v>
      </c>
      <c r="G39" s="210">
        <v>0</v>
      </c>
      <c r="H39" s="210">
        <v>0</v>
      </c>
      <c r="I39" s="210">
        <v>0</v>
      </c>
      <c r="J39" s="210">
        <v>0</v>
      </c>
      <c r="K39" s="210">
        <v>0</v>
      </c>
      <c r="L39" s="210">
        <v>0</v>
      </c>
      <c r="M39" s="210">
        <v>0</v>
      </c>
      <c r="N39" s="210">
        <v>0</v>
      </c>
      <c r="O39" s="210">
        <v>0</v>
      </c>
      <c r="P39" s="210">
        <v>0</v>
      </c>
      <c r="Q39" s="210">
        <v>0</v>
      </c>
      <c r="R39" s="210">
        <v>0</v>
      </c>
      <c r="S39" s="210">
        <v>0</v>
      </c>
      <c r="T39" s="210">
        <v>0</v>
      </c>
      <c r="U39" s="210">
        <v>0</v>
      </c>
      <c r="V39" s="210">
        <v>0</v>
      </c>
      <c r="W39" s="210">
        <v>0</v>
      </c>
      <c r="X39" s="210">
        <v>0</v>
      </c>
      <c r="Y39" s="210">
        <v>0</v>
      </c>
      <c r="Z39" s="211">
        <v>0</v>
      </c>
      <c r="AA39" s="211">
        <v>0</v>
      </c>
      <c r="AB39" s="211">
        <v>0</v>
      </c>
      <c r="AC39" s="211">
        <v>0</v>
      </c>
      <c r="AD39" s="211">
        <v>0</v>
      </c>
      <c r="AE39" s="211">
        <v>0</v>
      </c>
      <c r="AF39" s="211">
        <v>0</v>
      </c>
      <c r="AG39" s="211">
        <v>0</v>
      </c>
      <c r="AH39" s="211">
        <v>0</v>
      </c>
      <c r="AI39" s="211">
        <v>0</v>
      </c>
      <c r="AJ39" s="210">
        <v>0</v>
      </c>
      <c r="AK39" s="211">
        <v>0</v>
      </c>
      <c r="AL39" s="212">
        <v>0</v>
      </c>
      <c r="AM39" s="211">
        <v>0</v>
      </c>
      <c r="AN39" s="211">
        <v>0</v>
      </c>
      <c r="AO39" s="211">
        <v>0</v>
      </c>
      <c r="AP39" s="211">
        <v>0</v>
      </c>
      <c r="AQ39" s="210">
        <v>0</v>
      </c>
      <c r="AR39" s="211">
        <v>0</v>
      </c>
      <c r="AS39" s="211">
        <v>0</v>
      </c>
      <c r="AT39" s="211">
        <v>0</v>
      </c>
      <c r="AU39" s="211">
        <v>0</v>
      </c>
      <c r="AV39" s="211">
        <v>0</v>
      </c>
      <c r="AW39" s="211">
        <v>0</v>
      </c>
      <c r="AX39" s="211">
        <v>0</v>
      </c>
      <c r="AY39" s="211">
        <v>0</v>
      </c>
      <c r="AZ39" s="211">
        <v>0</v>
      </c>
      <c r="BA39" s="211">
        <v>0</v>
      </c>
      <c r="BB39" s="210">
        <v>0</v>
      </c>
      <c r="BC39" s="210">
        <v>0</v>
      </c>
      <c r="BD39" s="210">
        <v>0</v>
      </c>
      <c r="BE39" s="210">
        <v>0</v>
      </c>
      <c r="BF39" s="210">
        <v>0</v>
      </c>
      <c r="BG39" s="210">
        <v>0</v>
      </c>
      <c r="BH39" s="210">
        <v>0</v>
      </c>
      <c r="BI39" s="210">
        <v>0</v>
      </c>
      <c r="BJ39" s="210">
        <v>0</v>
      </c>
      <c r="BK39" s="210">
        <v>0</v>
      </c>
      <c r="BL39" s="210">
        <v>0</v>
      </c>
      <c r="BM39" s="210">
        <v>0</v>
      </c>
      <c r="BN39" s="210">
        <v>0</v>
      </c>
      <c r="BO39" s="210">
        <v>8</v>
      </c>
      <c r="BP39" s="210">
        <v>0</v>
      </c>
      <c r="BQ39" s="210">
        <v>8</v>
      </c>
    </row>
    <row r="40" spans="1:69" s="213" customFormat="1" ht="26.25" customHeight="1">
      <c r="A40" s="191" t="s">
        <v>168</v>
      </c>
      <c r="B40" s="209" t="s">
        <v>169</v>
      </c>
      <c r="C40" s="191" t="s">
        <v>170</v>
      </c>
      <c r="D40" s="210">
        <v>0</v>
      </c>
      <c r="E40" s="210">
        <v>0</v>
      </c>
      <c r="F40" s="210">
        <v>0</v>
      </c>
      <c r="G40" s="210">
        <v>0</v>
      </c>
      <c r="H40" s="210">
        <v>0</v>
      </c>
      <c r="I40" s="210">
        <v>0</v>
      </c>
      <c r="J40" s="210">
        <v>0</v>
      </c>
      <c r="K40" s="210">
        <v>0</v>
      </c>
      <c r="L40" s="210">
        <v>0</v>
      </c>
      <c r="M40" s="210">
        <v>0</v>
      </c>
      <c r="N40" s="210">
        <v>0</v>
      </c>
      <c r="O40" s="210">
        <v>0</v>
      </c>
      <c r="P40" s="210">
        <v>0</v>
      </c>
      <c r="Q40" s="210">
        <v>0</v>
      </c>
      <c r="R40" s="210">
        <v>0</v>
      </c>
      <c r="S40" s="210">
        <v>0</v>
      </c>
      <c r="T40" s="210">
        <v>0</v>
      </c>
      <c r="U40" s="210">
        <v>0</v>
      </c>
      <c r="V40" s="210">
        <v>0</v>
      </c>
      <c r="W40" s="210">
        <v>0</v>
      </c>
      <c r="X40" s="210">
        <v>0</v>
      </c>
      <c r="Y40" s="210">
        <v>0</v>
      </c>
      <c r="Z40" s="211">
        <v>0</v>
      </c>
      <c r="AA40" s="211">
        <v>0</v>
      </c>
      <c r="AB40" s="211">
        <v>0</v>
      </c>
      <c r="AC40" s="211">
        <v>0</v>
      </c>
      <c r="AD40" s="211">
        <v>0</v>
      </c>
      <c r="AE40" s="211">
        <v>0</v>
      </c>
      <c r="AF40" s="211">
        <v>0</v>
      </c>
      <c r="AG40" s="211">
        <v>0</v>
      </c>
      <c r="AH40" s="211">
        <v>0</v>
      </c>
      <c r="AI40" s="211">
        <v>0</v>
      </c>
      <c r="AJ40" s="210">
        <v>0</v>
      </c>
      <c r="AK40" s="211">
        <v>0</v>
      </c>
      <c r="AL40" s="211">
        <v>0</v>
      </c>
      <c r="AM40" s="212">
        <v>0</v>
      </c>
      <c r="AN40" s="211">
        <v>0</v>
      </c>
      <c r="AO40" s="211">
        <v>0</v>
      </c>
      <c r="AP40" s="211">
        <v>0</v>
      </c>
      <c r="AQ40" s="210">
        <v>0</v>
      </c>
      <c r="AR40" s="211">
        <v>0</v>
      </c>
      <c r="AS40" s="211">
        <v>0</v>
      </c>
      <c r="AT40" s="211">
        <v>0</v>
      </c>
      <c r="AU40" s="211">
        <v>0</v>
      </c>
      <c r="AV40" s="211">
        <v>0</v>
      </c>
      <c r="AW40" s="211">
        <v>0</v>
      </c>
      <c r="AX40" s="211">
        <v>0</v>
      </c>
      <c r="AY40" s="211">
        <v>0</v>
      </c>
      <c r="AZ40" s="211">
        <v>0</v>
      </c>
      <c r="BA40" s="211">
        <v>0</v>
      </c>
      <c r="BB40" s="210">
        <v>0</v>
      </c>
      <c r="BC40" s="210">
        <v>0</v>
      </c>
      <c r="BD40" s="210">
        <v>0</v>
      </c>
      <c r="BE40" s="210">
        <v>0</v>
      </c>
      <c r="BF40" s="210">
        <v>0</v>
      </c>
      <c r="BG40" s="210">
        <v>0</v>
      </c>
      <c r="BH40" s="210">
        <v>0</v>
      </c>
      <c r="BI40" s="210">
        <v>0</v>
      </c>
      <c r="BJ40" s="210">
        <v>0</v>
      </c>
      <c r="BK40" s="210">
        <v>0</v>
      </c>
      <c r="BL40" s="210">
        <v>0</v>
      </c>
      <c r="BM40" s="210">
        <v>0</v>
      </c>
      <c r="BN40" s="210">
        <v>0</v>
      </c>
      <c r="BO40" s="210">
        <v>0</v>
      </c>
      <c r="BP40" s="210">
        <v>0</v>
      </c>
      <c r="BQ40" s="210">
        <v>0</v>
      </c>
    </row>
    <row r="41" spans="1:69" s="213" customFormat="1" ht="21.75" customHeight="1">
      <c r="A41" s="191" t="s">
        <v>171</v>
      </c>
      <c r="B41" s="209" t="s">
        <v>172</v>
      </c>
      <c r="C41" s="191" t="s">
        <v>118</v>
      </c>
      <c r="D41" s="210">
        <v>0.93</v>
      </c>
      <c r="E41" s="210">
        <v>0</v>
      </c>
      <c r="F41" s="210">
        <v>0</v>
      </c>
      <c r="G41" s="210">
        <v>0</v>
      </c>
      <c r="H41" s="210">
        <v>0</v>
      </c>
      <c r="I41" s="210">
        <v>0</v>
      </c>
      <c r="J41" s="210">
        <v>0</v>
      </c>
      <c r="K41" s="210">
        <v>0</v>
      </c>
      <c r="L41" s="210">
        <v>0</v>
      </c>
      <c r="M41" s="210">
        <v>0</v>
      </c>
      <c r="N41" s="210">
        <v>0</v>
      </c>
      <c r="O41" s="210">
        <v>0</v>
      </c>
      <c r="P41" s="210">
        <v>0</v>
      </c>
      <c r="Q41" s="210">
        <v>0</v>
      </c>
      <c r="R41" s="210">
        <v>0</v>
      </c>
      <c r="S41" s="210">
        <v>0</v>
      </c>
      <c r="T41" s="210">
        <v>0</v>
      </c>
      <c r="U41" s="210">
        <v>0</v>
      </c>
      <c r="V41" s="210">
        <v>0</v>
      </c>
      <c r="W41" s="210">
        <v>0</v>
      </c>
      <c r="X41" s="210">
        <v>0</v>
      </c>
      <c r="Y41" s="210">
        <v>0</v>
      </c>
      <c r="Z41" s="211">
        <v>0</v>
      </c>
      <c r="AA41" s="211">
        <v>0</v>
      </c>
      <c r="AB41" s="211">
        <v>0</v>
      </c>
      <c r="AC41" s="211">
        <v>0</v>
      </c>
      <c r="AD41" s="211">
        <v>0</v>
      </c>
      <c r="AE41" s="211">
        <v>0</v>
      </c>
      <c r="AF41" s="211">
        <v>0</v>
      </c>
      <c r="AG41" s="211">
        <v>0</v>
      </c>
      <c r="AH41" s="211">
        <v>0</v>
      </c>
      <c r="AI41" s="211">
        <v>0</v>
      </c>
      <c r="AJ41" s="210">
        <v>0</v>
      </c>
      <c r="AK41" s="211">
        <v>0</v>
      </c>
      <c r="AL41" s="211">
        <v>0</v>
      </c>
      <c r="AM41" s="211">
        <v>0</v>
      </c>
      <c r="AN41" s="212">
        <v>0.93</v>
      </c>
      <c r="AO41" s="211">
        <v>0</v>
      </c>
      <c r="AP41" s="211">
        <v>0</v>
      </c>
      <c r="AQ41" s="210">
        <v>0</v>
      </c>
      <c r="AR41" s="211">
        <v>0</v>
      </c>
      <c r="AS41" s="211">
        <v>0</v>
      </c>
      <c r="AT41" s="211">
        <v>0</v>
      </c>
      <c r="AU41" s="211">
        <v>0</v>
      </c>
      <c r="AV41" s="211">
        <v>0</v>
      </c>
      <c r="AW41" s="211">
        <v>0</v>
      </c>
      <c r="AX41" s="211">
        <v>0</v>
      </c>
      <c r="AY41" s="211">
        <v>0</v>
      </c>
      <c r="AZ41" s="211">
        <v>0</v>
      </c>
      <c r="BA41" s="211">
        <v>0</v>
      </c>
      <c r="BB41" s="210">
        <v>0</v>
      </c>
      <c r="BC41" s="210">
        <v>0</v>
      </c>
      <c r="BD41" s="210">
        <v>0</v>
      </c>
      <c r="BE41" s="210">
        <v>0</v>
      </c>
      <c r="BF41" s="210">
        <v>0</v>
      </c>
      <c r="BG41" s="210">
        <v>0</v>
      </c>
      <c r="BH41" s="210">
        <v>0</v>
      </c>
      <c r="BI41" s="210">
        <v>0</v>
      </c>
      <c r="BJ41" s="210">
        <v>0</v>
      </c>
      <c r="BK41" s="210">
        <v>0</v>
      </c>
      <c r="BL41" s="210">
        <v>0</v>
      </c>
      <c r="BM41" s="210">
        <v>0</v>
      </c>
      <c r="BN41" s="210">
        <v>0</v>
      </c>
      <c r="BO41" s="210">
        <v>27.089999999999996</v>
      </c>
      <c r="BP41" s="210">
        <v>0</v>
      </c>
      <c r="BQ41" s="210">
        <v>28.019999999999996</v>
      </c>
    </row>
    <row r="42" spans="1:69" s="213" customFormat="1" ht="27" customHeight="1">
      <c r="A42" s="191" t="s">
        <v>174</v>
      </c>
      <c r="B42" s="209" t="s">
        <v>175</v>
      </c>
      <c r="C42" s="191" t="s">
        <v>121</v>
      </c>
      <c r="D42" s="210">
        <v>0.71</v>
      </c>
      <c r="E42" s="210">
        <v>0</v>
      </c>
      <c r="F42" s="210">
        <v>0</v>
      </c>
      <c r="G42" s="210">
        <v>0</v>
      </c>
      <c r="H42" s="210">
        <v>0</v>
      </c>
      <c r="I42" s="210">
        <v>0</v>
      </c>
      <c r="J42" s="210">
        <v>0</v>
      </c>
      <c r="K42" s="210">
        <v>0</v>
      </c>
      <c r="L42" s="210">
        <v>0</v>
      </c>
      <c r="M42" s="210">
        <v>0</v>
      </c>
      <c r="N42" s="210">
        <v>0</v>
      </c>
      <c r="O42" s="210">
        <v>0</v>
      </c>
      <c r="P42" s="210">
        <v>0</v>
      </c>
      <c r="Q42" s="210">
        <v>0</v>
      </c>
      <c r="R42" s="210">
        <v>0</v>
      </c>
      <c r="S42" s="210">
        <v>0</v>
      </c>
      <c r="T42" s="210">
        <v>0</v>
      </c>
      <c r="U42" s="210">
        <v>0</v>
      </c>
      <c r="V42" s="210">
        <v>0</v>
      </c>
      <c r="W42" s="210">
        <v>0</v>
      </c>
      <c r="X42" s="210">
        <v>0</v>
      </c>
      <c r="Y42" s="210">
        <v>0</v>
      </c>
      <c r="Z42" s="211">
        <v>0</v>
      </c>
      <c r="AA42" s="211">
        <v>0</v>
      </c>
      <c r="AB42" s="211">
        <v>0</v>
      </c>
      <c r="AC42" s="211">
        <v>0</v>
      </c>
      <c r="AD42" s="211">
        <v>0</v>
      </c>
      <c r="AE42" s="211">
        <v>0</v>
      </c>
      <c r="AF42" s="211">
        <v>0</v>
      </c>
      <c r="AG42" s="211">
        <v>0</v>
      </c>
      <c r="AH42" s="211">
        <v>0</v>
      </c>
      <c r="AI42" s="211">
        <v>0</v>
      </c>
      <c r="AJ42" s="210">
        <v>0</v>
      </c>
      <c r="AK42" s="211">
        <v>0</v>
      </c>
      <c r="AL42" s="211">
        <v>0</v>
      </c>
      <c r="AM42" s="211">
        <v>0</v>
      </c>
      <c r="AN42" s="211">
        <v>0</v>
      </c>
      <c r="AO42" s="212">
        <v>0.71</v>
      </c>
      <c r="AP42" s="211">
        <v>0</v>
      </c>
      <c r="AQ42" s="210">
        <v>0</v>
      </c>
      <c r="AR42" s="211">
        <v>0</v>
      </c>
      <c r="AS42" s="211">
        <v>0</v>
      </c>
      <c r="AT42" s="211">
        <v>0</v>
      </c>
      <c r="AU42" s="211">
        <v>0</v>
      </c>
      <c r="AV42" s="211">
        <v>0</v>
      </c>
      <c r="AW42" s="211">
        <v>0</v>
      </c>
      <c r="AX42" s="211">
        <v>0</v>
      </c>
      <c r="AY42" s="211">
        <v>0</v>
      </c>
      <c r="AZ42" s="211">
        <v>0</v>
      </c>
      <c r="BA42" s="211">
        <v>0</v>
      </c>
      <c r="BB42" s="210">
        <v>0</v>
      </c>
      <c r="BC42" s="210">
        <v>0</v>
      </c>
      <c r="BD42" s="210">
        <v>0</v>
      </c>
      <c r="BE42" s="210">
        <v>0</v>
      </c>
      <c r="BF42" s="210">
        <v>0</v>
      </c>
      <c r="BG42" s="210">
        <v>0</v>
      </c>
      <c r="BH42" s="210">
        <v>0</v>
      </c>
      <c r="BI42" s="210">
        <v>0</v>
      </c>
      <c r="BJ42" s="210">
        <v>0</v>
      </c>
      <c r="BK42" s="210">
        <v>0</v>
      </c>
      <c r="BL42" s="210">
        <v>0</v>
      </c>
      <c r="BM42" s="210">
        <v>0</v>
      </c>
      <c r="BN42" s="210">
        <v>0</v>
      </c>
      <c r="BO42" s="210">
        <v>0.55000000000000004</v>
      </c>
      <c r="BP42" s="210">
        <v>0</v>
      </c>
      <c r="BQ42" s="210">
        <v>1.26</v>
      </c>
    </row>
    <row r="43" spans="1:69" s="213" customFormat="1" ht="27" customHeight="1">
      <c r="A43" s="191" t="s">
        <v>176</v>
      </c>
      <c r="B43" s="209" t="s">
        <v>177</v>
      </c>
      <c r="C43" s="191" t="s">
        <v>125</v>
      </c>
      <c r="D43" s="210">
        <v>17.71</v>
      </c>
      <c r="E43" s="210">
        <v>0</v>
      </c>
      <c r="F43" s="210">
        <v>0</v>
      </c>
      <c r="G43" s="210">
        <v>0</v>
      </c>
      <c r="H43" s="210">
        <v>0</v>
      </c>
      <c r="I43" s="210">
        <v>0</v>
      </c>
      <c r="J43" s="210">
        <v>0</v>
      </c>
      <c r="K43" s="210">
        <v>0</v>
      </c>
      <c r="L43" s="210">
        <v>0</v>
      </c>
      <c r="M43" s="210">
        <v>0</v>
      </c>
      <c r="N43" s="210">
        <v>0</v>
      </c>
      <c r="O43" s="210">
        <v>0</v>
      </c>
      <c r="P43" s="210">
        <v>0</v>
      </c>
      <c r="Q43" s="210">
        <v>0</v>
      </c>
      <c r="R43" s="210">
        <v>0</v>
      </c>
      <c r="S43" s="210">
        <v>0</v>
      </c>
      <c r="T43" s="210">
        <v>0</v>
      </c>
      <c r="U43" s="210">
        <v>0</v>
      </c>
      <c r="V43" s="210">
        <v>0</v>
      </c>
      <c r="W43" s="210">
        <v>0</v>
      </c>
      <c r="X43" s="210">
        <v>0</v>
      </c>
      <c r="Y43" s="210">
        <v>0</v>
      </c>
      <c r="Z43" s="211">
        <v>0</v>
      </c>
      <c r="AA43" s="211">
        <v>0</v>
      </c>
      <c r="AB43" s="211">
        <v>0</v>
      </c>
      <c r="AC43" s="211">
        <v>0</v>
      </c>
      <c r="AD43" s="211">
        <v>0</v>
      </c>
      <c r="AE43" s="211">
        <v>0</v>
      </c>
      <c r="AF43" s="211">
        <v>0</v>
      </c>
      <c r="AG43" s="211">
        <v>0</v>
      </c>
      <c r="AH43" s="211">
        <v>0</v>
      </c>
      <c r="AI43" s="211">
        <v>0</v>
      </c>
      <c r="AJ43" s="210">
        <v>0</v>
      </c>
      <c r="AK43" s="211">
        <v>0</v>
      </c>
      <c r="AL43" s="211">
        <v>0</v>
      </c>
      <c r="AM43" s="211">
        <v>0</v>
      </c>
      <c r="AN43" s="211">
        <v>0</v>
      </c>
      <c r="AO43" s="211">
        <v>0</v>
      </c>
      <c r="AP43" s="212">
        <v>17.71</v>
      </c>
      <c r="AQ43" s="210">
        <v>0</v>
      </c>
      <c r="AR43" s="211">
        <v>0</v>
      </c>
      <c r="AS43" s="211">
        <v>0</v>
      </c>
      <c r="AT43" s="211">
        <v>0</v>
      </c>
      <c r="AU43" s="211">
        <v>0</v>
      </c>
      <c r="AV43" s="211">
        <v>0</v>
      </c>
      <c r="AW43" s="211">
        <v>0</v>
      </c>
      <c r="AX43" s="211">
        <v>0</v>
      </c>
      <c r="AY43" s="211">
        <v>0</v>
      </c>
      <c r="AZ43" s="211">
        <v>0</v>
      </c>
      <c r="BA43" s="211">
        <v>0</v>
      </c>
      <c r="BB43" s="210">
        <v>0</v>
      </c>
      <c r="BC43" s="210">
        <v>0</v>
      </c>
      <c r="BD43" s="210">
        <v>0</v>
      </c>
      <c r="BE43" s="210">
        <v>0</v>
      </c>
      <c r="BF43" s="210">
        <v>0</v>
      </c>
      <c r="BG43" s="210">
        <v>0</v>
      </c>
      <c r="BH43" s="210">
        <v>0</v>
      </c>
      <c r="BI43" s="210">
        <v>0</v>
      </c>
      <c r="BJ43" s="210">
        <v>0</v>
      </c>
      <c r="BK43" s="210">
        <v>0</v>
      </c>
      <c r="BL43" s="210">
        <v>0</v>
      </c>
      <c r="BM43" s="210">
        <v>0</v>
      </c>
      <c r="BN43" s="210">
        <v>0</v>
      </c>
      <c r="BO43" s="210">
        <v>105.3</v>
      </c>
      <c r="BP43" s="210">
        <v>0</v>
      </c>
      <c r="BQ43" s="210">
        <v>123.00999999999999</v>
      </c>
    </row>
    <row r="44" spans="1:69" s="213" customFormat="1" ht="27" customHeight="1">
      <c r="A44" s="191" t="s">
        <v>178</v>
      </c>
      <c r="B44" s="209" t="s">
        <v>179</v>
      </c>
      <c r="C44" s="191" t="s">
        <v>180</v>
      </c>
      <c r="D44" s="210">
        <v>821.5</v>
      </c>
      <c r="E44" s="210">
        <v>0</v>
      </c>
      <c r="F44" s="210">
        <v>0</v>
      </c>
      <c r="G44" s="210">
        <v>0</v>
      </c>
      <c r="H44" s="210">
        <v>0</v>
      </c>
      <c r="I44" s="210">
        <v>0</v>
      </c>
      <c r="J44" s="210">
        <v>0</v>
      </c>
      <c r="K44" s="210">
        <v>0</v>
      </c>
      <c r="L44" s="210">
        <v>0</v>
      </c>
      <c r="M44" s="210">
        <v>0</v>
      </c>
      <c r="N44" s="210">
        <v>0</v>
      </c>
      <c r="O44" s="210">
        <v>0</v>
      </c>
      <c r="P44" s="210">
        <v>0</v>
      </c>
      <c r="Q44" s="210">
        <v>0</v>
      </c>
      <c r="R44" s="210">
        <v>0</v>
      </c>
      <c r="S44" s="210">
        <v>0</v>
      </c>
      <c r="T44" s="210">
        <v>10</v>
      </c>
      <c r="U44" s="210">
        <v>2.62</v>
      </c>
      <c r="V44" s="210">
        <v>0</v>
      </c>
      <c r="W44" s="210">
        <v>0</v>
      </c>
      <c r="X44" s="210">
        <v>0</v>
      </c>
      <c r="Y44" s="210">
        <v>4.8</v>
      </c>
      <c r="Z44" s="211">
        <v>0</v>
      </c>
      <c r="AA44" s="211">
        <v>0</v>
      </c>
      <c r="AB44" s="211">
        <v>0</v>
      </c>
      <c r="AC44" s="211">
        <v>0</v>
      </c>
      <c r="AD44" s="211">
        <v>4.8</v>
      </c>
      <c r="AE44" s="211">
        <v>0</v>
      </c>
      <c r="AF44" s="211">
        <v>0</v>
      </c>
      <c r="AG44" s="211">
        <v>0</v>
      </c>
      <c r="AH44" s="211">
        <v>0</v>
      </c>
      <c r="AI44" s="211">
        <v>0</v>
      </c>
      <c r="AJ44" s="210">
        <v>0</v>
      </c>
      <c r="AK44" s="211">
        <v>0</v>
      </c>
      <c r="AL44" s="211">
        <v>0</v>
      </c>
      <c r="AM44" s="211">
        <v>0</v>
      </c>
      <c r="AN44" s="211">
        <v>0</v>
      </c>
      <c r="AO44" s="211">
        <v>0</v>
      </c>
      <c r="AP44" s="211">
        <v>0</v>
      </c>
      <c r="AQ44" s="207">
        <v>803.96</v>
      </c>
      <c r="AR44" s="211">
        <v>0</v>
      </c>
      <c r="AS44" s="211">
        <v>0</v>
      </c>
      <c r="AT44" s="211">
        <v>0</v>
      </c>
      <c r="AU44" s="211">
        <v>0</v>
      </c>
      <c r="AV44" s="211">
        <v>0</v>
      </c>
      <c r="AW44" s="211">
        <v>0</v>
      </c>
      <c r="AX44" s="211">
        <v>0</v>
      </c>
      <c r="AY44" s="211">
        <v>0</v>
      </c>
      <c r="AZ44" s="211">
        <v>0</v>
      </c>
      <c r="BA44" s="211">
        <v>0</v>
      </c>
      <c r="BB44" s="210">
        <v>0</v>
      </c>
      <c r="BC44" s="210">
        <v>0</v>
      </c>
      <c r="BD44" s="210">
        <v>0</v>
      </c>
      <c r="BE44" s="210">
        <v>0.12</v>
      </c>
      <c r="BF44" s="210">
        <v>0.12</v>
      </c>
      <c r="BG44" s="210">
        <v>0</v>
      </c>
      <c r="BH44" s="210">
        <v>0</v>
      </c>
      <c r="BI44" s="210">
        <v>0</v>
      </c>
      <c r="BJ44" s="210">
        <v>0</v>
      </c>
      <c r="BK44" s="210">
        <v>0</v>
      </c>
      <c r="BL44" s="210">
        <v>0</v>
      </c>
      <c r="BM44" s="210">
        <v>0</v>
      </c>
      <c r="BN44" s="210">
        <v>17.54</v>
      </c>
      <c r="BO44" s="210">
        <v>564.58999999999992</v>
      </c>
      <c r="BP44" s="210">
        <v>0</v>
      </c>
      <c r="BQ44" s="210">
        <v>1386.09</v>
      </c>
    </row>
    <row r="45" spans="1:69" s="213" customFormat="1" ht="21.75" customHeight="1">
      <c r="A45" s="191" t="s">
        <v>182</v>
      </c>
      <c r="B45" s="209" t="s">
        <v>183</v>
      </c>
      <c r="C45" s="191" t="s">
        <v>135</v>
      </c>
      <c r="D45" s="210">
        <v>644.27</v>
      </c>
      <c r="E45" s="210">
        <v>0</v>
      </c>
      <c r="F45" s="210">
        <v>0</v>
      </c>
      <c r="G45" s="210">
        <v>0</v>
      </c>
      <c r="H45" s="210">
        <v>0</v>
      </c>
      <c r="I45" s="210">
        <v>0</v>
      </c>
      <c r="J45" s="210">
        <v>0</v>
      </c>
      <c r="K45" s="210">
        <v>0</v>
      </c>
      <c r="L45" s="210">
        <v>0</v>
      </c>
      <c r="M45" s="210">
        <v>0</v>
      </c>
      <c r="N45" s="210">
        <v>0</v>
      </c>
      <c r="O45" s="210">
        <v>0</v>
      </c>
      <c r="P45" s="210">
        <v>0</v>
      </c>
      <c r="Q45" s="210">
        <v>0</v>
      </c>
      <c r="R45" s="210">
        <v>0</v>
      </c>
      <c r="S45" s="210">
        <v>0</v>
      </c>
      <c r="T45" s="210">
        <v>0.5</v>
      </c>
      <c r="U45" s="210">
        <v>0.6</v>
      </c>
      <c r="V45" s="210">
        <v>0</v>
      </c>
      <c r="W45" s="210">
        <v>0</v>
      </c>
      <c r="X45" s="210">
        <v>0</v>
      </c>
      <c r="Y45" s="210">
        <v>4.8</v>
      </c>
      <c r="Z45" s="211">
        <v>0</v>
      </c>
      <c r="AA45" s="211">
        <v>0</v>
      </c>
      <c r="AB45" s="211">
        <v>0</v>
      </c>
      <c r="AC45" s="211">
        <v>0</v>
      </c>
      <c r="AD45" s="211">
        <v>4.8</v>
      </c>
      <c r="AE45" s="211">
        <v>0</v>
      </c>
      <c r="AF45" s="211">
        <v>0</v>
      </c>
      <c r="AG45" s="211">
        <v>0</v>
      </c>
      <c r="AH45" s="211">
        <v>0</v>
      </c>
      <c r="AI45" s="211">
        <v>0</v>
      </c>
      <c r="AJ45" s="210">
        <v>0</v>
      </c>
      <c r="AK45" s="211">
        <v>0</v>
      </c>
      <c r="AL45" s="211">
        <v>0</v>
      </c>
      <c r="AM45" s="211">
        <v>0</v>
      </c>
      <c r="AN45" s="211">
        <v>0</v>
      </c>
      <c r="AO45" s="211">
        <v>0</v>
      </c>
      <c r="AP45" s="211">
        <v>0</v>
      </c>
      <c r="AQ45" s="210">
        <v>0</v>
      </c>
      <c r="AR45" s="212">
        <v>632.75</v>
      </c>
      <c r="AS45" s="211">
        <v>0</v>
      </c>
      <c r="AT45" s="211">
        <v>0.04</v>
      </c>
      <c r="AU45" s="211">
        <v>0.01</v>
      </c>
      <c r="AV45" s="211">
        <v>0</v>
      </c>
      <c r="AW45" s="211">
        <v>0</v>
      </c>
      <c r="AX45" s="211">
        <v>5.45</v>
      </c>
      <c r="AY45" s="211">
        <v>0</v>
      </c>
      <c r="AZ45" s="211">
        <v>0</v>
      </c>
      <c r="BA45" s="211">
        <v>0</v>
      </c>
      <c r="BB45" s="210">
        <v>0</v>
      </c>
      <c r="BC45" s="210">
        <v>0</v>
      </c>
      <c r="BD45" s="210">
        <v>0</v>
      </c>
      <c r="BE45" s="210">
        <v>0.12</v>
      </c>
      <c r="BF45" s="210">
        <v>0.12</v>
      </c>
      <c r="BG45" s="210">
        <v>0</v>
      </c>
      <c r="BH45" s="210">
        <v>0</v>
      </c>
      <c r="BI45" s="210">
        <v>0</v>
      </c>
      <c r="BJ45" s="210">
        <v>0</v>
      </c>
      <c r="BK45" s="210">
        <v>0</v>
      </c>
      <c r="BL45" s="210">
        <v>0</v>
      </c>
      <c r="BM45" s="210">
        <v>0</v>
      </c>
      <c r="BN45" s="210">
        <v>11.52</v>
      </c>
      <c r="BO45" s="210">
        <v>274.28000000000003</v>
      </c>
      <c r="BP45" s="210">
        <v>0</v>
      </c>
      <c r="BQ45" s="210">
        <v>918.55</v>
      </c>
    </row>
    <row r="46" spans="1:69" s="213" customFormat="1" ht="21.75" customHeight="1">
      <c r="A46" s="191" t="s">
        <v>184</v>
      </c>
      <c r="B46" s="209" t="s">
        <v>185</v>
      </c>
      <c r="C46" s="191" t="s">
        <v>139</v>
      </c>
      <c r="D46" s="210">
        <v>33.149999999999991</v>
      </c>
      <c r="E46" s="210">
        <v>0</v>
      </c>
      <c r="F46" s="210">
        <v>0</v>
      </c>
      <c r="G46" s="210">
        <v>0</v>
      </c>
      <c r="H46" s="210">
        <v>0</v>
      </c>
      <c r="I46" s="210">
        <v>0</v>
      </c>
      <c r="J46" s="210">
        <v>0</v>
      </c>
      <c r="K46" s="210">
        <v>0</v>
      </c>
      <c r="L46" s="210">
        <v>0</v>
      </c>
      <c r="M46" s="210">
        <v>0</v>
      </c>
      <c r="N46" s="210">
        <v>0</v>
      </c>
      <c r="O46" s="210">
        <v>0</v>
      </c>
      <c r="P46" s="210">
        <v>0</v>
      </c>
      <c r="Q46" s="210">
        <v>0</v>
      </c>
      <c r="R46" s="210">
        <v>0</v>
      </c>
      <c r="S46" s="210">
        <v>0</v>
      </c>
      <c r="T46" s="210">
        <v>9.5</v>
      </c>
      <c r="U46" s="210">
        <v>2</v>
      </c>
      <c r="V46" s="210">
        <v>0</v>
      </c>
      <c r="W46" s="210">
        <v>0</v>
      </c>
      <c r="X46" s="210">
        <v>0</v>
      </c>
      <c r="Y46" s="210">
        <v>0</v>
      </c>
      <c r="Z46" s="211">
        <v>0</v>
      </c>
      <c r="AA46" s="211">
        <v>0</v>
      </c>
      <c r="AB46" s="211">
        <v>0</v>
      </c>
      <c r="AC46" s="211">
        <v>0</v>
      </c>
      <c r="AD46" s="211">
        <v>0</v>
      </c>
      <c r="AE46" s="211">
        <v>0</v>
      </c>
      <c r="AF46" s="211">
        <v>0</v>
      </c>
      <c r="AG46" s="211">
        <v>0</v>
      </c>
      <c r="AH46" s="211">
        <v>0</v>
      </c>
      <c r="AI46" s="211">
        <v>0</v>
      </c>
      <c r="AJ46" s="210">
        <v>0</v>
      </c>
      <c r="AK46" s="211">
        <v>0</v>
      </c>
      <c r="AL46" s="211">
        <v>0</v>
      </c>
      <c r="AM46" s="211">
        <v>0</v>
      </c>
      <c r="AN46" s="211">
        <v>0</v>
      </c>
      <c r="AO46" s="211">
        <v>0</v>
      </c>
      <c r="AP46" s="211">
        <v>0</v>
      </c>
      <c r="AQ46" s="210">
        <v>0</v>
      </c>
      <c r="AR46" s="211">
        <v>13.77</v>
      </c>
      <c r="AS46" s="212">
        <v>7.039999999999992</v>
      </c>
      <c r="AT46" s="211">
        <v>0.83</v>
      </c>
      <c r="AU46" s="211">
        <v>0.01</v>
      </c>
      <c r="AV46" s="211">
        <v>0</v>
      </c>
      <c r="AW46" s="211">
        <v>0</v>
      </c>
      <c r="AX46" s="211">
        <v>0</v>
      </c>
      <c r="AY46" s="211">
        <v>0</v>
      </c>
      <c r="AZ46" s="211">
        <v>0</v>
      </c>
      <c r="BA46" s="211">
        <v>0</v>
      </c>
      <c r="BB46" s="210">
        <v>0</v>
      </c>
      <c r="BC46" s="210">
        <v>0</v>
      </c>
      <c r="BD46" s="210">
        <v>0</v>
      </c>
      <c r="BE46" s="210">
        <v>0</v>
      </c>
      <c r="BF46" s="210">
        <v>0</v>
      </c>
      <c r="BG46" s="210">
        <v>0</v>
      </c>
      <c r="BH46" s="210">
        <v>0</v>
      </c>
      <c r="BI46" s="210">
        <v>0</v>
      </c>
      <c r="BJ46" s="210">
        <v>0</v>
      </c>
      <c r="BK46" s="210">
        <v>0</v>
      </c>
      <c r="BL46" s="210">
        <v>0</v>
      </c>
      <c r="BM46" s="210">
        <v>0</v>
      </c>
      <c r="BN46" s="210">
        <v>26.11</v>
      </c>
      <c r="BO46" s="210">
        <v>-23.78</v>
      </c>
      <c r="BP46" s="210">
        <v>0</v>
      </c>
      <c r="BQ46" s="210">
        <v>9.3699999999999903</v>
      </c>
    </row>
    <row r="47" spans="1:69" s="213" customFormat="1" ht="27.75" customHeight="1">
      <c r="A47" s="191" t="s">
        <v>186</v>
      </c>
      <c r="B47" s="209" t="s">
        <v>187</v>
      </c>
      <c r="C47" s="191" t="s">
        <v>188</v>
      </c>
      <c r="D47" s="210">
        <v>0.39</v>
      </c>
      <c r="E47" s="210">
        <v>0</v>
      </c>
      <c r="F47" s="210">
        <v>0</v>
      </c>
      <c r="G47" s="210">
        <v>0</v>
      </c>
      <c r="H47" s="210">
        <v>0</v>
      </c>
      <c r="I47" s="210">
        <v>0</v>
      </c>
      <c r="J47" s="210">
        <v>0</v>
      </c>
      <c r="K47" s="210">
        <v>0</v>
      </c>
      <c r="L47" s="210">
        <v>0</v>
      </c>
      <c r="M47" s="210">
        <v>0</v>
      </c>
      <c r="N47" s="210">
        <v>0</v>
      </c>
      <c r="O47" s="210">
        <v>0</v>
      </c>
      <c r="P47" s="210">
        <v>0</v>
      </c>
      <c r="Q47" s="210">
        <v>0</v>
      </c>
      <c r="R47" s="210">
        <v>0</v>
      </c>
      <c r="S47" s="210">
        <v>0</v>
      </c>
      <c r="T47" s="210">
        <v>0</v>
      </c>
      <c r="U47" s="210">
        <v>0</v>
      </c>
      <c r="V47" s="210">
        <v>0</v>
      </c>
      <c r="W47" s="210">
        <v>0</v>
      </c>
      <c r="X47" s="210">
        <v>0</v>
      </c>
      <c r="Y47" s="210">
        <v>0</v>
      </c>
      <c r="Z47" s="211">
        <v>0</v>
      </c>
      <c r="AA47" s="211">
        <v>0</v>
      </c>
      <c r="AB47" s="211">
        <v>0</v>
      </c>
      <c r="AC47" s="211">
        <v>0</v>
      </c>
      <c r="AD47" s="211">
        <v>0</v>
      </c>
      <c r="AE47" s="211">
        <v>0</v>
      </c>
      <c r="AF47" s="211">
        <v>0</v>
      </c>
      <c r="AG47" s="211">
        <v>0</v>
      </c>
      <c r="AH47" s="211">
        <v>0</v>
      </c>
      <c r="AI47" s="211">
        <v>0</v>
      </c>
      <c r="AJ47" s="210">
        <v>0</v>
      </c>
      <c r="AK47" s="211">
        <v>0</v>
      </c>
      <c r="AL47" s="211">
        <v>0</v>
      </c>
      <c r="AM47" s="211">
        <v>0</v>
      </c>
      <c r="AN47" s="211">
        <v>0</v>
      </c>
      <c r="AO47" s="211">
        <v>0</v>
      </c>
      <c r="AP47" s="211">
        <v>0</v>
      </c>
      <c r="AQ47" s="210">
        <v>0</v>
      </c>
      <c r="AR47" s="211">
        <v>0</v>
      </c>
      <c r="AS47" s="211">
        <v>0</v>
      </c>
      <c r="AT47" s="212">
        <v>0.39</v>
      </c>
      <c r="AU47" s="211">
        <v>0</v>
      </c>
      <c r="AV47" s="211">
        <v>0</v>
      </c>
      <c r="AW47" s="211">
        <v>0</v>
      </c>
      <c r="AX47" s="211">
        <v>0</v>
      </c>
      <c r="AY47" s="211">
        <v>0</v>
      </c>
      <c r="AZ47" s="211">
        <v>0</v>
      </c>
      <c r="BA47" s="211">
        <v>0</v>
      </c>
      <c r="BB47" s="210">
        <v>0</v>
      </c>
      <c r="BC47" s="210">
        <v>0</v>
      </c>
      <c r="BD47" s="210">
        <v>0</v>
      </c>
      <c r="BE47" s="210">
        <v>0</v>
      </c>
      <c r="BF47" s="210">
        <v>0</v>
      </c>
      <c r="BG47" s="210">
        <v>0</v>
      </c>
      <c r="BH47" s="210">
        <v>0</v>
      </c>
      <c r="BI47" s="210">
        <v>0</v>
      </c>
      <c r="BJ47" s="210">
        <v>0</v>
      </c>
      <c r="BK47" s="210">
        <v>0</v>
      </c>
      <c r="BL47" s="210">
        <v>0</v>
      </c>
      <c r="BM47" s="210">
        <v>0</v>
      </c>
      <c r="BN47" s="210">
        <v>0</v>
      </c>
      <c r="BO47" s="210">
        <v>0.99</v>
      </c>
      <c r="BP47" s="210">
        <v>0</v>
      </c>
      <c r="BQ47" s="210">
        <v>1.38</v>
      </c>
    </row>
    <row r="48" spans="1:69" s="213" customFormat="1" ht="27.75" customHeight="1">
      <c r="A48" s="191" t="s">
        <v>189</v>
      </c>
      <c r="B48" s="209" t="s">
        <v>190</v>
      </c>
      <c r="C48" s="191" t="s">
        <v>191</v>
      </c>
      <c r="D48" s="210">
        <v>0</v>
      </c>
      <c r="E48" s="210">
        <v>0</v>
      </c>
      <c r="F48" s="210">
        <v>0</v>
      </c>
      <c r="G48" s="210">
        <v>0</v>
      </c>
      <c r="H48" s="210">
        <v>0</v>
      </c>
      <c r="I48" s="210">
        <v>0</v>
      </c>
      <c r="J48" s="210">
        <v>0</v>
      </c>
      <c r="K48" s="210">
        <v>0</v>
      </c>
      <c r="L48" s="210">
        <v>0</v>
      </c>
      <c r="M48" s="210">
        <v>0</v>
      </c>
      <c r="N48" s="210">
        <v>0</v>
      </c>
      <c r="O48" s="210">
        <v>0</v>
      </c>
      <c r="P48" s="210">
        <v>0</v>
      </c>
      <c r="Q48" s="210">
        <v>0</v>
      </c>
      <c r="R48" s="210">
        <v>0</v>
      </c>
      <c r="S48" s="210">
        <v>0</v>
      </c>
      <c r="T48" s="210">
        <v>0</v>
      </c>
      <c r="U48" s="210">
        <v>0</v>
      </c>
      <c r="V48" s="210">
        <v>0</v>
      </c>
      <c r="W48" s="210">
        <v>0</v>
      </c>
      <c r="X48" s="210">
        <v>0</v>
      </c>
      <c r="Y48" s="210">
        <v>0</v>
      </c>
      <c r="Z48" s="211">
        <v>0</v>
      </c>
      <c r="AA48" s="211">
        <v>0</v>
      </c>
      <c r="AB48" s="211">
        <v>0</v>
      </c>
      <c r="AC48" s="211">
        <v>0</v>
      </c>
      <c r="AD48" s="211">
        <v>0</v>
      </c>
      <c r="AE48" s="211">
        <v>0</v>
      </c>
      <c r="AF48" s="211">
        <v>0</v>
      </c>
      <c r="AG48" s="211">
        <v>0</v>
      </c>
      <c r="AH48" s="211">
        <v>0</v>
      </c>
      <c r="AI48" s="211">
        <v>0</v>
      </c>
      <c r="AJ48" s="210">
        <v>0</v>
      </c>
      <c r="AK48" s="211">
        <v>0</v>
      </c>
      <c r="AL48" s="211">
        <v>0</v>
      </c>
      <c r="AM48" s="211">
        <v>0</v>
      </c>
      <c r="AN48" s="211">
        <v>0</v>
      </c>
      <c r="AO48" s="211">
        <v>0</v>
      </c>
      <c r="AP48" s="211">
        <v>0</v>
      </c>
      <c r="AQ48" s="210">
        <v>0</v>
      </c>
      <c r="AR48" s="211">
        <v>0</v>
      </c>
      <c r="AS48" s="211">
        <v>0</v>
      </c>
      <c r="AT48" s="211">
        <v>0</v>
      </c>
      <c r="AU48" s="212">
        <v>0</v>
      </c>
      <c r="AV48" s="211">
        <v>0</v>
      </c>
      <c r="AW48" s="211">
        <v>0</v>
      </c>
      <c r="AX48" s="211">
        <v>0</v>
      </c>
      <c r="AY48" s="211">
        <v>0</v>
      </c>
      <c r="AZ48" s="211">
        <v>0</v>
      </c>
      <c r="BA48" s="211">
        <v>0</v>
      </c>
      <c r="BB48" s="210">
        <v>0</v>
      </c>
      <c r="BC48" s="210">
        <v>0</v>
      </c>
      <c r="BD48" s="210">
        <v>0</v>
      </c>
      <c r="BE48" s="210">
        <v>0</v>
      </c>
      <c r="BF48" s="210">
        <v>0</v>
      </c>
      <c r="BG48" s="210">
        <v>0</v>
      </c>
      <c r="BH48" s="210">
        <v>0</v>
      </c>
      <c r="BI48" s="210">
        <v>0</v>
      </c>
      <c r="BJ48" s="210">
        <v>0</v>
      </c>
      <c r="BK48" s="210">
        <v>0</v>
      </c>
      <c r="BL48" s="210">
        <v>0</v>
      </c>
      <c r="BM48" s="210">
        <v>0</v>
      </c>
      <c r="BN48" s="210">
        <v>0</v>
      </c>
      <c r="BO48" s="210">
        <v>3.5900000000000003</v>
      </c>
      <c r="BP48" s="210">
        <v>0</v>
      </c>
      <c r="BQ48" s="210">
        <v>3.5900000000000003</v>
      </c>
    </row>
    <row r="49" spans="1:69" s="213" customFormat="1" ht="40.5" customHeight="1">
      <c r="A49" s="191" t="s">
        <v>192</v>
      </c>
      <c r="B49" s="209" t="s">
        <v>193</v>
      </c>
      <c r="C49" s="191" t="s">
        <v>194</v>
      </c>
      <c r="D49" s="210">
        <v>122.75999999999999</v>
      </c>
      <c r="E49" s="210">
        <v>0</v>
      </c>
      <c r="F49" s="210">
        <v>0</v>
      </c>
      <c r="G49" s="210">
        <v>0</v>
      </c>
      <c r="H49" s="210">
        <v>0</v>
      </c>
      <c r="I49" s="210">
        <v>0</v>
      </c>
      <c r="J49" s="210">
        <v>0</v>
      </c>
      <c r="K49" s="210">
        <v>0</v>
      </c>
      <c r="L49" s="210">
        <v>0</v>
      </c>
      <c r="M49" s="210">
        <v>0</v>
      </c>
      <c r="N49" s="210">
        <v>0</v>
      </c>
      <c r="O49" s="210">
        <v>0</v>
      </c>
      <c r="P49" s="210">
        <v>0</v>
      </c>
      <c r="Q49" s="210">
        <v>0</v>
      </c>
      <c r="R49" s="210">
        <v>0</v>
      </c>
      <c r="S49" s="210">
        <v>0</v>
      </c>
      <c r="T49" s="210">
        <v>0</v>
      </c>
      <c r="U49" s="210">
        <v>0</v>
      </c>
      <c r="V49" s="210">
        <v>0</v>
      </c>
      <c r="W49" s="210">
        <v>0</v>
      </c>
      <c r="X49" s="210">
        <v>0</v>
      </c>
      <c r="Y49" s="210">
        <v>0</v>
      </c>
      <c r="Z49" s="211">
        <v>0</v>
      </c>
      <c r="AA49" s="211">
        <v>0</v>
      </c>
      <c r="AB49" s="211">
        <v>0</v>
      </c>
      <c r="AC49" s="211">
        <v>0</v>
      </c>
      <c r="AD49" s="211">
        <v>0</v>
      </c>
      <c r="AE49" s="211">
        <v>0</v>
      </c>
      <c r="AF49" s="211">
        <v>0</v>
      </c>
      <c r="AG49" s="211">
        <v>0</v>
      </c>
      <c r="AH49" s="211">
        <v>0</v>
      </c>
      <c r="AI49" s="211">
        <v>0</v>
      </c>
      <c r="AJ49" s="210">
        <v>0</v>
      </c>
      <c r="AK49" s="211">
        <v>0</v>
      </c>
      <c r="AL49" s="211">
        <v>0</v>
      </c>
      <c r="AM49" s="211">
        <v>0</v>
      </c>
      <c r="AN49" s="211">
        <v>0</v>
      </c>
      <c r="AO49" s="211">
        <v>0</v>
      </c>
      <c r="AP49" s="211">
        <v>0</v>
      </c>
      <c r="AQ49" s="210">
        <v>0</v>
      </c>
      <c r="AR49" s="211">
        <v>0</v>
      </c>
      <c r="AS49" s="211">
        <v>0</v>
      </c>
      <c r="AT49" s="211">
        <v>0</v>
      </c>
      <c r="AU49" s="211">
        <v>0</v>
      </c>
      <c r="AV49" s="212">
        <v>122.75999999999999</v>
      </c>
      <c r="AW49" s="211">
        <v>0</v>
      </c>
      <c r="AX49" s="211">
        <v>0</v>
      </c>
      <c r="AY49" s="211">
        <v>0</v>
      </c>
      <c r="AZ49" s="211">
        <v>0</v>
      </c>
      <c r="BA49" s="211">
        <v>0</v>
      </c>
      <c r="BB49" s="210">
        <v>0</v>
      </c>
      <c r="BC49" s="210">
        <v>0</v>
      </c>
      <c r="BD49" s="210">
        <v>0</v>
      </c>
      <c r="BE49" s="210">
        <v>0</v>
      </c>
      <c r="BF49" s="210">
        <v>0</v>
      </c>
      <c r="BG49" s="210">
        <v>0</v>
      </c>
      <c r="BH49" s="210">
        <v>0</v>
      </c>
      <c r="BI49" s="210">
        <v>0</v>
      </c>
      <c r="BJ49" s="210">
        <v>0</v>
      </c>
      <c r="BK49" s="210">
        <v>0</v>
      </c>
      <c r="BL49" s="210">
        <v>0</v>
      </c>
      <c r="BM49" s="210">
        <v>0</v>
      </c>
      <c r="BN49" s="210">
        <v>0</v>
      </c>
      <c r="BO49" s="210">
        <v>0.2</v>
      </c>
      <c r="BP49" s="210">
        <v>0</v>
      </c>
      <c r="BQ49" s="210">
        <v>122.96</v>
      </c>
    </row>
    <row r="50" spans="1:69" s="213" customFormat="1" ht="24.75" customHeight="1">
      <c r="A50" s="191" t="s">
        <v>196</v>
      </c>
      <c r="B50" s="209" t="s">
        <v>197</v>
      </c>
      <c r="C50" s="191" t="s">
        <v>198</v>
      </c>
      <c r="D50" s="210">
        <v>0.1</v>
      </c>
      <c r="E50" s="210">
        <v>0</v>
      </c>
      <c r="F50" s="210">
        <v>0</v>
      </c>
      <c r="G50" s="210">
        <v>0</v>
      </c>
      <c r="H50" s="210">
        <v>0</v>
      </c>
      <c r="I50" s="210">
        <v>0</v>
      </c>
      <c r="J50" s="210">
        <v>0</v>
      </c>
      <c r="K50" s="210">
        <v>0</v>
      </c>
      <c r="L50" s="210">
        <v>0</v>
      </c>
      <c r="M50" s="210">
        <v>0</v>
      </c>
      <c r="N50" s="210">
        <v>0</v>
      </c>
      <c r="O50" s="210">
        <v>0</v>
      </c>
      <c r="P50" s="210">
        <v>0</v>
      </c>
      <c r="Q50" s="210">
        <v>0</v>
      </c>
      <c r="R50" s="210">
        <v>0</v>
      </c>
      <c r="S50" s="210">
        <v>0</v>
      </c>
      <c r="T50" s="210">
        <v>0</v>
      </c>
      <c r="U50" s="210">
        <v>0</v>
      </c>
      <c r="V50" s="210">
        <v>0</v>
      </c>
      <c r="W50" s="210">
        <v>0</v>
      </c>
      <c r="X50" s="210">
        <v>0</v>
      </c>
      <c r="Y50" s="210">
        <v>0</v>
      </c>
      <c r="Z50" s="211">
        <v>0</v>
      </c>
      <c r="AA50" s="211">
        <v>0</v>
      </c>
      <c r="AB50" s="211">
        <v>0</v>
      </c>
      <c r="AC50" s="211">
        <v>0</v>
      </c>
      <c r="AD50" s="211">
        <v>0</v>
      </c>
      <c r="AE50" s="211">
        <v>0</v>
      </c>
      <c r="AF50" s="211">
        <v>0</v>
      </c>
      <c r="AG50" s="211">
        <v>0</v>
      </c>
      <c r="AH50" s="211">
        <v>0</v>
      </c>
      <c r="AI50" s="211">
        <v>0</v>
      </c>
      <c r="AJ50" s="210">
        <v>0</v>
      </c>
      <c r="AK50" s="211">
        <v>0</v>
      </c>
      <c r="AL50" s="211">
        <v>0</v>
      </c>
      <c r="AM50" s="211">
        <v>0</v>
      </c>
      <c r="AN50" s="211">
        <v>0</v>
      </c>
      <c r="AO50" s="211">
        <v>0</v>
      </c>
      <c r="AP50" s="211">
        <v>0</v>
      </c>
      <c r="AQ50" s="210">
        <v>0</v>
      </c>
      <c r="AR50" s="211">
        <v>0</v>
      </c>
      <c r="AS50" s="211">
        <v>0</v>
      </c>
      <c r="AT50" s="211">
        <v>0</v>
      </c>
      <c r="AU50" s="211">
        <v>0</v>
      </c>
      <c r="AV50" s="211">
        <v>0</v>
      </c>
      <c r="AW50" s="212">
        <v>0.1</v>
      </c>
      <c r="AX50" s="211">
        <v>0</v>
      </c>
      <c r="AY50" s="211">
        <v>0</v>
      </c>
      <c r="AZ50" s="211">
        <v>0</v>
      </c>
      <c r="BA50" s="211">
        <v>0</v>
      </c>
      <c r="BB50" s="210">
        <v>0</v>
      </c>
      <c r="BC50" s="210">
        <v>0</v>
      </c>
      <c r="BD50" s="210">
        <v>0</v>
      </c>
      <c r="BE50" s="210">
        <v>0</v>
      </c>
      <c r="BF50" s="210">
        <v>0</v>
      </c>
      <c r="BG50" s="210">
        <v>0</v>
      </c>
      <c r="BH50" s="210">
        <v>0</v>
      </c>
      <c r="BI50" s="210">
        <v>0</v>
      </c>
      <c r="BJ50" s="210">
        <v>0</v>
      </c>
      <c r="BK50" s="210">
        <v>0</v>
      </c>
      <c r="BL50" s="210">
        <v>0</v>
      </c>
      <c r="BM50" s="210">
        <v>0</v>
      </c>
      <c r="BN50" s="210">
        <v>0</v>
      </c>
      <c r="BO50" s="210">
        <v>6.65</v>
      </c>
      <c r="BP50" s="210">
        <v>0</v>
      </c>
      <c r="BQ50" s="210">
        <v>6.75</v>
      </c>
    </row>
    <row r="51" spans="1:69" s="200" customFormat="1" ht="27.75" customHeight="1">
      <c r="A51" s="191" t="s">
        <v>200</v>
      </c>
      <c r="B51" s="209" t="s">
        <v>201</v>
      </c>
      <c r="C51" s="191" t="s">
        <v>155</v>
      </c>
      <c r="D51" s="210">
        <v>17.820000000000004</v>
      </c>
      <c r="E51" s="210">
        <v>0</v>
      </c>
      <c r="F51" s="210">
        <v>0</v>
      </c>
      <c r="G51" s="210">
        <v>0</v>
      </c>
      <c r="H51" s="210">
        <v>0</v>
      </c>
      <c r="I51" s="210">
        <v>0</v>
      </c>
      <c r="J51" s="210">
        <v>0</v>
      </c>
      <c r="K51" s="210">
        <v>0</v>
      </c>
      <c r="L51" s="210">
        <v>0</v>
      </c>
      <c r="M51" s="210">
        <v>0</v>
      </c>
      <c r="N51" s="210">
        <v>0</v>
      </c>
      <c r="O51" s="210">
        <v>0</v>
      </c>
      <c r="P51" s="210">
        <v>0</v>
      </c>
      <c r="Q51" s="210">
        <v>0</v>
      </c>
      <c r="R51" s="210">
        <v>0</v>
      </c>
      <c r="S51" s="210">
        <v>0</v>
      </c>
      <c r="T51" s="210">
        <v>0</v>
      </c>
      <c r="U51" s="210">
        <v>0.02</v>
      </c>
      <c r="V51" s="210">
        <v>0</v>
      </c>
      <c r="W51" s="210">
        <v>0</v>
      </c>
      <c r="X51" s="210">
        <v>0</v>
      </c>
      <c r="Y51" s="210">
        <v>0</v>
      </c>
      <c r="Z51" s="211">
        <v>0</v>
      </c>
      <c r="AA51" s="211">
        <v>0</v>
      </c>
      <c r="AB51" s="211">
        <v>0</v>
      </c>
      <c r="AC51" s="211">
        <v>0</v>
      </c>
      <c r="AD51" s="211">
        <v>0</v>
      </c>
      <c r="AE51" s="211">
        <v>0</v>
      </c>
      <c r="AF51" s="211">
        <v>0</v>
      </c>
      <c r="AG51" s="211">
        <v>0</v>
      </c>
      <c r="AH51" s="211">
        <v>0</v>
      </c>
      <c r="AI51" s="211">
        <v>0</v>
      </c>
      <c r="AJ51" s="210">
        <v>0</v>
      </c>
      <c r="AK51" s="211">
        <v>0</v>
      </c>
      <c r="AL51" s="211">
        <v>0</v>
      </c>
      <c r="AM51" s="211">
        <v>0</v>
      </c>
      <c r="AN51" s="211">
        <v>0</v>
      </c>
      <c r="AO51" s="211">
        <v>0</v>
      </c>
      <c r="AP51" s="211">
        <v>0</v>
      </c>
      <c r="AQ51" s="210">
        <v>0</v>
      </c>
      <c r="AR51" s="211">
        <v>0.01</v>
      </c>
      <c r="AS51" s="211">
        <v>0</v>
      </c>
      <c r="AT51" s="211">
        <v>0</v>
      </c>
      <c r="AU51" s="211">
        <v>0</v>
      </c>
      <c r="AV51" s="211">
        <v>0</v>
      </c>
      <c r="AW51" s="211">
        <v>0</v>
      </c>
      <c r="AX51" s="212">
        <v>17.790000000000003</v>
      </c>
      <c r="AY51" s="211">
        <v>0</v>
      </c>
      <c r="AZ51" s="211">
        <v>0</v>
      </c>
      <c r="BA51" s="211">
        <v>0</v>
      </c>
      <c r="BB51" s="210">
        <v>0</v>
      </c>
      <c r="BC51" s="210">
        <v>0</v>
      </c>
      <c r="BD51" s="210">
        <v>0</v>
      </c>
      <c r="BE51" s="210">
        <v>0</v>
      </c>
      <c r="BF51" s="210">
        <v>0</v>
      </c>
      <c r="BG51" s="210">
        <v>0</v>
      </c>
      <c r="BH51" s="210">
        <v>0</v>
      </c>
      <c r="BI51" s="210">
        <v>0</v>
      </c>
      <c r="BJ51" s="210">
        <v>0</v>
      </c>
      <c r="BK51" s="210">
        <v>0</v>
      </c>
      <c r="BL51" s="210">
        <v>0</v>
      </c>
      <c r="BM51" s="210">
        <v>0</v>
      </c>
      <c r="BN51" s="210">
        <v>0.03</v>
      </c>
      <c r="BO51" s="210">
        <v>293.78999999999996</v>
      </c>
      <c r="BP51" s="210">
        <v>0</v>
      </c>
      <c r="BQ51" s="210">
        <v>311.60999999999996</v>
      </c>
    </row>
    <row r="52" spans="1:69" s="200" customFormat="1" ht="38.25">
      <c r="A52" s="191" t="s">
        <v>203</v>
      </c>
      <c r="B52" s="209" t="s">
        <v>204</v>
      </c>
      <c r="C52" s="191" t="s">
        <v>159</v>
      </c>
      <c r="D52" s="210">
        <v>0.70000000000000007</v>
      </c>
      <c r="E52" s="210">
        <v>0</v>
      </c>
      <c r="F52" s="210">
        <v>0</v>
      </c>
      <c r="G52" s="210">
        <v>0</v>
      </c>
      <c r="H52" s="210">
        <v>0</v>
      </c>
      <c r="I52" s="210">
        <v>0</v>
      </c>
      <c r="J52" s="210">
        <v>0</v>
      </c>
      <c r="K52" s="210">
        <v>0</v>
      </c>
      <c r="L52" s="210">
        <v>0</v>
      </c>
      <c r="M52" s="210">
        <v>0</v>
      </c>
      <c r="N52" s="210">
        <v>0</v>
      </c>
      <c r="O52" s="210">
        <v>0</v>
      </c>
      <c r="P52" s="210">
        <v>0</v>
      </c>
      <c r="Q52" s="210">
        <v>0</v>
      </c>
      <c r="R52" s="210">
        <v>0</v>
      </c>
      <c r="S52" s="210">
        <v>0</v>
      </c>
      <c r="T52" s="210">
        <v>0</v>
      </c>
      <c r="U52" s="210">
        <v>0</v>
      </c>
      <c r="V52" s="210">
        <v>0</v>
      </c>
      <c r="W52" s="210">
        <v>0</v>
      </c>
      <c r="X52" s="210">
        <v>0</v>
      </c>
      <c r="Y52" s="210">
        <v>0</v>
      </c>
      <c r="Z52" s="211">
        <v>0</v>
      </c>
      <c r="AA52" s="211">
        <v>0</v>
      </c>
      <c r="AB52" s="211">
        <v>0</v>
      </c>
      <c r="AC52" s="211">
        <v>0</v>
      </c>
      <c r="AD52" s="211">
        <v>0</v>
      </c>
      <c r="AE52" s="211">
        <v>0</v>
      </c>
      <c r="AF52" s="211">
        <v>0</v>
      </c>
      <c r="AG52" s="211">
        <v>0</v>
      </c>
      <c r="AH52" s="211">
        <v>0</v>
      </c>
      <c r="AI52" s="211">
        <v>0</v>
      </c>
      <c r="AJ52" s="210">
        <v>0</v>
      </c>
      <c r="AK52" s="211">
        <v>0</v>
      </c>
      <c r="AL52" s="211">
        <v>0</v>
      </c>
      <c r="AM52" s="211">
        <v>0</v>
      </c>
      <c r="AN52" s="211">
        <v>0</v>
      </c>
      <c r="AO52" s="211">
        <v>0</v>
      </c>
      <c r="AP52" s="211">
        <v>0</v>
      </c>
      <c r="AQ52" s="210">
        <v>0</v>
      </c>
      <c r="AR52" s="211">
        <v>0</v>
      </c>
      <c r="AS52" s="211">
        <v>0</v>
      </c>
      <c r="AT52" s="211">
        <v>0</v>
      </c>
      <c r="AU52" s="211">
        <v>0</v>
      </c>
      <c r="AV52" s="211">
        <v>0</v>
      </c>
      <c r="AW52" s="211">
        <v>0</v>
      </c>
      <c r="AX52" s="211">
        <v>0</v>
      </c>
      <c r="AY52" s="212">
        <v>0.70000000000000007</v>
      </c>
      <c r="AZ52" s="211">
        <v>0</v>
      </c>
      <c r="BA52" s="211">
        <v>0</v>
      </c>
      <c r="BB52" s="210">
        <v>0</v>
      </c>
      <c r="BC52" s="210">
        <v>0</v>
      </c>
      <c r="BD52" s="210">
        <v>0</v>
      </c>
      <c r="BE52" s="210">
        <v>0</v>
      </c>
      <c r="BF52" s="210">
        <v>0</v>
      </c>
      <c r="BG52" s="210">
        <v>0</v>
      </c>
      <c r="BH52" s="210">
        <v>0</v>
      </c>
      <c r="BI52" s="210">
        <v>0</v>
      </c>
      <c r="BJ52" s="210">
        <v>0</v>
      </c>
      <c r="BK52" s="210">
        <v>0</v>
      </c>
      <c r="BL52" s="210">
        <v>0</v>
      </c>
      <c r="BM52" s="210">
        <v>0</v>
      </c>
      <c r="BN52" s="210">
        <v>0</v>
      </c>
      <c r="BO52" s="210">
        <v>0.12000000000000001</v>
      </c>
      <c r="BP52" s="210">
        <v>0</v>
      </c>
      <c r="BQ52" s="210">
        <v>0.82000000000000006</v>
      </c>
    </row>
    <row r="53" spans="1:69" s="200" customFormat="1" ht="27.75" customHeight="1">
      <c r="A53" s="191" t="s">
        <v>206</v>
      </c>
      <c r="B53" s="209" t="s">
        <v>207</v>
      </c>
      <c r="C53" s="191" t="s">
        <v>173</v>
      </c>
      <c r="D53" s="210">
        <v>2.31</v>
      </c>
      <c r="E53" s="210">
        <v>0</v>
      </c>
      <c r="F53" s="210">
        <v>0</v>
      </c>
      <c r="G53" s="210">
        <v>0</v>
      </c>
      <c r="H53" s="210">
        <v>0</v>
      </c>
      <c r="I53" s="210">
        <v>0</v>
      </c>
      <c r="J53" s="210">
        <v>0</v>
      </c>
      <c r="K53" s="210">
        <v>0</v>
      </c>
      <c r="L53" s="210">
        <v>0</v>
      </c>
      <c r="M53" s="210">
        <v>0</v>
      </c>
      <c r="N53" s="210">
        <v>0</v>
      </c>
      <c r="O53" s="210">
        <v>0</v>
      </c>
      <c r="P53" s="210">
        <v>0</v>
      </c>
      <c r="Q53" s="210">
        <v>0</v>
      </c>
      <c r="R53" s="210">
        <v>0</v>
      </c>
      <c r="S53" s="210">
        <v>0</v>
      </c>
      <c r="T53" s="210">
        <v>0</v>
      </c>
      <c r="U53" s="210">
        <v>0</v>
      </c>
      <c r="V53" s="210">
        <v>0</v>
      </c>
      <c r="W53" s="210">
        <v>0</v>
      </c>
      <c r="X53" s="210">
        <v>0</v>
      </c>
      <c r="Y53" s="210">
        <v>0</v>
      </c>
      <c r="Z53" s="211">
        <v>0</v>
      </c>
      <c r="AA53" s="211">
        <v>0</v>
      </c>
      <c r="AB53" s="211">
        <v>0</v>
      </c>
      <c r="AC53" s="211">
        <v>0</v>
      </c>
      <c r="AD53" s="211">
        <v>0</v>
      </c>
      <c r="AE53" s="211">
        <v>0</v>
      </c>
      <c r="AF53" s="211">
        <v>0</v>
      </c>
      <c r="AG53" s="211">
        <v>0</v>
      </c>
      <c r="AH53" s="211">
        <v>0</v>
      </c>
      <c r="AI53" s="211">
        <v>0</v>
      </c>
      <c r="AJ53" s="210">
        <v>0</v>
      </c>
      <c r="AK53" s="211">
        <v>0</v>
      </c>
      <c r="AL53" s="211">
        <v>0</v>
      </c>
      <c r="AM53" s="211">
        <v>0</v>
      </c>
      <c r="AN53" s="211">
        <v>0</v>
      </c>
      <c r="AO53" s="211">
        <v>0</v>
      </c>
      <c r="AP53" s="211">
        <v>0</v>
      </c>
      <c r="AQ53" s="210">
        <v>0</v>
      </c>
      <c r="AR53" s="211">
        <v>0</v>
      </c>
      <c r="AS53" s="211">
        <v>0</v>
      </c>
      <c r="AT53" s="211">
        <v>0</v>
      </c>
      <c r="AU53" s="211">
        <v>0</v>
      </c>
      <c r="AV53" s="211">
        <v>0</v>
      </c>
      <c r="AW53" s="211">
        <v>0</v>
      </c>
      <c r="AX53" s="211">
        <v>0</v>
      </c>
      <c r="AY53" s="211">
        <v>0</v>
      </c>
      <c r="AZ53" s="212">
        <v>2.31</v>
      </c>
      <c r="BA53" s="211">
        <v>0</v>
      </c>
      <c r="BB53" s="210">
        <v>0</v>
      </c>
      <c r="BC53" s="210">
        <v>0</v>
      </c>
      <c r="BD53" s="210">
        <v>0</v>
      </c>
      <c r="BE53" s="210">
        <v>0</v>
      </c>
      <c r="BF53" s="210">
        <v>0</v>
      </c>
      <c r="BG53" s="210">
        <v>0</v>
      </c>
      <c r="BH53" s="210">
        <v>0</v>
      </c>
      <c r="BI53" s="210">
        <v>0</v>
      </c>
      <c r="BJ53" s="210">
        <v>0</v>
      </c>
      <c r="BK53" s="210">
        <v>0</v>
      </c>
      <c r="BL53" s="210">
        <v>0</v>
      </c>
      <c r="BM53" s="210">
        <v>0</v>
      </c>
      <c r="BN53" s="210">
        <v>0</v>
      </c>
      <c r="BO53" s="210">
        <v>2.5200000000000005</v>
      </c>
      <c r="BP53" s="210">
        <v>0</v>
      </c>
      <c r="BQ53" s="210">
        <v>4.83</v>
      </c>
    </row>
    <row r="54" spans="1:69" s="200" customFormat="1" ht="36.75" customHeight="1">
      <c r="A54" s="191" t="s">
        <v>209</v>
      </c>
      <c r="B54" s="209" t="s">
        <v>210</v>
      </c>
      <c r="C54" s="191" t="s">
        <v>181</v>
      </c>
      <c r="D54" s="210">
        <v>0</v>
      </c>
      <c r="E54" s="210">
        <v>0</v>
      </c>
      <c r="F54" s="210">
        <v>0</v>
      </c>
      <c r="G54" s="210">
        <v>0</v>
      </c>
      <c r="H54" s="210">
        <v>0</v>
      </c>
      <c r="I54" s="210">
        <v>0</v>
      </c>
      <c r="J54" s="210">
        <v>0</v>
      </c>
      <c r="K54" s="210">
        <v>0</v>
      </c>
      <c r="L54" s="210">
        <v>0</v>
      </c>
      <c r="M54" s="210">
        <v>0</v>
      </c>
      <c r="N54" s="210">
        <v>0</v>
      </c>
      <c r="O54" s="210">
        <v>0</v>
      </c>
      <c r="P54" s="210">
        <v>0</v>
      </c>
      <c r="Q54" s="210">
        <v>0</v>
      </c>
      <c r="R54" s="210">
        <v>0</v>
      </c>
      <c r="S54" s="210">
        <v>0</v>
      </c>
      <c r="T54" s="210">
        <v>0</v>
      </c>
      <c r="U54" s="210">
        <v>0</v>
      </c>
      <c r="V54" s="210">
        <v>0</v>
      </c>
      <c r="W54" s="210">
        <v>0</v>
      </c>
      <c r="X54" s="210">
        <v>0</v>
      </c>
      <c r="Y54" s="210">
        <v>0</v>
      </c>
      <c r="Z54" s="211">
        <v>0</v>
      </c>
      <c r="AA54" s="211">
        <v>0</v>
      </c>
      <c r="AB54" s="211">
        <v>0</v>
      </c>
      <c r="AC54" s="211">
        <v>0</v>
      </c>
      <c r="AD54" s="211">
        <v>0</v>
      </c>
      <c r="AE54" s="211">
        <v>0</v>
      </c>
      <c r="AF54" s="211">
        <v>0</v>
      </c>
      <c r="AG54" s="211">
        <v>0</v>
      </c>
      <c r="AH54" s="211">
        <v>0</v>
      </c>
      <c r="AI54" s="211">
        <v>0</v>
      </c>
      <c r="AJ54" s="210">
        <v>0</v>
      </c>
      <c r="AK54" s="211">
        <v>0</v>
      </c>
      <c r="AL54" s="211">
        <v>0</v>
      </c>
      <c r="AM54" s="211">
        <v>0</v>
      </c>
      <c r="AN54" s="211">
        <v>0</v>
      </c>
      <c r="AO54" s="211">
        <v>0</v>
      </c>
      <c r="AP54" s="211">
        <v>0</v>
      </c>
      <c r="AQ54" s="210">
        <v>0</v>
      </c>
      <c r="AR54" s="211">
        <v>0</v>
      </c>
      <c r="AS54" s="211">
        <v>0</v>
      </c>
      <c r="AT54" s="211">
        <v>0</v>
      </c>
      <c r="AU54" s="211">
        <v>0</v>
      </c>
      <c r="AV54" s="211">
        <v>0</v>
      </c>
      <c r="AW54" s="211">
        <v>0</v>
      </c>
      <c r="AX54" s="211">
        <v>0</v>
      </c>
      <c r="AY54" s="211">
        <v>0</v>
      </c>
      <c r="AZ54" s="211">
        <v>0</v>
      </c>
      <c r="BA54" s="212">
        <v>0</v>
      </c>
      <c r="BB54" s="210">
        <v>0</v>
      </c>
      <c r="BC54" s="210">
        <v>0</v>
      </c>
      <c r="BD54" s="210">
        <v>0</v>
      </c>
      <c r="BE54" s="210">
        <v>0</v>
      </c>
      <c r="BF54" s="210">
        <v>0</v>
      </c>
      <c r="BG54" s="210">
        <v>0</v>
      </c>
      <c r="BH54" s="210">
        <v>0</v>
      </c>
      <c r="BI54" s="210">
        <v>0</v>
      </c>
      <c r="BJ54" s="210">
        <v>0</v>
      </c>
      <c r="BK54" s="210">
        <v>0</v>
      </c>
      <c r="BL54" s="210">
        <v>0</v>
      </c>
      <c r="BM54" s="210">
        <v>0</v>
      </c>
      <c r="BN54" s="210">
        <v>0</v>
      </c>
      <c r="BO54" s="210">
        <v>6.23</v>
      </c>
      <c r="BP54" s="210">
        <v>0</v>
      </c>
      <c r="BQ54" s="210">
        <v>6.23</v>
      </c>
    </row>
    <row r="55" spans="1:69" s="200" customFormat="1" ht="21.75" customHeight="1">
      <c r="A55" s="191" t="s">
        <v>211</v>
      </c>
      <c r="B55" s="209" t="s">
        <v>212</v>
      </c>
      <c r="C55" s="191" t="s">
        <v>213</v>
      </c>
      <c r="D55" s="210">
        <v>0</v>
      </c>
      <c r="E55" s="210">
        <v>0</v>
      </c>
      <c r="F55" s="210">
        <v>0</v>
      </c>
      <c r="G55" s="210">
        <v>0</v>
      </c>
      <c r="H55" s="210">
        <v>0</v>
      </c>
      <c r="I55" s="210">
        <v>0</v>
      </c>
      <c r="J55" s="210">
        <v>0</v>
      </c>
      <c r="K55" s="210">
        <v>0</v>
      </c>
      <c r="L55" s="210">
        <v>0</v>
      </c>
      <c r="M55" s="210">
        <v>0</v>
      </c>
      <c r="N55" s="210">
        <v>0</v>
      </c>
      <c r="O55" s="210">
        <v>0</v>
      </c>
      <c r="P55" s="210">
        <v>0</v>
      </c>
      <c r="Q55" s="210">
        <v>0</v>
      </c>
      <c r="R55" s="210">
        <v>0</v>
      </c>
      <c r="S55" s="210">
        <v>0</v>
      </c>
      <c r="T55" s="210">
        <v>0</v>
      </c>
      <c r="U55" s="210">
        <v>0</v>
      </c>
      <c r="V55" s="210">
        <v>0</v>
      </c>
      <c r="W55" s="210">
        <v>0</v>
      </c>
      <c r="X55" s="210">
        <v>0</v>
      </c>
      <c r="Y55" s="210">
        <v>0</v>
      </c>
      <c r="Z55" s="211">
        <v>0</v>
      </c>
      <c r="AA55" s="211">
        <v>0</v>
      </c>
      <c r="AB55" s="211">
        <v>0</v>
      </c>
      <c r="AC55" s="211">
        <v>0</v>
      </c>
      <c r="AD55" s="211">
        <v>0</v>
      </c>
      <c r="AE55" s="211">
        <v>0</v>
      </c>
      <c r="AF55" s="211">
        <v>0</v>
      </c>
      <c r="AG55" s="211">
        <v>0</v>
      </c>
      <c r="AH55" s="211">
        <v>0</v>
      </c>
      <c r="AI55" s="211">
        <v>0</v>
      </c>
      <c r="AJ55" s="210">
        <v>0</v>
      </c>
      <c r="AK55" s="211">
        <v>0</v>
      </c>
      <c r="AL55" s="211">
        <v>0</v>
      </c>
      <c r="AM55" s="211">
        <v>0</v>
      </c>
      <c r="AN55" s="211">
        <v>0</v>
      </c>
      <c r="AO55" s="211">
        <v>0</v>
      </c>
      <c r="AP55" s="211">
        <v>0</v>
      </c>
      <c r="AQ55" s="210">
        <v>0</v>
      </c>
      <c r="AR55" s="211">
        <v>0</v>
      </c>
      <c r="AS55" s="211">
        <v>0</v>
      </c>
      <c r="AT55" s="211">
        <v>0</v>
      </c>
      <c r="AU55" s="211">
        <v>0</v>
      </c>
      <c r="AV55" s="211">
        <v>0</v>
      </c>
      <c r="AW55" s="211">
        <v>0</v>
      </c>
      <c r="AX55" s="211">
        <v>0</v>
      </c>
      <c r="AY55" s="211">
        <v>0</v>
      </c>
      <c r="AZ55" s="211">
        <v>0</v>
      </c>
      <c r="BA55" s="211">
        <v>0</v>
      </c>
      <c r="BB55" s="207">
        <v>0</v>
      </c>
      <c r="BC55" s="210">
        <v>0</v>
      </c>
      <c r="BD55" s="210">
        <v>0</v>
      </c>
      <c r="BE55" s="210">
        <v>0</v>
      </c>
      <c r="BF55" s="210">
        <v>0</v>
      </c>
      <c r="BG55" s="210">
        <v>0</v>
      </c>
      <c r="BH55" s="210">
        <v>0</v>
      </c>
      <c r="BI55" s="210">
        <v>0</v>
      </c>
      <c r="BJ55" s="210">
        <v>0</v>
      </c>
      <c r="BK55" s="210">
        <v>0</v>
      </c>
      <c r="BL55" s="210">
        <v>0</v>
      </c>
      <c r="BM55" s="210">
        <v>0</v>
      </c>
      <c r="BN55" s="210">
        <v>0</v>
      </c>
      <c r="BO55" s="210">
        <v>4</v>
      </c>
      <c r="BP55" s="210">
        <v>0</v>
      </c>
      <c r="BQ55" s="210">
        <v>4</v>
      </c>
    </row>
    <row r="56" spans="1:69" s="200" customFormat="1" ht="21.75" customHeight="1">
      <c r="A56" s="191" t="s">
        <v>214</v>
      </c>
      <c r="B56" s="209" t="s">
        <v>215</v>
      </c>
      <c r="C56" s="191" t="s">
        <v>195</v>
      </c>
      <c r="D56" s="210">
        <v>0.02</v>
      </c>
      <c r="E56" s="210">
        <v>0</v>
      </c>
      <c r="F56" s="210">
        <v>0</v>
      </c>
      <c r="G56" s="210">
        <v>0</v>
      </c>
      <c r="H56" s="210">
        <v>0</v>
      </c>
      <c r="I56" s="210">
        <v>0</v>
      </c>
      <c r="J56" s="210">
        <v>0</v>
      </c>
      <c r="K56" s="210">
        <v>0</v>
      </c>
      <c r="L56" s="210">
        <v>0</v>
      </c>
      <c r="M56" s="210">
        <v>0</v>
      </c>
      <c r="N56" s="210">
        <v>0</v>
      </c>
      <c r="O56" s="210">
        <v>0</v>
      </c>
      <c r="P56" s="210">
        <v>0</v>
      </c>
      <c r="Q56" s="210">
        <v>0</v>
      </c>
      <c r="R56" s="210">
        <v>0</v>
      </c>
      <c r="S56" s="210">
        <v>0</v>
      </c>
      <c r="T56" s="210">
        <v>0</v>
      </c>
      <c r="U56" s="210">
        <v>0</v>
      </c>
      <c r="V56" s="210">
        <v>0</v>
      </c>
      <c r="W56" s="210">
        <v>0</v>
      </c>
      <c r="X56" s="210">
        <v>0</v>
      </c>
      <c r="Y56" s="210">
        <v>0</v>
      </c>
      <c r="Z56" s="211">
        <v>0</v>
      </c>
      <c r="AA56" s="211">
        <v>0</v>
      </c>
      <c r="AB56" s="211">
        <v>0</v>
      </c>
      <c r="AC56" s="211">
        <v>0</v>
      </c>
      <c r="AD56" s="211">
        <v>0</v>
      </c>
      <c r="AE56" s="211">
        <v>0</v>
      </c>
      <c r="AF56" s="211">
        <v>0</v>
      </c>
      <c r="AG56" s="211">
        <v>0</v>
      </c>
      <c r="AH56" s="211">
        <v>0</v>
      </c>
      <c r="AI56" s="211">
        <v>0</v>
      </c>
      <c r="AJ56" s="210">
        <v>0</v>
      </c>
      <c r="AK56" s="211">
        <v>0</v>
      </c>
      <c r="AL56" s="211">
        <v>0</v>
      </c>
      <c r="AM56" s="211">
        <v>0</v>
      </c>
      <c r="AN56" s="211">
        <v>0</v>
      </c>
      <c r="AO56" s="211">
        <v>0</v>
      </c>
      <c r="AP56" s="211">
        <v>0</v>
      </c>
      <c r="AQ56" s="210">
        <v>0</v>
      </c>
      <c r="AR56" s="211">
        <v>0</v>
      </c>
      <c r="AS56" s="211">
        <v>0</v>
      </c>
      <c r="AT56" s="211">
        <v>0</v>
      </c>
      <c r="AU56" s="211">
        <v>0</v>
      </c>
      <c r="AV56" s="211">
        <v>0</v>
      </c>
      <c r="AW56" s="211">
        <v>0</v>
      </c>
      <c r="AX56" s="211">
        <v>0</v>
      </c>
      <c r="AY56" s="211">
        <v>0</v>
      </c>
      <c r="AZ56" s="211">
        <v>0</v>
      </c>
      <c r="BA56" s="211">
        <v>0</v>
      </c>
      <c r="BB56" s="210">
        <v>0</v>
      </c>
      <c r="BC56" s="207">
        <v>0.02</v>
      </c>
      <c r="BD56" s="210">
        <v>0</v>
      </c>
      <c r="BE56" s="210">
        <v>0</v>
      </c>
      <c r="BF56" s="210">
        <v>0</v>
      </c>
      <c r="BG56" s="210">
        <v>0</v>
      </c>
      <c r="BH56" s="210">
        <v>0</v>
      </c>
      <c r="BI56" s="210">
        <v>0</v>
      </c>
      <c r="BJ56" s="210">
        <v>0</v>
      </c>
      <c r="BK56" s="210">
        <v>0</v>
      </c>
      <c r="BL56" s="210">
        <v>0</v>
      </c>
      <c r="BM56" s="210">
        <v>0</v>
      </c>
      <c r="BN56" s="210">
        <v>0</v>
      </c>
      <c r="BO56" s="210">
        <v>0</v>
      </c>
      <c r="BP56" s="210">
        <v>0</v>
      </c>
      <c r="BQ56" s="210">
        <v>0.02</v>
      </c>
    </row>
    <row r="57" spans="1:69" s="200" customFormat="1" ht="39" customHeight="1">
      <c r="A57" s="191" t="s">
        <v>216</v>
      </c>
      <c r="B57" s="209" t="s">
        <v>217</v>
      </c>
      <c r="C57" s="191" t="s">
        <v>165</v>
      </c>
      <c r="D57" s="210">
        <v>52.820000000000007</v>
      </c>
      <c r="E57" s="210">
        <v>20.2</v>
      </c>
      <c r="F57" s="210">
        <v>0</v>
      </c>
      <c r="G57" s="210">
        <v>0</v>
      </c>
      <c r="H57" s="210">
        <v>0</v>
      </c>
      <c r="I57" s="210">
        <v>0</v>
      </c>
      <c r="J57" s="210">
        <v>0</v>
      </c>
      <c r="K57" s="210">
        <v>0</v>
      </c>
      <c r="L57" s="210">
        <v>0</v>
      </c>
      <c r="M57" s="210">
        <v>20.2</v>
      </c>
      <c r="N57" s="210">
        <v>0</v>
      </c>
      <c r="O57" s="210">
        <v>0</v>
      </c>
      <c r="P57" s="210">
        <v>0</v>
      </c>
      <c r="Q57" s="210">
        <v>0</v>
      </c>
      <c r="R57" s="210">
        <v>0</v>
      </c>
      <c r="S57" s="210">
        <v>0</v>
      </c>
      <c r="T57" s="210">
        <v>0</v>
      </c>
      <c r="U57" s="210">
        <v>0</v>
      </c>
      <c r="V57" s="210">
        <v>0</v>
      </c>
      <c r="W57" s="210">
        <v>0</v>
      </c>
      <c r="X57" s="210">
        <v>0</v>
      </c>
      <c r="Y57" s="210">
        <v>0</v>
      </c>
      <c r="Z57" s="211">
        <v>0</v>
      </c>
      <c r="AA57" s="211">
        <v>0</v>
      </c>
      <c r="AB57" s="211">
        <v>0</v>
      </c>
      <c r="AC57" s="211">
        <v>0</v>
      </c>
      <c r="AD57" s="211">
        <v>0</v>
      </c>
      <c r="AE57" s="211">
        <v>0</v>
      </c>
      <c r="AF57" s="211">
        <v>0</v>
      </c>
      <c r="AG57" s="211">
        <v>0</v>
      </c>
      <c r="AH57" s="211">
        <v>0</v>
      </c>
      <c r="AI57" s="211">
        <v>0</v>
      </c>
      <c r="AJ57" s="210">
        <v>0</v>
      </c>
      <c r="AK57" s="211">
        <v>0</v>
      </c>
      <c r="AL57" s="211">
        <v>0</v>
      </c>
      <c r="AM57" s="211">
        <v>0</v>
      </c>
      <c r="AN57" s="211">
        <v>0</v>
      </c>
      <c r="AO57" s="211">
        <v>0</v>
      </c>
      <c r="AP57" s="211">
        <v>0</v>
      </c>
      <c r="AQ57" s="210">
        <v>0.62000000000000011</v>
      </c>
      <c r="AR57" s="211">
        <v>0.62000000000000011</v>
      </c>
      <c r="AS57" s="211">
        <v>0</v>
      </c>
      <c r="AT57" s="211">
        <v>0</v>
      </c>
      <c r="AU57" s="211">
        <v>0</v>
      </c>
      <c r="AV57" s="211">
        <v>0</v>
      </c>
      <c r="AW57" s="211">
        <v>0</v>
      </c>
      <c r="AX57" s="211">
        <v>0</v>
      </c>
      <c r="AY57" s="211">
        <v>0</v>
      </c>
      <c r="AZ57" s="211">
        <v>0</v>
      </c>
      <c r="BA57" s="211">
        <v>0</v>
      </c>
      <c r="BB57" s="210">
        <v>0</v>
      </c>
      <c r="BC57" s="210">
        <v>0</v>
      </c>
      <c r="BD57" s="207">
        <v>32.000000000000007</v>
      </c>
      <c r="BE57" s="210">
        <v>0</v>
      </c>
      <c r="BF57" s="210">
        <v>0</v>
      </c>
      <c r="BG57" s="210">
        <v>0</v>
      </c>
      <c r="BH57" s="210">
        <v>0</v>
      </c>
      <c r="BI57" s="210">
        <v>0</v>
      </c>
      <c r="BJ57" s="210">
        <v>0</v>
      </c>
      <c r="BK57" s="210">
        <v>0</v>
      </c>
      <c r="BL57" s="210">
        <v>0</v>
      </c>
      <c r="BM57" s="210">
        <v>0</v>
      </c>
      <c r="BN57" s="210">
        <v>20.82</v>
      </c>
      <c r="BO57" s="210">
        <v>-20.82</v>
      </c>
      <c r="BP57" s="210">
        <v>0</v>
      </c>
      <c r="BQ57" s="210">
        <v>32.000000000000007</v>
      </c>
    </row>
    <row r="58" spans="1:69" s="200" customFormat="1" ht="24" customHeight="1">
      <c r="A58" s="191" t="s">
        <v>218</v>
      </c>
      <c r="B58" s="209" t="s">
        <v>219</v>
      </c>
      <c r="C58" s="191" t="s">
        <v>220</v>
      </c>
      <c r="D58" s="210">
        <v>2131.3500000000004</v>
      </c>
      <c r="E58" s="210">
        <v>0</v>
      </c>
      <c r="F58" s="210">
        <v>0</v>
      </c>
      <c r="G58" s="210">
        <v>0</v>
      </c>
      <c r="H58" s="210">
        <v>0</v>
      </c>
      <c r="I58" s="210">
        <v>0</v>
      </c>
      <c r="J58" s="210">
        <v>0</v>
      </c>
      <c r="K58" s="210">
        <v>0</v>
      </c>
      <c r="L58" s="210">
        <v>0</v>
      </c>
      <c r="M58" s="210">
        <v>0</v>
      </c>
      <c r="N58" s="210">
        <v>0</v>
      </c>
      <c r="O58" s="210">
        <v>0</v>
      </c>
      <c r="P58" s="210">
        <v>0</v>
      </c>
      <c r="Q58" s="210">
        <v>0</v>
      </c>
      <c r="R58" s="210">
        <v>0</v>
      </c>
      <c r="S58" s="210">
        <v>0</v>
      </c>
      <c r="T58" s="210">
        <v>10</v>
      </c>
      <c r="U58" s="210">
        <v>0</v>
      </c>
      <c r="V58" s="210">
        <v>0</v>
      </c>
      <c r="W58" s="210">
        <v>0</v>
      </c>
      <c r="X58" s="210">
        <v>0</v>
      </c>
      <c r="Y58" s="210">
        <v>8.4</v>
      </c>
      <c r="Z58" s="211">
        <v>0</v>
      </c>
      <c r="AA58" s="211">
        <v>0</v>
      </c>
      <c r="AB58" s="211">
        <v>0</v>
      </c>
      <c r="AC58" s="211">
        <v>0</v>
      </c>
      <c r="AD58" s="211">
        <v>8.4</v>
      </c>
      <c r="AE58" s="211">
        <v>0</v>
      </c>
      <c r="AF58" s="211">
        <v>0</v>
      </c>
      <c r="AG58" s="211">
        <v>0</v>
      </c>
      <c r="AH58" s="211">
        <v>0</v>
      </c>
      <c r="AI58" s="211">
        <v>0</v>
      </c>
      <c r="AJ58" s="210">
        <v>0.74</v>
      </c>
      <c r="AK58" s="211">
        <v>0</v>
      </c>
      <c r="AL58" s="211">
        <v>0</v>
      </c>
      <c r="AM58" s="211">
        <v>0</v>
      </c>
      <c r="AN58" s="211">
        <v>0.74</v>
      </c>
      <c r="AO58" s="211">
        <v>0</v>
      </c>
      <c r="AP58" s="211">
        <v>0</v>
      </c>
      <c r="AQ58" s="210">
        <v>194.15999999999994</v>
      </c>
      <c r="AR58" s="211">
        <v>26.889999999999997</v>
      </c>
      <c r="AS58" s="211">
        <v>0</v>
      </c>
      <c r="AT58" s="211">
        <v>0</v>
      </c>
      <c r="AU58" s="211">
        <v>0.6</v>
      </c>
      <c r="AV58" s="211">
        <v>0</v>
      </c>
      <c r="AW58" s="211">
        <v>0</v>
      </c>
      <c r="AX58" s="211">
        <v>166.49999999999994</v>
      </c>
      <c r="AY58" s="211">
        <v>0</v>
      </c>
      <c r="AZ58" s="211">
        <v>0</v>
      </c>
      <c r="BA58" s="211">
        <v>0.17</v>
      </c>
      <c r="BB58" s="210">
        <v>0</v>
      </c>
      <c r="BC58" s="210">
        <v>0</v>
      </c>
      <c r="BD58" s="210">
        <v>0</v>
      </c>
      <c r="BE58" s="207">
        <v>1918.0500000000004</v>
      </c>
      <c r="BF58" s="210">
        <v>0</v>
      </c>
      <c r="BG58" s="210">
        <v>0</v>
      </c>
      <c r="BH58" s="210">
        <v>0</v>
      </c>
      <c r="BI58" s="210">
        <v>0</v>
      </c>
      <c r="BJ58" s="210">
        <v>0</v>
      </c>
      <c r="BK58" s="210">
        <v>0</v>
      </c>
      <c r="BL58" s="210">
        <v>0</v>
      </c>
      <c r="BM58" s="210">
        <v>0</v>
      </c>
      <c r="BN58" s="210">
        <v>213.29999999999993</v>
      </c>
      <c r="BO58" s="210">
        <v>-106.62999999999992</v>
      </c>
      <c r="BP58" s="210">
        <v>0</v>
      </c>
      <c r="BQ58" s="210">
        <v>2024.7200000000005</v>
      </c>
    </row>
    <row r="59" spans="1:69" s="200" customFormat="1" ht="30" customHeight="1">
      <c r="A59" s="191" t="s">
        <v>221</v>
      </c>
      <c r="B59" s="209" t="s">
        <v>222</v>
      </c>
      <c r="C59" s="191" t="s">
        <v>202</v>
      </c>
      <c r="D59" s="210">
        <v>26.189999999999998</v>
      </c>
      <c r="E59" s="210">
        <v>0</v>
      </c>
      <c r="F59" s="210">
        <v>0</v>
      </c>
      <c r="G59" s="210">
        <v>0</v>
      </c>
      <c r="H59" s="210">
        <v>0</v>
      </c>
      <c r="I59" s="210">
        <v>0</v>
      </c>
      <c r="J59" s="210">
        <v>0</v>
      </c>
      <c r="K59" s="210">
        <v>0</v>
      </c>
      <c r="L59" s="210">
        <v>0</v>
      </c>
      <c r="M59" s="210">
        <v>0</v>
      </c>
      <c r="N59" s="210">
        <v>0</v>
      </c>
      <c r="O59" s="210">
        <v>0</v>
      </c>
      <c r="P59" s="210">
        <v>0</v>
      </c>
      <c r="Q59" s="210">
        <v>0</v>
      </c>
      <c r="R59" s="210">
        <v>0</v>
      </c>
      <c r="S59" s="210">
        <v>0</v>
      </c>
      <c r="T59" s="210">
        <v>0</v>
      </c>
      <c r="U59" s="210">
        <v>0</v>
      </c>
      <c r="V59" s="210">
        <v>0</v>
      </c>
      <c r="W59" s="210">
        <v>0</v>
      </c>
      <c r="X59" s="210">
        <v>0</v>
      </c>
      <c r="Y59" s="210">
        <v>0</v>
      </c>
      <c r="Z59" s="211">
        <v>0</v>
      </c>
      <c r="AA59" s="211">
        <v>0</v>
      </c>
      <c r="AB59" s="211">
        <v>0</v>
      </c>
      <c r="AC59" s="211">
        <v>0</v>
      </c>
      <c r="AD59" s="211">
        <v>0</v>
      </c>
      <c r="AE59" s="211">
        <v>0</v>
      </c>
      <c r="AF59" s="211">
        <v>0</v>
      </c>
      <c r="AG59" s="211">
        <v>0</v>
      </c>
      <c r="AH59" s="211">
        <v>0</v>
      </c>
      <c r="AI59" s="211">
        <v>0</v>
      </c>
      <c r="AJ59" s="210">
        <v>0.74</v>
      </c>
      <c r="AK59" s="211">
        <v>0</v>
      </c>
      <c r="AL59" s="211">
        <v>0</v>
      </c>
      <c r="AM59" s="211">
        <v>0</v>
      </c>
      <c r="AN59" s="211">
        <v>0.74</v>
      </c>
      <c r="AO59" s="211">
        <v>0</v>
      </c>
      <c r="AP59" s="211">
        <v>0</v>
      </c>
      <c r="AQ59" s="210">
        <v>0</v>
      </c>
      <c r="AR59" s="211">
        <v>0</v>
      </c>
      <c r="AS59" s="211">
        <v>0</v>
      </c>
      <c r="AT59" s="211">
        <v>0</v>
      </c>
      <c r="AU59" s="211">
        <v>0</v>
      </c>
      <c r="AV59" s="211">
        <v>0</v>
      </c>
      <c r="AW59" s="211">
        <v>0</v>
      </c>
      <c r="AX59" s="211">
        <v>0</v>
      </c>
      <c r="AY59" s="211">
        <v>0</v>
      </c>
      <c r="AZ59" s="211">
        <v>0</v>
      </c>
      <c r="BA59" s="211">
        <v>0</v>
      </c>
      <c r="BB59" s="210">
        <v>0</v>
      </c>
      <c r="BC59" s="210">
        <v>0</v>
      </c>
      <c r="BD59" s="210">
        <v>0</v>
      </c>
      <c r="BE59" s="210">
        <v>0</v>
      </c>
      <c r="BF59" s="207">
        <v>25.45</v>
      </c>
      <c r="BG59" s="210">
        <v>0</v>
      </c>
      <c r="BH59" s="210">
        <v>0</v>
      </c>
      <c r="BI59" s="210">
        <v>0</v>
      </c>
      <c r="BJ59" s="210">
        <v>0</v>
      </c>
      <c r="BK59" s="210">
        <v>0</v>
      </c>
      <c r="BL59" s="210">
        <v>0</v>
      </c>
      <c r="BM59" s="210">
        <v>0</v>
      </c>
      <c r="BN59" s="210">
        <v>0.74</v>
      </c>
      <c r="BO59" s="210">
        <v>374.31000000000006</v>
      </c>
      <c r="BP59" s="210">
        <v>0</v>
      </c>
      <c r="BQ59" s="210">
        <v>400.50000000000006</v>
      </c>
    </row>
    <row r="60" spans="1:69" s="200" customFormat="1" ht="30.75" customHeight="1">
      <c r="A60" s="191" t="s">
        <v>223</v>
      </c>
      <c r="B60" s="209" t="s">
        <v>224</v>
      </c>
      <c r="C60" s="191" t="s">
        <v>199</v>
      </c>
      <c r="D60" s="210">
        <v>2105.16</v>
      </c>
      <c r="E60" s="210">
        <v>0</v>
      </c>
      <c r="F60" s="210">
        <v>0</v>
      </c>
      <c r="G60" s="210">
        <v>0</v>
      </c>
      <c r="H60" s="210">
        <v>0</v>
      </c>
      <c r="I60" s="210">
        <v>0</v>
      </c>
      <c r="J60" s="210">
        <v>0</v>
      </c>
      <c r="K60" s="210">
        <v>0</v>
      </c>
      <c r="L60" s="210">
        <v>0</v>
      </c>
      <c r="M60" s="210">
        <v>0</v>
      </c>
      <c r="N60" s="210">
        <v>0</v>
      </c>
      <c r="O60" s="210">
        <v>0</v>
      </c>
      <c r="P60" s="210">
        <v>0</v>
      </c>
      <c r="Q60" s="210">
        <v>0</v>
      </c>
      <c r="R60" s="210">
        <v>0</v>
      </c>
      <c r="S60" s="210">
        <v>0</v>
      </c>
      <c r="T60" s="210">
        <v>10</v>
      </c>
      <c r="U60" s="210">
        <v>0</v>
      </c>
      <c r="V60" s="210">
        <v>0</v>
      </c>
      <c r="W60" s="210">
        <v>0</v>
      </c>
      <c r="X60" s="210">
        <v>0</v>
      </c>
      <c r="Y60" s="210">
        <v>8.4</v>
      </c>
      <c r="Z60" s="211">
        <v>0</v>
      </c>
      <c r="AA60" s="211">
        <v>0</v>
      </c>
      <c r="AB60" s="211">
        <v>0</v>
      </c>
      <c r="AC60" s="211">
        <v>0</v>
      </c>
      <c r="AD60" s="211">
        <v>8.4</v>
      </c>
      <c r="AE60" s="211">
        <v>0</v>
      </c>
      <c r="AF60" s="211">
        <v>0</v>
      </c>
      <c r="AG60" s="211">
        <v>0</v>
      </c>
      <c r="AH60" s="211">
        <v>0</v>
      </c>
      <c r="AI60" s="211">
        <v>0</v>
      </c>
      <c r="AJ60" s="210">
        <v>0</v>
      </c>
      <c r="AK60" s="211">
        <v>0</v>
      </c>
      <c r="AL60" s="211">
        <v>0</v>
      </c>
      <c r="AM60" s="211">
        <v>0</v>
      </c>
      <c r="AN60" s="211">
        <v>0</v>
      </c>
      <c r="AO60" s="211">
        <v>0</v>
      </c>
      <c r="AP60" s="211">
        <v>0</v>
      </c>
      <c r="AQ60" s="210">
        <v>194.15999999999994</v>
      </c>
      <c r="AR60" s="211">
        <v>26.889999999999997</v>
      </c>
      <c r="AS60" s="211">
        <v>0</v>
      </c>
      <c r="AT60" s="211">
        <v>0</v>
      </c>
      <c r="AU60" s="211">
        <v>0.6</v>
      </c>
      <c r="AV60" s="211">
        <v>0</v>
      </c>
      <c r="AW60" s="211">
        <v>0</v>
      </c>
      <c r="AX60" s="211">
        <v>166.49999999999994</v>
      </c>
      <c r="AY60" s="211">
        <v>0</v>
      </c>
      <c r="AZ60" s="211">
        <v>0</v>
      </c>
      <c r="BA60" s="211">
        <v>0.17</v>
      </c>
      <c r="BB60" s="210">
        <v>0</v>
      </c>
      <c r="BC60" s="210">
        <v>0</v>
      </c>
      <c r="BD60" s="210">
        <v>0</v>
      </c>
      <c r="BE60" s="210">
        <v>0</v>
      </c>
      <c r="BF60" s="210">
        <v>268.38000000000005</v>
      </c>
      <c r="BG60" s="207">
        <v>1624.2199999999998</v>
      </c>
      <c r="BH60" s="210">
        <v>0</v>
      </c>
      <c r="BI60" s="210">
        <v>0</v>
      </c>
      <c r="BJ60" s="210">
        <v>0</v>
      </c>
      <c r="BK60" s="210">
        <v>0</v>
      </c>
      <c r="BL60" s="210">
        <v>0</v>
      </c>
      <c r="BM60" s="210">
        <v>0</v>
      </c>
      <c r="BN60" s="210">
        <v>480.94</v>
      </c>
      <c r="BO60" s="210">
        <v>-480.94</v>
      </c>
      <c r="BP60" s="210">
        <v>0</v>
      </c>
      <c r="BQ60" s="210">
        <v>1624.2199999999998</v>
      </c>
    </row>
    <row r="61" spans="1:69" s="200" customFormat="1" ht="21.75" customHeight="1">
      <c r="A61" s="191" t="s">
        <v>225</v>
      </c>
      <c r="B61" s="209" t="s">
        <v>226</v>
      </c>
      <c r="C61" s="191" t="s">
        <v>205</v>
      </c>
      <c r="D61" s="210">
        <v>0.09</v>
      </c>
      <c r="E61" s="210">
        <v>0</v>
      </c>
      <c r="F61" s="210">
        <v>0</v>
      </c>
      <c r="G61" s="210">
        <v>0</v>
      </c>
      <c r="H61" s="210">
        <v>0</v>
      </c>
      <c r="I61" s="210">
        <v>0</v>
      </c>
      <c r="J61" s="210">
        <v>0</v>
      </c>
      <c r="K61" s="210">
        <v>0</v>
      </c>
      <c r="L61" s="210">
        <v>0</v>
      </c>
      <c r="M61" s="210">
        <v>0</v>
      </c>
      <c r="N61" s="210">
        <v>0</v>
      </c>
      <c r="O61" s="210">
        <v>0</v>
      </c>
      <c r="P61" s="210">
        <v>0</v>
      </c>
      <c r="Q61" s="210">
        <v>0</v>
      </c>
      <c r="R61" s="210">
        <v>0</v>
      </c>
      <c r="S61" s="210">
        <v>0</v>
      </c>
      <c r="T61" s="210">
        <v>0</v>
      </c>
      <c r="U61" s="210">
        <v>0.09</v>
      </c>
      <c r="V61" s="210">
        <v>0</v>
      </c>
      <c r="W61" s="210">
        <v>0</v>
      </c>
      <c r="X61" s="210">
        <v>0</v>
      </c>
      <c r="Y61" s="210">
        <v>0</v>
      </c>
      <c r="Z61" s="211">
        <v>0</v>
      </c>
      <c r="AA61" s="211">
        <v>0</v>
      </c>
      <c r="AB61" s="211">
        <v>0</v>
      </c>
      <c r="AC61" s="211">
        <v>0</v>
      </c>
      <c r="AD61" s="211">
        <v>0</v>
      </c>
      <c r="AE61" s="211">
        <v>0</v>
      </c>
      <c r="AF61" s="211">
        <v>0</v>
      </c>
      <c r="AG61" s="211">
        <v>0</v>
      </c>
      <c r="AH61" s="211">
        <v>0</v>
      </c>
      <c r="AI61" s="211">
        <v>0</v>
      </c>
      <c r="AJ61" s="210">
        <v>0</v>
      </c>
      <c r="AK61" s="211">
        <v>0</v>
      </c>
      <c r="AL61" s="211">
        <v>0</v>
      </c>
      <c r="AM61" s="211">
        <v>0</v>
      </c>
      <c r="AN61" s="211">
        <v>0</v>
      </c>
      <c r="AO61" s="211">
        <v>0</v>
      </c>
      <c r="AP61" s="211">
        <v>0</v>
      </c>
      <c r="AQ61" s="210">
        <v>0</v>
      </c>
      <c r="AR61" s="211">
        <v>0</v>
      </c>
      <c r="AS61" s="211">
        <v>0</v>
      </c>
      <c r="AT61" s="211">
        <v>0</v>
      </c>
      <c r="AU61" s="211">
        <v>0</v>
      </c>
      <c r="AV61" s="211">
        <v>0</v>
      </c>
      <c r="AW61" s="211">
        <v>0</v>
      </c>
      <c r="AX61" s="211">
        <v>0</v>
      </c>
      <c r="AY61" s="211">
        <v>0</v>
      </c>
      <c r="AZ61" s="211">
        <v>0</v>
      </c>
      <c r="BA61" s="211">
        <v>0</v>
      </c>
      <c r="BB61" s="210">
        <v>0</v>
      </c>
      <c r="BC61" s="210">
        <v>0</v>
      </c>
      <c r="BD61" s="210">
        <v>0</v>
      </c>
      <c r="BE61" s="210">
        <v>0</v>
      </c>
      <c r="BF61" s="210">
        <v>0</v>
      </c>
      <c r="BG61" s="210">
        <v>0</v>
      </c>
      <c r="BH61" s="207">
        <v>0</v>
      </c>
      <c r="BI61" s="210">
        <v>0</v>
      </c>
      <c r="BJ61" s="210">
        <v>0</v>
      </c>
      <c r="BK61" s="210">
        <v>0</v>
      </c>
      <c r="BL61" s="210">
        <v>0</v>
      </c>
      <c r="BM61" s="210">
        <v>0</v>
      </c>
      <c r="BN61" s="210">
        <v>0.09</v>
      </c>
      <c r="BO61" s="210">
        <v>-0.09</v>
      </c>
      <c r="BP61" s="210">
        <v>0</v>
      </c>
      <c r="BQ61" s="210">
        <v>0</v>
      </c>
    </row>
    <row r="62" spans="1:69" s="205" customFormat="1" ht="18.75" customHeight="1">
      <c r="A62" s="190">
        <v>3</v>
      </c>
      <c r="B62" s="206" t="s">
        <v>227</v>
      </c>
      <c r="C62" s="190" t="s">
        <v>208</v>
      </c>
      <c r="D62" s="204">
        <v>792.05</v>
      </c>
      <c r="E62" s="204">
        <v>0</v>
      </c>
      <c r="F62" s="204">
        <v>0</v>
      </c>
      <c r="G62" s="204">
        <v>0</v>
      </c>
      <c r="H62" s="204">
        <v>0</v>
      </c>
      <c r="I62" s="204">
        <v>0</v>
      </c>
      <c r="J62" s="204">
        <v>0</v>
      </c>
      <c r="K62" s="204">
        <v>0</v>
      </c>
      <c r="L62" s="204">
        <v>0</v>
      </c>
      <c r="M62" s="204">
        <v>0</v>
      </c>
      <c r="N62" s="204">
        <v>0</v>
      </c>
      <c r="O62" s="204">
        <v>0</v>
      </c>
      <c r="P62" s="204">
        <v>0</v>
      </c>
      <c r="Q62" s="204">
        <v>0</v>
      </c>
      <c r="R62" s="204">
        <v>0</v>
      </c>
      <c r="S62" s="204">
        <v>11.379999999999999</v>
      </c>
      <c r="T62" s="204">
        <v>0</v>
      </c>
      <c r="U62" s="204">
        <v>0.6</v>
      </c>
      <c r="V62" s="204">
        <v>0</v>
      </c>
      <c r="W62" s="204">
        <v>0</v>
      </c>
      <c r="X62" s="204">
        <v>0.3</v>
      </c>
      <c r="Y62" s="204">
        <v>0.1</v>
      </c>
      <c r="Z62" s="208">
        <v>0</v>
      </c>
      <c r="AA62" s="208">
        <v>0</v>
      </c>
      <c r="AB62" s="208">
        <v>0</v>
      </c>
      <c r="AC62" s="208">
        <v>0.1</v>
      </c>
      <c r="AD62" s="208">
        <v>0</v>
      </c>
      <c r="AE62" s="208">
        <v>0</v>
      </c>
      <c r="AF62" s="208">
        <v>0</v>
      </c>
      <c r="AG62" s="208">
        <v>0</v>
      </c>
      <c r="AH62" s="208">
        <v>0</v>
      </c>
      <c r="AI62" s="208">
        <v>0</v>
      </c>
      <c r="AJ62" s="204">
        <v>0</v>
      </c>
      <c r="AK62" s="208">
        <v>0</v>
      </c>
      <c r="AL62" s="208">
        <v>0</v>
      </c>
      <c r="AM62" s="208">
        <v>0</v>
      </c>
      <c r="AN62" s="208">
        <v>0</v>
      </c>
      <c r="AO62" s="208">
        <v>0</v>
      </c>
      <c r="AP62" s="208">
        <v>0</v>
      </c>
      <c r="AQ62" s="204">
        <v>6.03</v>
      </c>
      <c r="AR62" s="208">
        <v>5.07</v>
      </c>
      <c r="AS62" s="208">
        <v>0</v>
      </c>
      <c r="AT62" s="208">
        <v>0</v>
      </c>
      <c r="AU62" s="208">
        <v>0.01</v>
      </c>
      <c r="AV62" s="208">
        <v>0</v>
      </c>
      <c r="AW62" s="208">
        <v>0</v>
      </c>
      <c r="AX62" s="208">
        <v>0.95000000000000018</v>
      </c>
      <c r="AY62" s="208">
        <v>0</v>
      </c>
      <c r="AZ62" s="208">
        <v>0</v>
      </c>
      <c r="BA62" s="208">
        <v>0</v>
      </c>
      <c r="BB62" s="204">
        <v>0</v>
      </c>
      <c r="BC62" s="204">
        <v>0</v>
      </c>
      <c r="BD62" s="204">
        <v>0</v>
      </c>
      <c r="BE62" s="204">
        <v>4.3499999999999996</v>
      </c>
      <c r="BF62" s="204">
        <v>4.3499999999999996</v>
      </c>
      <c r="BG62" s="204">
        <v>0</v>
      </c>
      <c r="BH62" s="204">
        <v>0</v>
      </c>
      <c r="BI62" s="207">
        <v>780.67</v>
      </c>
      <c r="BJ62" s="204">
        <v>0</v>
      </c>
      <c r="BK62" s="204">
        <v>0</v>
      </c>
      <c r="BL62" s="204">
        <v>0</v>
      </c>
      <c r="BM62" s="204">
        <v>0</v>
      </c>
      <c r="BN62" s="204">
        <v>11.379999999999999</v>
      </c>
      <c r="BO62" s="204">
        <v>-11.379999999999999</v>
      </c>
      <c r="BP62" s="204">
        <v>0</v>
      </c>
      <c r="BQ62" s="204">
        <v>780.67</v>
      </c>
    </row>
    <row r="63" spans="1:69" s="200" customFormat="1" ht="19.5" customHeight="1">
      <c r="A63" s="191" t="s">
        <v>228</v>
      </c>
      <c r="B63" s="209" t="s">
        <v>229</v>
      </c>
      <c r="C63" s="191" t="s">
        <v>230</v>
      </c>
      <c r="D63" s="210">
        <v>2.56</v>
      </c>
      <c r="E63" s="210">
        <v>0</v>
      </c>
      <c r="F63" s="210">
        <v>0</v>
      </c>
      <c r="G63" s="210">
        <v>0</v>
      </c>
      <c r="H63" s="210">
        <v>0</v>
      </c>
      <c r="I63" s="210">
        <v>0</v>
      </c>
      <c r="J63" s="210">
        <v>0</v>
      </c>
      <c r="K63" s="210">
        <v>0</v>
      </c>
      <c r="L63" s="210">
        <v>0</v>
      </c>
      <c r="M63" s="210">
        <v>0</v>
      </c>
      <c r="N63" s="210">
        <v>0</v>
      </c>
      <c r="O63" s="210">
        <v>0</v>
      </c>
      <c r="P63" s="210">
        <v>0</v>
      </c>
      <c r="Q63" s="210">
        <v>0</v>
      </c>
      <c r="R63" s="210">
        <v>0</v>
      </c>
      <c r="S63" s="210">
        <v>0.62</v>
      </c>
      <c r="T63" s="210">
        <v>0</v>
      </c>
      <c r="U63" s="210">
        <v>0.5</v>
      </c>
      <c r="V63" s="210">
        <v>0</v>
      </c>
      <c r="W63" s="210">
        <v>0</v>
      </c>
      <c r="X63" s="210">
        <v>0.09</v>
      </c>
      <c r="Y63" s="210">
        <v>0</v>
      </c>
      <c r="Z63" s="211">
        <v>0</v>
      </c>
      <c r="AA63" s="211">
        <v>0</v>
      </c>
      <c r="AB63" s="211">
        <v>0</v>
      </c>
      <c r="AC63" s="211">
        <v>0</v>
      </c>
      <c r="AD63" s="211">
        <v>0</v>
      </c>
      <c r="AE63" s="211">
        <v>0</v>
      </c>
      <c r="AF63" s="211">
        <v>0</v>
      </c>
      <c r="AG63" s="211">
        <v>0</v>
      </c>
      <c r="AH63" s="211">
        <v>0</v>
      </c>
      <c r="AI63" s="211">
        <v>0</v>
      </c>
      <c r="AJ63" s="210">
        <v>0</v>
      </c>
      <c r="AK63" s="211">
        <v>0</v>
      </c>
      <c r="AL63" s="211">
        <v>0</v>
      </c>
      <c r="AM63" s="211">
        <v>0</v>
      </c>
      <c r="AN63" s="211">
        <v>0</v>
      </c>
      <c r="AO63" s="211">
        <v>0</v>
      </c>
      <c r="AP63" s="211">
        <v>0</v>
      </c>
      <c r="AQ63" s="210">
        <v>0.03</v>
      </c>
      <c r="AR63" s="211">
        <v>0.03</v>
      </c>
      <c r="AS63" s="211">
        <v>0</v>
      </c>
      <c r="AT63" s="211">
        <v>0</v>
      </c>
      <c r="AU63" s="211">
        <v>0</v>
      </c>
      <c r="AV63" s="211">
        <v>0</v>
      </c>
      <c r="AW63" s="211">
        <v>0</v>
      </c>
      <c r="AX63" s="211">
        <v>0</v>
      </c>
      <c r="AY63" s="211">
        <v>0</v>
      </c>
      <c r="AZ63" s="211">
        <v>0</v>
      </c>
      <c r="BA63" s="211">
        <v>0</v>
      </c>
      <c r="BB63" s="210">
        <v>0</v>
      </c>
      <c r="BC63" s="210">
        <v>0</v>
      </c>
      <c r="BD63" s="210">
        <v>0</v>
      </c>
      <c r="BE63" s="210">
        <v>0</v>
      </c>
      <c r="BF63" s="210">
        <v>0</v>
      </c>
      <c r="BG63" s="210">
        <v>0</v>
      </c>
      <c r="BH63" s="210">
        <v>0</v>
      </c>
      <c r="BI63" s="210">
        <v>0</v>
      </c>
      <c r="BJ63" s="207">
        <v>1.94</v>
      </c>
      <c r="BK63" s="210">
        <v>0</v>
      </c>
      <c r="BL63" s="210">
        <v>0</v>
      </c>
      <c r="BM63" s="210">
        <v>0</v>
      </c>
      <c r="BN63" s="210">
        <v>0.62</v>
      </c>
      <c r="BO63" s="210">
        <v>-0.62</v>
      </c>
      <c r="BP63" s="210">
        <v>0</v>
      </c>
      <c r="BQ63" s="210">
        <v>1.94</v>
      </c>
    </row>
    <row r="64" spans="1:69" s="200" customFormat="1" ht="20.25" customHeight="1">
      <c r="A64" s="191" t="s">
        <v>231</v>
      </c>
      <c r="B64" s="209" t="s">
        <v>232</v>
      </c>
      <c r="C64" s="191" t="s">
        <v>233</v>
      </c>
      <c r="D64" s="210">
        <v>610.4799999999999</v>
      </c>
      <c r="E64" s="210">
        <v>0</v>
      </c>
      <c r="F64" s="210">
        <v>0</v>
      </c>
      <c r="G64" s="210">
        <v>0</v>
      </c>
      <c r="H64" s="210">
        <v>0</v>
      </c>
      <c r="I64" s="210">
        <v>0</v>
      </c>
      <c r="J64" s="210">
        <v>0</v>
      </c>
      <c r="K64" s="210">
        <v>0</v>
      </c>
      <c r="L64" s="210">
        <v>0</v>
      </c>
      <c r="M64" s="210">
        <v>0</v>
      </c>
      <c r="N64" s="210">
        <v>0</v>
      </c>
      <c r="O64" s="210">
        <v>0</v>
      </c>
      <c r="P64" s="210">
        <v>0</v>
      </c>
      <c r="Q64" s="210">
        <v>0</v>
      </c>
      <c r="R64" s="210">
        <v>0</v>
      </c>
      <c r="S64" s="210">
        <v>10.76</v>
      </c>
      <c r="T64" s="210">
        <v>0</v>
      </c>
      <c r="U64" s="210">
        <v>0.1</v>
      </c>
      <c r="V64" s="210">
        <v>0</v>
      </c>
      <c r="W64" s="210">
        <v>0</v>
      </c>
      <c r="X64" s="210">
        <v>0.21</v>
      </c>
      <c r="Y64" s="210">
        <v>0.1</v>
      </c>
      <c r="Z64" s="211">
        <v>0</v>
      </c>
      <c r="AA64" s="211">
        <v>0</v>
      </c>
      <c r="AB64" s="211">
        <v>0</v>
      </c>
      <c r="AC64" s="211">
        <v>0.1</v>
      </c>
      <c r="AD64" s="211">
        <v>0</v>
      </c>
      <c r="AE64" s="211">
        <v>0</v>
      </c>
      <c r="AF64" s="211">
        <v>0</v>
      </c>
      <c r="AG64" s="211">
        <v>0</v>
      </c>
      <c r="AH64" s="211">
        <v>0</v>
      </c>
      <c r="AI64" s="211">
        <v>0</v>
      </c>
      <c r="AJ64" s="210">
        <v>0</v>
      </c>
      <c r="AK64" s="211">
        <v>0</v>
      </c>
      <c r="AL64" s="211">
        <v>0</v>
      </c>
      <c r="AM64" s="211">
        <v>0</v>
      </c>
      <c r="AN64" s="211">
        <v>0</v>
      </c>
      <c r="AO64" s="211">
        <v>0</v>
      </c>
      <c r="AP64" s="211">
        <v>0</v>
      </c>
      <c r="AQ64" s="210">
        <v>6</v>
      </c>
      <c r="AR64" s="211">
        <v>5.04</v>
      </c>
      <c r="AS64" s="211">
        <v>0</v>
      </c>
      <c r="AT64" s="211">
        <v>0</v>
      </c>
      <c r="AU64" s="211">
        <v>0.01</v>
      </c>
      <c r="AV64" s="211">
        <v>0</v>
      </c>
      <c r="AW64" s="211">
        <v>0</v>
      </c>
      <c r="AX64" s="211">
        <v>0.95000000000000018</v>
      </c>
      <c r="AY64" s="211">
        <v>0</v>
      </c>
      <c r="AZ64" s="211">
        <v>0</v>
      </c>
      <c r="BA64" s="211">
        <v>0</v>
      </c>
      <c r="BB64" s="210">
        <v>0</v>
      </c>
      <c r="BC64" s="210">
        <v>0</v>
      </c>
      <c r="BD64" s="210">
        <v>0</v>
      </c>
      <c r="BE64" s="210">
        <v>4.3499999999999996</v>
      </c>
      <c r="BF64" s="210">
        <v>4.3499999999999996</v>
      </c>
      <c r="BG64" s="210">
        <v>0</v>
      </c>
      <c r="BH64" s="210">
        <v>0</v>
      </c>
      <c r="BI64" s="210">
        <v>0</v>
      </c>
      <c r="BJ64" s="210">
        <v>0</v>
      </c>
      <c r="BK64" s="207">
        <v>599.71999999999991</v>
      </c>
      <c r="BL64" s="210">
        <v>0</v>
      </c>
      <c r="BM64" s="210">
        <v>0</v>
      </c>
      <c r="BN64" s="210">
        <v>10.76</v>
      </c>
      <c r="BO64" s="210">
        <v>-10.76</v>
      </c>
      <c r="BP64" s="210">
        <v>0</v>
      </c>
      <c r="BQ64" s="210">
        <v>599.71999999999991</v>
      </c>
    </row>
    <row r="65" spans="1:69" s="200" customFormat="1" ht="21.75" customHeight="1">
      <c r="A65" s="191" t="s">
        <v>234</v>
      </c>
      <c r="B65" s="209" t="s">
        <v>235</v>
      </c>
      <c r="C65" s="191" t="s">
        <v>236</v>
      </c>
      <c r="D65" s="210">
        <v>179.01000000000002</v>
      </c>
      <c r="E65" s="210">
        <v>0</v>
      </c>
      <c r="F65" s="210">
        <v>0</v>
      </c>
      <c r="G65" s="210">
        <v>0</v>
      </c>
      <c r="H65" s="210">
        <v>0</v>
      </c>
      <c r="I65" s="210">
        <v>0</v>
      </c>
      <c r="J65" s="210">
        <v>0</v>
      </c>
      <c r="K65" s="210">
        <v>0</v>
      </c>
      <c r="L65" s="210">
        <v>0</v>
      </c>
      <c r="M65" s="210">
        <v>0</v>
      </c>
      <c r="N65" s="210">
        <v>0</v>
      </c>
      <c r="O65" s="210">
        <v>0</v>
      </c>
      <c r="P65" s="210">
        <v>0</v>
      </c>
      <c r="Q65" s="210">
        <v>0</v>
      </c>
      <c r="R65" s="210">
        <v>0</v>
      </c>
      <c r="S65" s="210">
        <v>0</v>
      </c>
      <c r="T65" s="210">
        <v>0</v>
      </c>
      <c r="U65" s="210">
        <v>0</v>
      </c>
      <c r="V65" s="210">
        <v>0</v>
      </c>
      <c r="W65" s="210">
        <v>0</v>
      </c>
      <c r="X65" s="210">
        <v>0</v>
      </c>
      <c r="Y65" s="210">
        <v>0</v>
      </c>
      <c r="Z65" s="211">
        <v>0</v>
      </c>
      <c r="AA65" s="211">
        <v>0</v>
      </c>
      <c r="AB65" s="211">
        <v>0</v>
      </c>
      <c r="AC65" s="211">
        <v>0</v>
      </c>
      <c r="AD65" s="211">
        <v>0</v>
      </c>
      <c r="AE65" s="211">
        <v>0</v>
      </c>
      <c r="AF65" s="211">
        <v>0</v>
      </c>
      <c r="AG65" s="211">
        <v>0</v>
      </c>
      <c r="AH65" s="211">
        <v>0</v>
      </c>
      <c r="AI65" s="211">
        <v>0</v>
      </c>
      <c r="AJ65" s="210">
        <v>0</v>
      </c>
      <c r="AK65" s="211">
        <v>0</v>
      </c>
      <c r="AL65" s="211">
        <v>0</v>
      </c>
      <c r="AM65" s="211">
        <v>0</v>
      </c>
      <c r="AN65" s="211">
        <v>0</v>
      </c>
      <c r="AO65" s="211">
        <v>0</v>
      </c>
      <c r="AP65" s="211">
        <v>0</v>
      </c>
      <c r="AQ65" s="210">
        <v>0</v>
      </c>
      <c r="AR65" s="211">
        <v>0</v>
      </c>
      <c r="AS65" s="211">
        <v>0</v>
      </c>
      <c r="AT65" s="211">
        <v>0</v>
      </c>
      <c r="AU65" s="211">
        <v>0</v>
      </c>
      <c r="AV65" s="211">
        <v>0</v>
      </c>
      <c r="AW65" s="211">
        <v>0</v>
      </c>
      <c r="AX65" s="211">
        <v>0</v>
      </c>
      <c r="AY65" s="211">
        <v>0</v>
      </c>
      <c r="AZ65" s="211">
        <v>0</v>
      </c>
      <c r="BA65" s="211">
        <v>0</v>
      </c>
      <c r="BB65" s="210">
        <v>0</v>
      </c>
      <c r="BC65" s="210">
        <v>0</v>
      </c>
      <c r="BD65" s="210">
        <v>0</v>
      </c>
      <c r="BE65" s="210">
        <v>0</v>
      </c>
      <c r="BF65" s="210">
        <v>0</v>
      </c>
      <c r="BG65" s="210">
        <v>0</v>
      </c>
      <c r="BH65" s="210">
        <v>0</v>
      </c>
      <c r="BI65" s="210">
        <v>0</v>
      </c>
      <c r="BJ65" s="210">
        <v>0</v>
      </c>
      <c r="BK65" s="210">
        <v>0</v>
      </c>
      <c r="BL65" s="207">
        <v>179.01000000000002</v>
      </c>
      <c r="BM65" s="210">
        <v>0</v>
      </c>
      <c r="BN65" s="210">
        <v>0</v>
      </c>
      <c r="BO65" s="210">
        <v>0</v>
      </c>
      <c r="BP65" s="210">
        <v>0</v>
      </c>
      <c r="BQ65" s="210">
        <v>179.01000000000002</v>
      </c>
    </row>
    <row r="66" spans="1:69" s="205" customFormat="1" ht="23.25" customHeight="1">
      <c r="A66" s="191" t="s">
        <v>237</v>
      </c>
      <c r="B66" s="209" t="s">
        <v>238</v>
      </c>
      <c r="C66" s="191" t="s">
        <v>239</v>
      </c>
      <c r="D66" s="210">
        <v>0</v>
      </c>
      <c r="E66" s="210">
        <v>0</v>
      </c>
      <c r="F66" s="210">
        <v>0</v>
      </c>
      <c r="G66" s="210">
        <v>0</v>
      </c>
      <c r="H66" s="210">
        <v>0</v>
      </c>
      <c r="I66" s="210">
        <v>0</v>
      </c>
      <c r="J66" s="210">
        <v>0</v>
      </c>
      <c r="K66" s="210">
        <v>0</v>
      </c>
      <c r="L66" s="210">
        <v>0</v>
      </c>
      <c r="M66" s="210">
        <v>0</v>
      </c>
      <c r="N66" s="210">
        <v>0</v>
      </c>
      <c r="O66" s="210">
        <v>0</v>
      </c>
      <c r="P66" s="210">
        <v>0</v>
      </c>
      <c r="Q66" s="210">
        <v>0</v>
      </c>
      <c r="R66" s="210">
        <v>0</v>
      </c>
      <c r="S66" s="210">
        <v>0</v>
      </c>
      <c r="T66" s="210">
        <v>0</v>
      </c>
      <c r="U66" s="210">
        <v>0</v>
      </c>
      <c r="V66" s="210">
        <v>0</v>
      </c>
      <c r="W66" s="210">
        <v>0</v>
      </c>
      <c r="X66" s="210">
        <v>0</v>
      </c>
      <c r="Y66" s="210">
        <v>0</v>
      </c>
      <c r="Z66" s="211">
        <v>0</v>
      </c>
      <c r="AA66" s="211">
        <v>0</v>
      </c>
      <c r="AB66" s="211">
        <v>0</v>
      </c>
      <c r="AC66" s="211">
        <v>0</v>
      </c>
      <c r="AD66" s="211">
        <v>0</v>
      </c>
      <c r="AE66" s="211">
        <v>0</v>
      </c>
      <c r="AF66" s="211">
        <v>0</v>
      </c>
      <c r="AG66" s="211">
        <v>0</v>
      </c>
      <c r="AH66" s="211">
        <v>0</v>
      </c>
      <c r="AI66" s="211">
        <v>0</v>
      </c>
      <c r="AJ66" s="210">
        <v>0</v>
      </c>
      <c r="AK66" s="211">
        <v>0</v>
      </c>
      <c r="AL66" s="211">
        <v>0</v>
      </c>
      <c r="AM66" s="211">
        <v>0</v>
      </c>
      <c r="AN66" s="211">
        <v>0</v>
      </c>
      <c r="AO66" s="211">
        <v>0</v>
      </c>
      <c r="AP66" s="211">
        <v>0</v>
      </c>
      <c r="AQ66" s="210">
        <v>0</v>
      </c>
      <c r="AR66" s="211">
        <v>0</v>
      </c>
      <c r="AS66" s="211">
        <v>0</v>
      </c>
      <c r="AT66" s="211">
        <v>0</v>
      </c>
      <c r="AU66" s="211">
        <v>0</v>
      </c>
      <c r="AV66" s="211">
        <v>0</v>
      </c>
      <c r="AW66" s="211">
        <v>0</v>
      </c>
      <c r="AX66" s="211">
        <v>0</v>
      </c>
      <c r="AY66" s="211">
        <v>0</v>
      </c>
      <c r="AZ66" s="211">
        <v>0</v>
      </c>
      <c r="BA66" s="211">
        <v>0</v>
      </c>
      <c r="BB66" s="210">
        <v>0</v>
      </c>
      <c r="BC66" s="210">
        <v>0</v>
      </c>
      <c r="BD66" s="210">
        <v>0</v>
      </c>
      <c r="BE66" s="210">
        <v>0</v>
      </c>
      <c r="BF66" s="210">
        <v>0</v>
      </c>
      <c r="BG66" s="210">
        <v>0</v>
      </c>
      <c r="BH66" s="210">
        <v>0</v>
      </c>
      <c r="BI66" s="210">
        <v>0</v>
      </c>
      <c r="BJ66" s="210">
        <v>0</v>
      </c>
      <c r="BK66" s="210">
        <v>0</v>
      </c>
      <c r="BL66" s="210">
        <v>0</v>
      </c>
      <c r="BM66" s="207">
        <v>0</v>
      </c>
      <c r="BN66" s="210">
        <v>0</v>
      </c>
      <c r="BO66" s="210">
        <v>0</v>
      </c>
      <c r="BP66" s="210">
        <v>0</v>
      </c>
      <c r="BQ66" s="210">
        <v>0</v>
      </c>
    </row>
    <row r="67" spans="1:69" s="205" customFormat="1" ht="23.25" customHeight="1">
      <c r="A67" s="191"/>
      <c r="B67" s="203" t="s">
        <v>360</v>
      </c>
      <c r="C67" s="191"/>
      <c r="D67" s="210">
        <v>0</v>
      </c>
      <c r="E67" s="210">
        <v>0</v>
      </c>
      <c r="F67" s="210">
        <v>0</v>
      </c>
      <c r="G67" s="210">
        <v>0</v>
      </c>
      <c r="H67" s="210">
        <v>0</v>
      </c>
      <c r="I67" s="210">
        <v>0</v>
      </c>
      <c r="J67" s="210">
        <v>0</v>
      </c>
      <c r="K67" s="210">
        <v>0</v>
      </c>
      <c r="L67" s="210">
        <v>0</v>
      </c>
      <c r="M67" s="210">
        <v>0</v>
      </c>
      <c r="N67" s="210">
        <v>0</v>
      </c>
      <c r="O67" s="210">
        <v>0</v>
      </c>
      <c r="P67" s="210">
        <v>0</v>
      </c>
      <c r="Q67" s="210">
        <v>0</v>
      </c>
      <c r="R67" s="210">
        <v>0</v>
      </c>
      <c r="S67" s="210">
        <v>0</v>
      </c>
      <c r="T67" s="210">
        <v>0</v>
      </c>
      <c r="U67" s="210">
        <v>0</v>
      </c>
      <c r="V67" s="210">
        <v>0</v>
      </c>
      <c r="W67" s="210">
        <v>0</v>
      </c>
      <c r="X67" s="210">
        <v>0</v>
      </c>
      <c r="Y67" s="210">
        <v>0</v>
      </c>
      <c r="Z67" s="211">
        <v>0</v>
      </c>
      <c r="AA67" s="211">
        <v>0</v>
      </c>
      <c r="AB67" s="211">
        <v>0</v>
      </c>
      <c r="AC67" s="211">
        <v>0</v>
      </c>
      <c r="AD67" s="211">
        <v>0</v>
      </c>
      <c r="AE67" s="211">
        <v>0</v>
      </c>
      <c r="AF67" s="211">
        <v>0</v>
      </c>
      <c r="AG67" s="211">
        <v>0</v>
      </c>
      <c r="AH67" s="211">
        <v>0</v>
      </c>
      <c r="AI67" s="211">
        <v>0</v>
      </c>
      <c r="AJ67" s="210">
        <v>0</v>
      </c>
      <c r="AK67" s="211">
        <v>0</v>
      </c>
      <c r="AL67" s="211">
        <v>0</v>
      </c>
      <c r="AM67" s="211">
        <v>0</v>
      </c>
      <c r="AN67" s="211">
        <v>0</v>
      </c>
      <c r="AO67" s="211">
        <v>0</v>
      </c>
      <c r="AP67" s="211">
        <v>0</v>
      </c>
      <c r="AQ67" s="210">
        <v>0</v>
      </c>
      <c r="AR67" s="211">
        <v>0</v>
      </c>
      <c r="AS67" s="211">
        <v>0</v>
      </c>
      <c r="AT67" s="211">
        <v>0</v>
      </c>
      <c r="AU67" s="211">
        <v>0</v>
      </c>
      <c r="AV67" s="211">
        <v>0</v>
      </c>
      <c r="AW67" s="211">
        <v>0</v>
      </c>
      <c r="AX67" s="211">
        <v>0</v>
      </c>
      <c r="AY67" s="211">
        <v>0</v>
      </c>
      <c r="AZ67" s="211">
        <v>0</v>
      </c>
      <c r="BA67" s="211">
        <v>0</v>
      </c>
      <c r="BB67" s="210">
        <v>0</v>
      </c>
      <c r="BC67" s="210">
        <v>0</v>
      </c>
      <c r="BD67" s="210">
        <v>0</v>
      </c>
      <c r="BE67" s="210">
        <v>0</v>
      </c>
      <c r="BF67" s="210">
        <v>0</v>
      </c>
      <c r="BG67" s="210">
        <v>0</v>
      </c>
      <c r="BH67" s="210">
        <v>0</v>
      </c>
      <c r="BI67" s="210">
        <v>0</v>
      </c>
      <c r="BJ67" s="210">
        <v>0</v>
      </c>
      <c r="BK67" s="210">
        <v>0</v>
      </c>
      <c r="BL67" s="210">
        <v>0</v>
      </c>
      <c r="BM67" s="210">
        <v>0</v>
      </c>
      <c r="BN67" s="210">
        <v>0</v>
      </c>
      <c r="BO67" s="210">
        <v>0</v>
      </c>
      <c r="BP67" s="210">
        <v>0</v>
      </c>
      <c r="BQ67" s="210">
        <v>0</v>
      </c>
    </row>
    <row r="68" spans="1:69" s="205" customFormat="1" ht="21.75" customHeight="1">
      <c r="A68" s="202"/>
      <c r="B68" s="203" t="s">
        <v>361</v>
      </c>
      <c r="C68" s="203"/>
      <c r="D68" s="204">
        <v>0</v>
      </c>
      <c r="E68" s="204">
        <v>20.2</v>
      </c>
      <c r="F68" s="204">
        <v>0</v>
      </c>
      <c r="G68" s="204">
        <v>0</v>
      </c>
      <c r="H68" s="204">
        <v>0</v>
      </c>
      <c r="I68" s="204">
        <v>0</v>
      </c>
      <c r="J68" s="204">
        <v>1693.92</v>
      </c>
      <c r="K68" s="204">
        <v>0</v>
      </c>
      <c r="L68" s="204">
        <v>5666.0399999999991</v>
      </c>
      <c r="M68" s="204">
        <v>2196.5</v>
      </c>
      <c r="N68" s="204">
        <v>0</v>
      </c>
      <c r="O68" s="204">
        <v>0</v>
      </c>
      <c r="P68" s="204">
        <v>0</v>
      </c>
      <c r="Q68" s="204">
        <v>0</v>
      </c>
      <c r="R68" s="204">
        <v>0</v>
      </c>
      <c r="S68" s="204">
        <v>955.61</v>
      </c>
      <c r="T68" s="204">
        <v>107.21000000000001</v>
      </c>
      <c r="U68" s="204">
        <v>43.75</v>
      </c>
      <c r="V68" s="204">
        <v>7.2700000000000005</v>
      </c>
      <c r="W68" s="204">
        <v>79.680000000000007</v>
      </c>
      <c r="X68" s="204">
        <v>5.1099999999999994</v>
      </c>
      <c r="Y68" s="204">
        <v>121.58</v>
      </c>
      <c r="Z68" s="208">
        <v>13.239999999999998</v>
      </c>
      <c r="AA68" s="208">
        <v>0</v>
      </c>
      <c r="AB68" s="208">
        <v>0.56000000000000005</v>
      </c>
      <c r="AC68" s="208">
        <v>7.17</v>
      </c>
      <c r="AD68" s="208">
        <v>100.80999999999999</v>
      </c>
      <c r="AE68" s="208">
        <v>0</v>
      </c>
      <c r="AF68" s="208">
        <v>0</v>
      </c>
      <c r="AG68" s="208">
        <v>0</v>
      </c>
      <c r="AH68" s="208">
        <v>0</v>
      </c>
      <c r="AI68" s="208">
        <v>0</v>
      </c>
      <c r="AJ68" s="204">
        <v>140.94</v>
      </c>
      <c r="AK68" s="208">
        <v>0</v>
      </c>
      <c r="AL68" s="208">
        <v>8</v>
      </c>
      <c r="AM68" s="208">
        <v>0</v>
      </c>
      <c r="AN68" s="208">
        <v>27.089999999999996</v>
      </c>
      <c r="AO68" s="208">
        <v>0.55000000000000004</v>
      </c>
      <c r="AP68" s="208">
        <v>105.3</v>
      </c>
      <c r="AQ68" s="204">
        <v>582.12999999999988</v>
      </c>
      <c r="AR68" s="208">
        <v>285.8</v>
      </c>
      <c r="AS68" s="208">
        <v>2.33</v>
      </c>
      <c r="AT68" s="208">
        <v>0.99</v>
      </c>
      <c r="AU68" s="208">
        <v>3.5900000000000003</v>
      </c>
      <c r="AV68" s="208">
        <v>0.2</v>
      </c>
      <c r="AW68" s="208">
        <v>6.65</v>
      </c>
      <c r="AX68" s="208">
        <v>293.81999999999994</v>
      </c>
      <c r="AY68" s="208">
        <v>0.12000000000000001</v>
      </c>
      <c r="AZ68" s="208">
        <v>2.5200000000000005</v>
      </c>
      <c r="BA68" s="208">
        <v>6.23</v>
      </c>
      <c r="BB68" s="204">
        <v>4</v>
      </c>
      <c r="BC68" s="204">
        <v>0</v>
      </c>
      <c r="BD68" s="204">
        <v>0</v>
      </c>
      <c r="BE68" s="204">
        <v>106.67</v>
      </c>
      <c r="BF68" s="204">
        <v>375.05000000000007</v>
      </c>
      <c r="BG68" s="204">
        <v>0</v>
      </c>
      <c r="BH68" s="204">
        <v>0</v>
      </c>
      <c r="BI68" s="204">
        <v>0</v>
      </c>
      <c r="BJ68" s="204">
        <v>0</v>
      </c>
      <c r="BK68" s="204">
        <v>0</v>
      </c>
      <c r="BL68" s="204">
        <v>0</v>
      </c>
      <c r="BM68" s="204">
        <v>0</v>
      </c>
      <c r="BN68" s="204">
        <v>0</v>
      </c>
      <c r="BO68" s="204">
        <v>0</v>
      </c>
      <c r="BP68" s="204">
        <v>0</v>
      </c>
      <c r="BQ68" s="204">
        <v>0</v>
      </c>
    </row>
    <row r="69" spans="1:69" s="205" customFormat="1" ht="21.75" customHeight="1">
      <c r="A69" s="202"/>
      <c r="B69" s="203" t="s">
        <v>362</v>
      </c>
      <c r="C69" s="203"/>
      <c r="D69" s="204">
        <v>68414.87999999999</v>
      </c>
      <c r="E69" s="204">
        <v>63191.009999999987</v>
      </c>
      <c r="F69" s="204">
        <v>6567.4599999999991</v>
      </c>
      <c r="G69" s="204">
        <v>368.35000000000008</v>
      </c>
      <c r="H69" s="204">
        <v>6199.1099999999988</v>
      </c>
      <c r="I69" s="204">
        <v>18613.11</v>
      </c>
      <c r="J69" s="204">
        <v>2808.73</v>
      </c>
      <c r="K69" s="204">
        <v>0</v>
      </c>
      <c r="L69" s="204">
        <v>25028.629999999997</v>
      </c>
      <c r="M69" s="204">
        <v>10096.080000000002</v>
      </c>
      <c r="N69" s="204">
        <v>7732.87</v>
      </c>
      <c r="O69" s="204">
        <v>75</v>
      </c>
      <c r="P69" s="204">
        <v>0</v>
      </c>
      <c r="Q69" s="204">
        <v>0</v>
      </c>
      <c r="R69" s="204">
        <v>2</v>
      </c>
      <c r="S69" s="204">
        <v>4443.2</v>
      </c>
      <c r="T69" s="204">
        <v>447.56000000000006</v>
      </c>
      <c r="U69" s="204">
        <v>109.75</v>
      </c>
      <c r="V69" s="204">
        <v>14.770000000000001</v>
      </c>
      <c r="W69" s="204">
        <v>84.31</v>
      </c>
      <c r="X69" s="204">
        <v>6.0299999999999994</v>
      </c>
      <c r="Y69" s="204">
        <v>173.66</v>
      </c>
      <c r="Z69" s="208">
        <v>13.499999999999998</v>
      </c>
      <c r="AA69" s="208">
        <v>0</v>
      </c>
      <c r="AB69" s="208">
        <v>4.9700000000000006</v>
      </c>
      <c r="AC69" s="208">
        <v>47.22</v>
      </c>
      <c r="AD69" s="208">
        <v>107.96999999999998</v>
      </c>
      <c r="AE69" s="208">
        <v>0</v>
      </c>
      <c r="AF69" s="208">
        <v>0</v>
      </c>
      <c r="AG69" s="208">
        <v>0</v>
      </c>
      <c r="AH69" s="208">
        <v>0</v>
      </c>
      <c r="AI69" s="208">
        <v>0</v>
      </c>
      <c r="AJ69" s="204">
        <v>160.29</v>
      </c>
      <c r="AK69" s="208">
        <v>0</v>
      </c>
      <c r="AL69" s="208">
        <v>8</v>
      </c>
      <c r="AM69" s="208">
        <v>0</v>
      </c>
      <c r="AN69" s="208">
        <v>28.019999999999996</v>
      </c>
      <c r="AO69" s="208">
        <v>1.26</v>
      </c>
      <c r="AP69" s="208">
        <v>123.00999999999999</v>
      </c>
      <c r="AQ69" s="204">
        <v>1386.09</v>
      </c>
      <c r="AR69" s="208">
        <v>918.55</v>
      </c>
      <c r="AS69" s="208">
        <v>9.3699999999999921</v>
      </c>
      <c r="AT69" s="208">
        <v>1.38</v>
      </c>
      <c r="AU69" s="208">
        <v>3.5900000000000003</v>
      </c>
      <c r="AV69" s="208">
        <v>122.96</v>
      </c>
      <c r="AW69" s="208">
        <v>6.75</v>
      </c>
      <c r="AX69" s="208">
        <v>311.60999999999996</v>
      </c>
      <c r="AY69" s="208">
        <v>0.82000000000000006</v>
      </c>
      <c r="AZ69" s="208">
        <v>4.83</v>
      </c>
      <c r="BA69" s="208">
        <v>6.23</v>
      </c>
      <c r="BB69" s="204">
        <v>4</v>
      </c>
      <c r="BC69" s="204">
        <v>0.02</v>
      </c>
      <c r="BD69" s="204">
        <v>32.000000000000007</v>
      </c>
      <c r="BE69" s="204">
        <v>2024.7200000000005</v>
      </c>
      <c r="BF69" s="204">
        <v>400.50000000000006</v>
      </c>
      <c r="BG69" s="204">
        <v>1624.2199999999998</v>
      </c>
      <c r="BH69" s="204">
        <v>0</v>
      </c>
      <c r="BI69" s="204">
        <v>780.67</v>
      </c>
      <c r="BJ69" s="204">
        <v>1.94</v>
      </c>
      <c r="BK69" s="204">
        <v>599.71999999999991</v>
      </c>
      <c r="BL69" s="204">
        <v>179.01000000000002</v>
      </c>
      <c r="BM69" s="204">
        <v>0</v>
      </c>
      <c r="BN69" s="204">
        <v>0</v>
      </c>
      <c r="BO69" s="204">
        <v>0</v>
      </c>
      <c r="BP69" s="204">
        <v>0</v>
      </c>
      <c r="BQ69" s="204">
        <v>0</v>
      </c>
    </row>
  </sheetData>
  <mergeCells count="11">
    <mergeCell ref="BN3:BN4"/>
    <mergeCell ref="BO3:BO4"/>
    <mergeCell ref="BP3:BP4"/>
    <mergeCell ref="BQ3:BQ4"/>
    <mergeCell ref="A1:B1"/>
    <mergeCell ref="A2:BI2"/>
    <mergeCell ref="A3:A4"/>
    <mergeCell ref="B3:B4"/>
    <mergeCell ref="C3:C4"/>
    <mergeCell ref="D3:D4"/>
    <mergeCell ref="E3:BM3"/>
  </mergeCells>
  <conditionalFormatting sqref="A3:D4 E3 A5:C5 BN3:BQ4 BH4:BM4 BR3:DR69">
    <cfRule type="cellIs" dxfId="774" priority="22" stopIfTrue="1" operator="equal">
      <formula>0</formula>
    </cfRule>
  </conditionalFormatting>
  <conditionalFormatting sqref="E3 BN3:BP4 BH4:BL4">
    <cfRule type="cellIs" dxfId="773" priority="21" stopIfTrue="1" operator="equal">
      <formula>0</formula>
    </cfRule>
  </conditionalFormatting>
  <conditionalFormatting sqref="E4:N4 P4:BD4 BF4">
    <cfRule type="cellIs" dxfId="772" priority="20" stopIfTrue="1" operator="equal">
      <formula>0</formula>
    </cfRule>
  </conditionalFormatting>
  <conditionalFormatting sqref="U4:BD4 BF4">
    <cfRule type="cellIs" dxfId="771" priority="19" stopIfTrue="1" operator="equal">
      <formula>0</formula>
    </cfRule>
  </conditionalFormatting>
  <conditionalFormatting sqref="O4">
    <cfRule type="cellIs" dxfId="770" priority="18" stopIfTrue="1" operator="equal">
      <formula>0</formula>
    </cfRule>
  </conditionalFormatting>
  <conditionalFormatting sqref="BG4">
    <cfRule type="cellIs" dxfId="769" priority="15" stopIfTrue="1" operator="equal">
      <formula>0</formula>
    </cfRule>
  </conditionalFormatting>
  <conditionalFormatting sqref="BG4">
    <cfRule type="cellIs" dxfId="768" priority="14" stopIfTrue="1" operator="equal">
      <formula>0</formula>
    </cfRule>
  </conditionalFormatting>
  <conditionalFormatting sqref="BE4">
    <cfRule type="cellIs" dxfId="767" priority="17" stopIfTrue="1" operator="equal">
      <formula>0</formula>
    </cfRule>
  </conditionalFormatting>
  <conditionalFormatting sqref="BE4">
    <cfRule type="cellIs" dxfId="766" priority="16" stopIfTrue="1" operator="equal">
      <formula>0</formula>
    </cfRule>
  </conditionalFormatting>
  <conditionalFormatting sqref="A6:C6">
    <cfRule type="cellIs" dxfId="757" priority="1" stopIfTrue="1" operator="equal">
      <formula>0</formula>
    </cfRule>
  </conditionalFormatting>
  <conditionalFormatting sqref="B17:C19 A7:C15 A68:C69 A67 C67 A20:C66">
    <cfRule type="cellIs" dxfId="756" priority="5" stopIfTrue="1" operator="equal">
      <formula>0</formula>
    </cfRule>
  </conditionalFormatting>
  <conditionalFormatting sqref="B22:C53 C54:C65 B54:B66">
    <cfRule type="cellIs" dxfId="755" priority="4" stopIfTrue="1" operator="equal">
      <formula>0</formula>
    </cfRule>
  </conditionalFormatting>
  <conditionalFormatting sqref="A16:C16 A17:A19">
    <cfRule type="cellIs" dxfId="754" priority="3" stopIfTrue="1" operator="equal">
      <formula>0</formula>
    </cfRule>
  </conditionalFormatting>
  <conditionalFormatting sqref="B67">
    <cfRule type="cellIs" dxfId="753" priority="2" stopIfTrue="1" operator="equal">
      <formula>0</formula>
    </cfRule>
  </conditionalFormatting>
  <pageMargins left="0.61" right="0.17" top="0.86" bottom="0.57999999999999996" header="0.3" footer="0.52"/>
  <pageSetup paperSize="8" scale="4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69"/>
  <sheetViews>
    <sheetView showZeros="0" zoomScaleNormal="100" workbookViewId="0">
      <pane xSplit="3" ySplit="4" topLeftCell="AT68" activePane="bottomRight" state="frozen"/>
      <selection sqref="A1:XFD135"/>
      <selection pane="topRight" sqref="A1:XFD135"/>
      <selection pane="bottomLeft" sqref="A1:XFD135"/>
      <selection pane="bottomRight" activeCell="BG82" sqref="BG82"/>
    </sheetView>
  </sheetViews>
  <sheetFormatPr defaultColWidth="8.85546875" defaultRowHeight="12.75"/>
  <cols>
    <col min="1" max="1" width="6.7109375" style="196" bestFit="1" customWidth="1"/>
    <col min="2" max="2" width="20.5703125" style="214" customWidth="1"/>
    <col min="3" max="3" width="5.140625" style="196" bestFit="1" customWidth="1"/>
    <col min="4" max="4" width="9.28515625" style="197" customWidth="1"/>
    <col min="5" max="5" width="8.85546875" style="197" bestFit="1" customWidth="1"/>
    <col min="6" max="6" width="7.85546875" style="197" bestFit="1" customWidth="1"/>
    <col min="7" max="7" width="6.42578125" style="197" bestFit="1" customWidth="1"/>
    <col min="8" max="8" width="7.85546875" style="197" bestFit="1" customWidth="1"/>
    <col min="9" max="9" width="8.85546875" style="197" bestFit="1" customWidth="1"/>
    <col min="10" max="10" width="7.85546875" style="197" bestFit="1" customWidth="1"/>
    <col min="11" max="11" width="4.7109375" style="197" bestFit="1" customWidth="1"/>
    <col min="12" max="12" width="8.85546875" style="197" bestFit="1" customWidth="1"/>
    <col min="13" max="14" width="7.85546875" style="197" bestFit="1" customWidth="1"/>
    <col min="15" max="15" width="5.42578125" style="197" bestFit="1" customWidth="1"/>
    <col min="16" max="16" width="4.5703125" style="197" bestFit="1" customWidth="1"/>
    <col min="17" max="17" width="5" style="197" bestFit="1" customWidth="1"/>
    <col min="18" max="18" width="4.85546875" style="197" bestFit="1" customWidth="1"/>
    <col min="19" max="19" width="7.85546875" style="197" bestFit="1" customWidth="1"/>
    <col min="20" max="20" width="6.42578125" style="197" bestFit="1" customWidth="1"/>
    <col min="21" max="21" width="5.42578125" style="197" bestFit="1" customWidth="1"/>
    <col min="22" max="22" width="4.5703125" style="197" bestFit="1" customWidth="1"/>
    <col min="23" max="24" width="4.85546875" style="197" bestFit="1" customWidth="1"/>
    <col min="25" max="25" width="5.42578125" style="197" bestFit="1" customWidth="1"/>
    <col min="26" max="26" width="5.7109375" style="198" bestFit="1" customWidth="1"/>
    <col min="27" max="27" width="5.28515625" style="198" bestFit="1" customWidth="1"/>
    <col min="28" max="29" width="7" style="198" bestFit="1" customWidth="1"/>
    <col min="30" max="30" width="5" style="198" bestFit="1" customWidth="1"/>
    <col min="31" max="34" width="5.42578125" style="198" bestFit="1" customWidth="1"/>
    <col min="35" max="35" width="6" style="198" bestFit="1" customWidth="1"/>
    <col min="36" max="36" width="5.7109375" style="197" bestFit="1" customWidth="1"/>
    <col min="37" max="37" width="5.42578125" style="198" bestFit="1" customWidth="1"/>
    <col min="38" max="39" width="5.140625" style="198" bestFit="1" customWidth="1"/>
    <col min="40" max="41" width="6" style="198" bestFit="1" customWidth="1"/>
    <col min="42" max="42" width="7" style="198" bestFit="1" customWidth="1"/>
    <col min="43" max="43" width="6.42578125" style="197" bestFit="1" customWidth="1"/>
    <col min="44" max="44" width="7" style="198" bestFit="1" customWidth="1"/>
    <col min="45" max="45" width="6" style="198" bestFit="1" customWidth="1"/>
    <col min="46" max="46" width="5.140625" style="198" bestFit="1" customWidth="1"/>
    <col min="47" max="47" width="5.28515625" style="198" bestFit="1" customWidth="1"/>
    <col min="48" max="48" width="7" style="198" bestFit="1" customWidth="1"/>
    <col min="49" max="49" width="5.140625" style="198" bestFit="1" customWidth="1"/>
    <col min="50" max="50" width="6" style="198" bestFit="1" customWidth="1"/>
    <col min="51" max="51" width="5.140625" style="198" bestFit="1" customWidth="1"/>
    <col min="52" max="52" width="5.42578125" style="198" bestFit="1" customWidth="1"/>
    <col min="53" max="53" width="5.28515625" style="198" bestFit="1" customWidth="1"/>
    <col min="54" max="54" width="4.7109375" style="197" bestFit="1" customWidth="1"/>
    <col min="55" max="55" width="4.42578125" style="197" bestFit="1" customWidth="1"/>
    <col min="56" max="56" width="5.42578125" style="197" bestFit="1" customWidth="1"/>
    <col min="57" max="57" width="7.85546875" style="197" bestFit="1" customWidth="1"/>
    <col min="58" max="58" width="5.7109375" style="197" bestFit="1" customWidth="1"/>
    <col min="59" max="59" width="7.85546875" style="197" bestFit="1" customWidth="1"/>
    <col min="60" max="60" width="4.5703125" style="197" bestFit="1" customWidth="1"/>
    <col min="61" max="61" width="6.42578125" style="197" bestFit="1" customWidth="1"/>
    <col min="62" max="62" width="4.42578125" style="197" bestFit="1" customWidth="1"/>
    <col min="63" max="64" width="6.42578125" style="197" bestFit="1" customWidth="1"/>
    <col min="65" max="65" width="4.85546875" style="197" bestFit="1" customWidth="1"/>
    <col min="66" max="66" width="7" style="197" customWidth="1"/>
    <col min="67" max="67" width="10.5703125" style="199" hidden="1" customWidth="1"/>
    <col min="68" max="68" width="5.7109375" style="196" customWidth="1"/>
    <col min="69" max="69" width="9.42578125" style="196" customWidth="1"/>
    <col min="70" max="70" width="9" style="196" hidden="1" customWidth="1"/>
    <col min="71" max="16384" width="8.85546875" style="196"/>
  </cols>
  <sheetData>
    <row r="1" spans="1:69">
      <c r="A1" s="587" t="s">
        <v>363</v>
      </c>
      <c r="B1" s="587"/>
    </row>
    <row r="2" spans="1:69">
      <c r="A2" s="588" t="s">
        <v>364</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c r="AW2" s="588"/>
      <c r="AX2" s="588"/>
      <c r="AY2" s="588"/>
      <c r="AZ2" s="588"/>
      <c r="BA2" s="588"/>
      <c r="BB2" s="588"/>
      <c r="BC2" s="588"/>
      <c r="BD2" s="588"/>
      <c r="BE2" s="588"/>
      <c r="BF2" s="588"/>
      <c r="BG2" s="588"/>
      <c r="BH2" s="588"/>
      <c r="BI2" s="588"/>
    </row>
    <row r="3" spans="1:69" s="200" customFormat="1" ht="13.5" customHeight="1">
      <c r="A3" s="586" t="s">
        <v>351</v>
      </c>
      <c r="B3" s="586" t="s">
        <v>352</v>
      </c>
      <c r="C3" s="589" t="s">
        <v>37</v>
      </c>
      <c r="D3" s="586" t="s">
        <v>353</v>
      </c>
      <c r="E3" s="590" t="s">
        <v>365</v>
      </c>
      <c r="F3" s="591"/>
      <c r="G3" s="591"/>
      <c r="H3" s="591"/>
      <c r="I3" s="591"/>
      <c r="J3" s="591"/>
      <c r="K3" s="591"/>
      <c r="L3" s="591"/>
      <c r="M3" s="591"/>
      <c r="N3" s="591"/>
      <c r="O3" s="591"/>
      <c r="P3" s="591"/>
      <c r="Q3" s="591"/>
      <c r="R3" s="591"/>
      <c r="S3" s="591"/>
      <c r="T3" s="591"/>
      <c r="U3" s="591"/>
      <c r="V3" s="591"/>
      <c r="W3" s="591"/>
      <c r="X3" s="591"/>
      <c r="Y3" s="591"/>
      <c r="Z3" s="591"/>
      <c r="AA3" s="591"/>
      <c r="AB3" s="591"/>
      <c r="AC3" s="591"/>
      <c r="AD3" s="591"/>
      <c r="AE3" s="591"/>
      <c r="AF3" s="591"/>
      <c r="AG3" s="591"/>
      <c r="AH3" s="591"/>
      <c r="AI3" s="591"/>
      <c r="AJ3" s="591"/>
      <c r="AK3" s="591"/>
      <c r="AL3" s="591"/>
      <c r="AM3" s="591"/>
      <c r="AN3" s="591"/>
      <c r="AO3" s="591"/>
      <c r="AP3" s="591"/>
      <c r="AQ3" s="591"/>
      <c r="AR3" s="591"/>
      <c r="AS3" s="591"/>
      <c r="AT3" s="591"/>
      <c r="AU3" s="591"/>
      <c r="AV3" s="591"/>
      <c r="AW3" s="591"/>
      <c r="AX3" s="591"/>
      <c r="AY3" s="591"/>
      <c r="AZ3" s="591"/>
      <c r="BA3" s="591"/>
      <c r="BB3" s="591"/>
      <c r="BC3" s="591"/>
      <c r="BD3" s="591"/>
      <c r="BE3" s="591"/>
      <c r="BF3" s="591"/>
      <c r="BG3" s="591"/>
      <c r="BH3" s="591"/>
      <c r="BI3" s="591"/>
      <c r="BJ3" s="591"/>
      <c r="BK3" s="591"/>
      <c r="BL3" s="591"/>
      <c r="BM3" s="592"/>
      <c r="BN3" s="586" t="s">
        <v>355</v>
      </c>
      <c r="BO3" s="586" t="s">
        <v>356</v>
      </c>
      <c r="BP3" s="586" t="s">
        <v>357</v>
      </c>
      <c r="BQ3" s="586" t="s">
        <v>366</v>
      </c>
    </row>
    <row r="4" spans="1:69" s="200" customFormat="1" ht="21.75" customHeight="1">
      <c r="A4" s="586"/>
      <c r="B4" s="586"/>
      <c r="C4" s="589"/>
      <c r="D4" s="586"/>
      <c r="E4" s="190" t="s">
        <v>61</v>
      </c>
      <c r="F4" s="191" t="s">
        <v>64</v>
      </c>
      <c r="G4" s="191" t="s">
        <v>67</v>
      </c>
      <c r="H4" s="191" t="s">
        <v>71</v>
      </c>
      <c r="I4" s="191" t="s">
        <v>68</v>
      </c>
      <c r="J4" s="191" t="s">
        <v>72</v>
      </c>
      <c r="K4" s="191" t="s">
        <v>78</v>
      </c>
      <c r="L4" s="191" t="s">
        <v>75</v>
      </c>
      <c r="M4" s="191" t="s">
        <v>81</v>
      </c>
      <c r="N4" s="201" t="s">
        <v>84</v>
      </c>
      <c r="O4" s="191" t="s">
        <v>87</v>
      </c>
      <c r="P4" s="191" t="s">
        <v>96</v>
      </c>
      <c r="Q4" s="191" t="s">
        <v>90</v>
      </c>
      <c r="R4" s="191" t="s">
        <v>93</v>
      </c>
      <c r="S4" s="190" t="s">
        <v>101</v>
      </c>
      <c r="T4" s="191" t="s">
        <v>105</v>
      </c>
      <c r="U4" s="191" t="s">
        <v>109</v>
      </c>
      <c r="V4" s="191" t="s">
        <v>113</v>
      </c>
      <c r="W4" s="191" t="s">
        <v>117</v>
      </c>
      <c r="X4" s="191" t="s">
        <v>106</v>
      </c>
      <c r="Y4" s="190" t="s">
        <v>124</v>
      </c>
      <c r="Z4" s="201" t="s">
        <v>128</v>
      </c>
      <c r="AA4" s="201" t="s">
        <v>131</v>
      </c>
      <c r="AB4" s="201" t="s">
        <v>134</v>
      </c>
      <c r="AC4" s="201" t="s">
        <v>138</v>
      </c>
      <c r="AD4" s="201" t="s">
        <v>142</v>
      </c>
      <c r="AE4" s="201" t="s">
        <v>145</v>
      </c>
      <c r="AF4" s="201" t="s">
        <v>148</v>
      </c>
      <c r="AG4" s="201" t="s">
        <v>151</v>
      </c>
      <c r="AH4" s="201" t="s">
        <v>154</v>
      </c>
      <c r="AI4" s="201" t="s">
        <v>158</v>
      </c>
      <c r="AJ4" s="190" t="s">
        <v>162</v>
      </c>
      <c r="AK4" s="201" t="s">
        <v>110</v>
      </c>
      <c r="AL4" s="201" t="s">
        <v>114</v>
      </c>
      <c r="AM4" s="201" t="s">
        <v>170</v>
      </c>
      <c r="AN4" s="201" t="s">
        <v>118</v>
      </c>
      <c r="AO4" s="201" t="s">
        <v>121</v>
      </c>
      <c r="AP4" s="201" t="s">
        <v>125</v>
      </c>
      <c r="AQ4" s="190" t="s">
        <v>180</v>
      </c>
      <c r="AR4" s="201" t="s">
        <v>135</v>
      </c>
      <c r="AS4" s="201" t="s">
        <v>139</v>
      </c>
      <c r="AT4" s="201" t="s">
        <v>188</v>
      </c>
      <c r="AU4" s="201" t="s">
        <v>191</v>
      </c>
      <c r="AV4" s="201" t="s">
        <v>194</v>
      </c>
      <c r="AW4" s="201" t="s">
        <v>198</v>
      </c>
      <c r="AX4" s="201" t="s">
        <v>155</v>
      </c>
      <c r="AY4" s="201" t="s">
        <v>159</v>
      </c>
      <c r="AZ4" s="201" t="s">
        <v>173</v>
      </c>
      <c r="BA4" s="201" t="s">
        <v>181</v>
      </c>
      <c r="BB4" s="191" t="s">
        <v>213</v>
      </c>
      <c r="BC4" s="191" t="s">
        <v>195</v>
      </c>
      <c r="BD4" s="191" t="s">
        <v>165</v>
      </c>
      <c r="BE4" s="190" t="s">
        <v>220</v>
      </c>
      <c r="BF4" s="201" t="s">
        <v>202</v>
      </c>
      <c r="BG4" s="201" t="s">
        <v>199</v>
      </c>
      <c r="BH4" s="191" t="s">
        <v>205</v>
      </c>
      <c r="BI4" s="190" t="s">
        <v>208</v>
      </c>
      <c r="BJ4" s="191" t="s">
        <v>230</v>
      </c>
      <c r="BK4" s="191" t="s">
        <v>233</v>
      </c>
      <c r="BL4" s="191" t="s">
        <v>236</v>
      </c>
      <c r="BM4" s="191" t="s">
        <v>239</v>
      </c>
      <c r="BN4" s="586"/>
      <c r="BO4" s="586"/>
      <c r="BP4" s="586"/>
      <c r="BQ4" s="586"/>
    </row>
    <row r="5" spans="1:69" s="205" customFormat="1" ht="25.5">
      <c r="A5" s="202"/>
      <c r="B5" s="203" t="s">
        <v>359</v>
      </c>
      <c r="C5" s="202"/>
      <c r="D5" s="204">
        <v>68414.880000000005</v>
      </c>
      <c r="E5" s="204">
        <v>0</v>
      </c>
      <c r="F5" s="204">
        <v>0</v>
      </c>
      <c r="G5" s="204">
        <v>0</v>
      </c>
      <c r="H5" s="204">
        <v>0</v>
      </c>
      <c r="I5" s="204">
        <v>0</v>
      </c>
      <c r="J5" s="204">
        <v>0</v>
      </c>
      <c r="K5" s="204">
        <v>0</v>
      </c>
      <c r="L5" s="204">
        <v>0</v>
      </c>
      <c r="M5" s="204">
        <v>0</v>
      </c>
      <c r="N5" s="204">
        <v>0</v>
      </c>
      <c r="O5" s="204">
        <v>0</v>
      </c>
      <c r="P5" s="204">
        <v>0</v>
      </c>
      <c r="Q5" s="204">
        <v>0</v>
      </c>
      <c r="R5" s="204">
        <v>0</v>
      </c>
      <c r="S5" s="204">
        <v>0</v>
      </c>
      <c r="T5" s="204">
        <v>0</v>
      </c>
      <c r="U5" s="204">
        <v>0</v>
      </c>
      <c r="V5" s="204">
        <v>0</v>
      </c>
      <c r="W5" s="204">
        <v>0</v>
      </c>
      <c r="X5" s="204">
        <v>0</v>
      </c>
      <c r="Y5" s="204">
        <v>0</v>
      </c>
      <c r="Z5" s="204">
        <v>0</v>
      </c>
      <c r="AA5" s="204">
        <v>0</v>
      </c>
      <c r="AB5" s="204">
        <v>0</v>
      </c>
      <c r="AC5" s="204">
        <v>0</v>
      </c>
      <c r="AD5" s="204">
        <v>0</v>
      </c>
      <c r="AE5" s="204">
        <v>0</v>
      </c>
      <c r="AF5" s="204">
        <v>0</v>
      </c>
      <c r="AG5" s="204">
        <v>0</v>
      </c>
      <c r="AH5" s="204">
        <v>0</v>
      </c>
      <c r="AI5" s="204">
        <v>0</v>
      </c>
      <c r="AJ5" s="204">
        <v>0</v>
      </c>
      <c r="AK5" s="204">
        <v>0</v>
      </c>
      <c r="AL5" s="204">
        <v>0</v>
      </c>
      <c r="AM5" s="204">
        <v>0</v>
      </c>
      <c r="AN5" s="204">
        <v>0</v>
      </c>
      <c r="AO5" s="204">
        <v>0</v>
      </c>
      <c r="AP5" s="204">
        <v>0</v>
      </c>
      <c r="AQ5" s="204">
        <v>0</v>
      </c>
      <c r="AR5" s="204">
        <v>0</v>
      </c>
      <c r="AS5" s="204">
        <v>0</v>
      </c>
      <c r="AT5" s="204">
        <v>0</v>
      </c>
      <c r="AU5" s="204">
        <v>0</v>
      </c>
      <c r="AV5" s="204">
        <v>0</v>
      </c>
      <c r="AW5" s="204">
        <v>0</v>
      </c>
      <c r="AX5" s="204">
        <v>0</v>
      </c>
      <c r="AY5" s="204">
        <v>0</v>
      </c>
      <c r="AZ5" s="204">
        <v>0</v>
      </c>
      <c r="BA5" s="204">
        <v>0</v>
      </c>
      <c r="BB5" s="204">
        <v>0</v>
      </c>
      <c r="BC5" s="204">
        <v>0</v>
      </c>
      <c r="BD5" s="204">
        <v>0</v>
      </c>
      <c r="BE5" s="204">
        <v>0</v>
      </c>
      <c r="BF5" s="204">
        <v>0</v>
      </c>
      <c r="BG5" s="204">
        <v>0</v>
      </c>
      <c r="BH5" s="204">
        <v>0</v>
      </c>
      <c r="BI5" s="204">
        <v>0</v>
      </c>
      <c r="BJ5" s="204">
        <v>0</v>
      </c>
      <c r="BK5" s="204">
        <v>0</v>
      </c>
      <c r="BL5" s="204">
        <v>0</v>
      </c>
      <c r="BM5" s="204">
        <v>0</v>
      </c>
      <c r="BN5" s="204">
        <v>0</v>
      </c>
      <c r="BO5" s="204">
        <v>0</v>
      </c>
      <c r="BP5" s="204">
        <v>0</v>
      </c>
      <c r="BQ5" s="204">
        <v>68414.880000000005</v>
      </c>
    </row>
    <row r="6" spans="1:69" s="205" customFormat="1" ht="21.75" customHeight="1">
      <c r="A6" s="190">
        <v>1</v>
      </c>
      <c r="B6" s="206" t="s">
        <v>60</v>
      </c>
      <c r="C6" s="190" t="s">
        <v>61</v>
      </c>
      <c r="D6" s="204">
        <v>64115.039999999994</v>
      </c>
      <c r="E6" s="207">
        <v>63979.27</v>
      </c>
      <c r="F6" s="204">
        <v>0</v>
      </c>
      <c r="G6" s="204">
        <v>0</v>
      </c>
      <c r="H6" s="204">
        <v>0</v>
      </c>
      <c r="I6" s="204">
        <v>0</v>
      </c>
      <c r="J6" s="204">
        <v>0</v>
      </c>
      <c r="K6" s="204">
        <v>0</v>
      </c>
      <c r="L6" s="204">
        <v>0</v>
      </c>
      <c r="M6" s="204">
        <v>0</v>
      </c>
      <c r="N6" s="204">
        <v>0</v>
      </c>
      <c r="O6" s="204">
        <v>0</v>
      </c>
      <c r="P6" s="204">
        <v>0</v>
      </c>
      <c r="Q6" s="204">
        <v>0</v>
      </c>
      <c r="R6" s="204">
        <v>0</v>
      </c>
      <c r="S6" s="204">
        <v>135.77000000000001</v>
      </c>
      <c r="T6" s="204">
        <v>5.6999999999999993</v>
      </c>
      <c r="U6" s="204">
        <v>0</v>
      </c>
      <c r="V6" s="204">
        <v>0.42</v>
      </c>
      <c r="W6" s="204">
        <v>0.06</v>
      </c>
      <c r="X6" s="204">
        <v>0.30000000000000004</v>
      </c>
      <c r="Y6" s="204">
        <v>3.4800000000000004</v>
      </c>
      <c r="Z6" s="208">
        <v>0.16999999999999998</v>
      </c>
      <c r="AA6" s="208">
        <v>0</v>
      </c>
      <c r="AB6" s="208">
        <v>0.56000000000000005</v>
      </c>
      <c r="AC6" s="208">
        <v>1.6400000000000001</v>
      </c>
      <c r="AD6" s="208">
        <v>1.1100000000000001</v>
      </c>
      <c r="AE6" s="208">
        <v>0</v>
      </c>
      <c r="AF6" s="208">
        <v>0</v>
      </c>
      <c r="AG6" s="208">
        <v>0</v>
      </c>
      <c r="AH6" s="208">
        <v>0</v>
      </c>
      <c r="AI6" s="208">
        <v>0</v>
      </c>
      <c r="AJ6" s="204">
        <v>1.02</v>
      </c>
      <c r="AK6" s="208">
        <v>0</v>
      </c>
      <c r="AL6" s="208">
        <v>0</v>
      </c>
      <c r="AM6" s="208">
        <v>0</v>
      </c>
      <c r="AN6" s="208">
        <v>1.02</v>
      </c>
      <c r="AO6" s="208">
        <v>0</v>
      </c>
      <c r="AP6" s="208">
        <v>0</v>
      </c>
      <c r="AQ6" s="204">
        <v>102.20000000000002</v>
      </c>
      <c r="AR6" s="208">
        <v>80.34</v>
      </c>
      <c r="AS6" s="208">
        <v>0</v>
      </c>
      <c r="AT6" s="208">
        <v>0.12000000000000001</v>
      </c>
      <c r="AU6" s="208">
        <v>2.95</v>
      </c>
      <c r="AV6" s="208">
        <v>0</v>
      </c>
      <c r="AW6" s="208">
        <v>0.05</v>
      </c>
      <c r="AX6" s="208">
        <v>18.68</v>
      </c>
      <c r="AY6" s="208">
        <v>0.06</v>
      </c>
      <c r="AZ6" s="208">
        <v>0</v>
      </c>
      <c r="BA6" s="208">
        <v>0</v>
      </c>
      <c r="BB6" s="204">
        <v>0</v>
      </c>
      <c r="BC6" s="204">
        <v>0</v>
      </c>
      <c r="BD6" s="204">
        <v>0</v>
      </c>
      <c r="BE6" s="204">
        <v>22.590000000000003</v>
      </c>
      <c r="BF6" s="204">
        <v>22.590000000000003</v>
      </c>
      <c r="BG6" s="204">
        <v>0</v>
      </c>
      <c r="BH6" s="204">
        <v>0</v>
      </c>
      <c r="BI6" s="204">
        <v>0</v>
      </c>
      <c r="BJ6" s="204">
        <v>0</v>
      </c>
      <c r="BK6" s="204">
        <v>0</v>
      </c>
      <c r="BL6" s="204">
        <v>0</v>
      </c>
      <c r="BM6" s="204">
        <v>0</v>
      </c>
      <c r="BN6" s="204">
        <v>135.77000000000001</v>
      </c>
      <c r="BO6" s="204">
        <v>-135.77000000000001</v>
      </c>
      <c r="BP6" s="204">
        <v>0</v>
      </c>
      <c r="BQ6" s="204">
        <v>63979.27</v>
      </c>
    </row>
    <row r="7" spans="1:69" s="200" customFormat="1" ht="21.75" customHeight="1">
      <c r="A7" s="191" t="s">
        <v>62</v>
      </c>
      <c r="B7" s="209" t="s">
        <v>63</v>
      </c>
      <c r="C7" s="191" t="s">
        <v>64</v>
      </c>
      <c r="D7" s="210">
        <v>6650.369999999999</v>
      </c>
      <c r="E7" s="210">
        <v>0</v>
      </c>
      <c r="F7" s="207">
        <v>6641.4499999999989</v>
      </c>
      <c r="G7" s="210">
        <v>0</v>
      </c>
      <c r="H7" s="210">
        <v>0</v>
      </c>
      <c r="I7" s="210">
        <v>0</v>
      </c>
      <c r="J7" s="210">
        <v>0</v>
      </c>
      <c r="K7" s="210">
        <v>0</v>
      </c>
      <c r="L7" s="210">
        <v>0</v>
      </c>
      <c r="M7" s="210">
        <v>0</v>
      </c>
      <c r="N7" s="210">
        <v>0</v>
      </c>
      <c r="O7" s="210">
        <v>0</v>
      </c>
      <c r="P7" s="210">
        <v>0</v>
      </c>
      <c r="Q7" s="210">
        <v>0</v>
      </c>
      <c r="R7" s="210">
        <v>0</v>
      </c>
      <c r="S7" s="210">
        <v>8.92</v>
      </c>
      <c r="T7" s="210">
        <v>0</v>
      </c>
      <c r="U7" s="210">
        <v>0</v>
      </c>
      <c r="V7" s="210">
        <v>0</v>
      </c>
      <c r="W7" s="210">
        <v>0</v>
      </c>
      <c r="X7" s="210">
        <v>0</v>
      </c>
      <c r="Y7" s="210">
        <v>0.34</v>
      </c>
      <c r="Z7" s="211">
        <v>0</v>
      </c>
      <c r="AA7" s="211">
        <v>0</v>
      </c>
      <c r="AB7" s="211">
        <v>0</v>
      </c>
      <c r="AC7" s="211">
        <v>0</v>
      </c>
      <c r="AD7" s="211">
        <v>0.34</v>
      </c>
      <c r="AE7" s="211">
        <v>0</v>
      </c>
      <c r="AF7" s="211">
        <v>0</v>
      </c>
      <c r="AG7" s="211">
        <v>0</v>
      </c>
      <c r="AH7" s="211">
        <v>0</v>
      </c>
      <c r="AI7" s="211">
        <v>0</v>
      </c>
      <c r="AJ7" s="210">
        <v>0</v>
      </c>
      <c r="AK7" s="211">
        <v>0</v>
      </c>
      <c r="AL7" s="211">
        <v>0</v>
      </c>
      <c r="AM7" s="211">
        <v>0</v>
      </c>
      <c r="AN7" s="211">
        <v>0</v>
      </c>
      <c r="AO7" s="211">
        <v>0</v>
      </c>
      <c r="AP7" s="211">
        <v>0</v>
      </c>
      <c r="AQ7" s="210">
        <v>8.41</v>
      </c>
      <c r="AR7" s="211">
        <v>5.75</v>
      </c>
      <c r="AS7" s="211">
        <v>0</v>
      </c>
      <c r="AT7" s="211">
        <v>0.01</v>
      </c>
      <c r="AU7" s="211">
        <v>1.85</v>
      </c>
      <c r="AV7" s="211">
        <v>0</v>
      </c>
      <c r="AW7" s="211">
        <v>0</v>
      </c>
      <c r="AX7" s="211">
        <v>0.79999999999999993</v>
      </c>
      <c r="AY7" s="211">
        <v>0</v>
      </c>
      <c r="AZ7" s="211">
        <v>0</v>
      </c>
      <c r="BA7" s="211">
        <v>0</v>
      </c>
      <c r="BB7" s="210">
        <v>0</v>
      </c>
      <c r="BC7" s="210">
        <v>0</v>
      </c>
      <c r="BD7" s="210">
        <v>0</v>
      </c>
      <c r="BE7" s="210">
        <v>0.17</v>
      </c>
      <c r="BF7" s="210">
        <v>0.17</v>
      </c>
      <c r="BG7" s="210">
        <v>0</v>
      </c>
      <c r="BH7" s="210">
        <v>0</v>
      </c>
      <c r="BI7" s="210">
        <v>0</v>
      </c>
      <c r="BJ7" s="210">
        <v>0</v>
      </c>
      <c r="BK7" s="210">
        <v>0</v>
      </c>
      <c r="BL7" s="210">
        <v>0</v>
      </c>
      <c r="BM7" s="210">
        <v>0</v>
      </c>
      <c r="BN7" s="210">
        <v>8.92</v>
      </c>
      <c r="BO7" s="210">
        <v>-8.92</v>
      </c>
      <c r="BP7" s="210">
        <v>0</v>
      </c>
      <c r="BQ7" s="210">
        <v>6641.4499999999989</v>
      </c>
    </row>
    <row r="8" spans="1:69" s="213" customFormat="1" ht="21.75" customHeight="1">
      <c r="A8" s="191" t="s">
        <v>65</v>
      </c>
      <c r="B8" s="209" t="s">
        <v>66</v>
      </c>
      <c r="C8" s="191" t="s">
        <v>67</v>
      </c>
      <c r="D8" s="210">
        <v>390.00000000000006</v>
      </c>
      <c r="E8" s="210">
        <v>0</v>
      </c>
      <c r="F8" s="210">
        <v>0</v>
      </c>
      <c r="G8" s="207">
        <v>388.33000000000004</v>
      </c>
      <c r="H8" s="210">
        <v>0</v>
      </c>
      <c r="I8" s="210">
        <v>0</v>
      </c>
      <c r="J8" s="210">
        <v>0</v>
      </c>
      <c r="K8" s="210">
        <v>0</v>
      </c>
      <c r="L8" s="210">
        <v>0</v>
      </c>
      <c r="M8" s="210">
        <v>0</v>
      </c>
      <c r="N8" s="210">
        <v>0</v>
      </c>
      <c r="O8" s="210">
        <v>0</v>
      </c>
      <c r="P8" s="210">
        <v>0</v>
      </c>
      <c r="Q8" s="210">
        <v>0</v>
      </c>
      <c r="R8" s="210">
        <v>0</v>
      </c>
      <c r="S8" s="210">
        <v>1.6700000000000002</v>
      </c>
      <c r="T8" s="210">
        <v>0</v>
      </c>
      <c r="U8" s="210">
        <v>0</v>
      </c>
      <c r="V8" s="210">
        <v>0</v>
      </c>
      <c r="W8" s="210">
        <v>0</v>
      </c>
      <c r="X8" s="210">
        <v>0</v>
      </c>
      <c r="Y8" s="210">
        <v>0</v>
      </c>
      <c r="Z8" s="211">
        <v>0</v>
      </c>
      <c r="AA8" s="211">
        <v>0</v>
      </c>
      <c r="AB8" s="211">
        <v>0</v>
      </c>
      <c r="AC8" s="211">
        <v>0</v>
      </c>
      <c r="AD8" s="211">
        <v>0</v>
      </c>
      <c r="AE8" s="211">
        <v>0</v>
      </c>
      <c r="AF8" s="211">
        <v>0</v>
      </c>
      <c r="AG8" s="211">
        <v>0</v>
      </c>
      <c r="AH8" s="211">
        <v>0</v>
      </c>
      <c r="AI8" s="211">
        <v>0</v>
      </c>
      <c r="AJ8" s="210">
        <v>0</v>
      </c>
      <c r="AK8" s="211">
        <v>0</v>
      </c>
      <c r="AL8" s="211">
        <v>0</v>
      </c>
      <c r="AM8" s="211">
        <v>0</v>
      </c>
      <c r="AN8" s="211">
        <v>0</v>
      </c>
      <c r="AO8" s="211">
        <v>0</v>
      </c>
      <c r="AP8" s="211">
        <v>0</v>
      </c>
      <c r="AQ8" s="210">
        <v>1.6700000000000002</v>
      </c>
      <c r="AR8" s="211">
        <v>0</v>
      </c>
      <c r="AS8" s="211">
        <v>0</v>
      </c>
      <c r="AT8" s="211">
        <v>0.01</v>
      </c>
      <c r="AU8" s="211">
        <v>1.35</v>
      </c>
      <c r="AV8" s="211">
        <v>0</v>
      </c>
      <c r="AW8" s="211">
        <v>0</v>
      </c>
      <c r="AX8" s="211">
        <v>0.31</v>
      </c>
      <c r="AY8" s="211">
        <v>0</v>
      </c>
      <c r="AZ8" s="211">
        <v>0</v>
      </c>
      <c r="BA8" s="211">
        <v>0</v>
      </c>
      <c r="BB8" s="210">
        <v>0</v>
      </c>
      <c r="BC8" s="210">
        <v>0</v>
      </c>
      <c r="BD8" s="210">
        <v>0</v>
      </c>
      <c r="BE8" s="210">
        <v>0</v>
      </c>
      <c r="BF8" s="210">
        <v>0</v>
      </c>
      <c r="BG8" s="210">
        <v>0</v>
      </c>
      <c r="BH8" s="210">
        <v>0</v>
      </c>
      <c r="BI8" s="210">
        <v>0</v>
      </c>
      <c r="BJ8" s="210">
        <v>0</v>
      </c>
      <c r="BK8" s="210">
        <v>0</v>
      </c>
      <c r="BL8" s="210">
        <v>0</v>
      </c>
      <c r="BM8" s="210">
        <v>0</v>
      </c>
      <c r="BN8" s="210">
        <v>1.6700000000000002</v>
      </c>
      <c r="BO8" s="210">
        <v>-1.6700000000000002</v>
      </c>
      <c r="BP8" s="210">
        <v>0</v>
      </c>
      <c r="BQ8" s="210">
        <v>388.33000000000004</v>
      </c>
    </row>
    <row r="9" spans="1:69" s="213" customFormat="1" ht="21.75" customHeight="1">
      <c r="A9" s="191" t="s">
        <v>69</v>
      </c>
      <c r="B9" s="209" t="s">
        <v>70</v>
      </c>
      <c r="C9" s="191" t="s">
        <v>71</v>
      </c>
      <c r="D9" s="210">
        <v>6260.369999999999</v>
      </c>
      <c r="E9" s="210">
        <v>0</v>
      </c>
      <c r="F9" s="210">
        <v>0</v>
      </c>
      <c r="G9" s="210">
        <v>0</v>
      </c>
      <c r="H9" s="207">
        <v>6253.119999999999</v>
      </c>
      <c r="I9" s="210">
        <v>0</v>
      </c>
      <c r="J9" s="210">
        <v>0</v>
      </c>
      <c r="K9" s="210">
        <v>0</v>
      </c>
      <c r="L9" s="210">
        <v>0</v>
      </c>
      <c r="M9" s="210">
        <v>0</v>
      </c>
      <c r="N9" s="210">
        <v>0</v>
      </c>
      <c r="O9" s="210">
        <v>0</v>
      </c>
      <c r="P9" s="210">
        <v>0</v>
      </c>
      <c r="Q9" s="210">
        <v>0</v>
      </c>
      <c r="R9" s="210">
        <v>0</v>
      </c>
      <c r="S9" s="210">
        <v>7.25</v>
      </c>
      <c r="T9" s="210">
        <v>0</v>
      </c>
      <c r="U9" s="210">
        <v>0</v>
      </c>
      <c r="V9" s="210">
        <v>0</v>
      </c>
      <c r="W9" s="210">
        <v>0</v>
      </c>
      <c r="X9" s="210">
        <v>0</v>
      </c>
      <c r="Y9" s="210">
        <v>0.34</v>
      </c>
      <c r="Z9" s="211">
        <v>0</v>
      </c>
      <c r="AA9" s="211">
        <v>0</v>
      </c>
      <c r="AB9" s="211">
        <v>0</v>
      </c>
      <c r="AC9" s="211">
        <v>0</v>
      </c>
      <c r="AD9" s="211">
        <v>0.34</v>
      </c>
      <c r="AE9" s="211">
        <v>0</v>
      </c>
      <c r="AF9" s="211">
        <v>0</v>
      </c>
      <c r="AG9" s="211">
        <v>0</v>
      </c>
      <c r="AH9" s="211">
        <v>0</v>
      </c>
      <c r="AI9" s="211">
        <v>0</v>
      </c>
      <c r="AJ9" s="210">
        <v>0</v>
      </c>
      <c r="AK9" s="211">
        <v>0</v>
      </c>
      <c r="AL9" s="211">
        <v>0</v>
      </c>
      <c r="AM9" s="211">
        <v>0</v>
      </c>
      <c r="AN9" s="211">
        <v>0</v>
      </c>
      <c r="AO9" s="211">
        <v>0</v>
      </c>
      <c r="AP9" s="211">
        <v>0</v>
      </c>
      <c r="AQ9" s="210">
        <v>6.74</v>
      </c>
      <c r="AR9" s="211">
        <v>5.75</v>
      </c>
      <c r="AS9" s="211">
        <v>0</v>
      </c>
      <c r="AT9" s="211">
        <v>0</v>
      </c>
      <c r="AU9" s="211">
        <v>0.5</v>
      </c>
      <c r="AV9" s="211">
        <v>0</v>
      </c>
      <c r="AW9" s="211">
        <v>0</v>
      </c>
      <c r="AX9" s="211">
        <v>0.48999999999999994</v>
      </c>
      <c r="AY9" s="211">
        <v>0</v>
      </c>
      <c r="AZ9" s="211">
        <v>0</v>
      </c>
      <c r="BA9" s="211">
        <v>0</v>
      </c>
      <c r="BB9" s="210">
        <v>0</v>
      </c>
      <c r="BC9" s="210">
        <v>0</v>
      </c>
      <c r="BD9" s="210">
        <v>0</v>
      </c>
      <c r="BE9" s="210">
        <v>0.17</v>
      </c>
      <c r="BF9" s="210">
        <v>0.17</v>
      </c>
      <c r="BG9" s="210">
        <v>0</v>
      </c>
      <c r="BH9" s="210">
        <v>0</v>
      </c>
      <c r="BI9" s="210">
        <v>0</v>
      </c>
      <c r="BJ9" s="210">
        <v>0</v>
      </c>
      <c r="BK9" s="210">
        <v>0</v>
      </c>
      <c r="BL9" s="210">
        <v>0</v>
      </c>
      <c r="BM9" s="210">
        <v>0</v>
      </c>
      <c r="BN9" s="210">
        <v>7.25</v>
      </c>
      <c r="BO9" s="210">
        <v>-7.25</v>
      </c>
      <c r="BP9" s="210">
        <v>0</v>
      </c>
      <c r="BQ9" s="210">
        <v>6253.119999999999</v>
      </c>
    </row>
    <row r="10" spans="1:69" s="213" customFormat="1" ht="26.25" customHeight="1">
      <c r="A10" s="191" t="s">
        <v>73</v>
      </c>
      <c r="B10" s="209" t="s">
        <v>74</v>
      </c>
      <c r="C10" s="191" t="s">
        <v>68</v>
      </c>
      <c r="D10" s="210">
        <v>28780.62</v>
      </c>
      <c r="E10" s="210">
        <v>0</v>
      </c>
      <c r="F10" s="210">
        <v>0</v>
      </c>
      <c r="G10" s="210">
        <v>0</v>
      </c>
      <c r="H10" s="210">
        <v>0</v>
      </c>
      <c r="I10" s="207">
        <v>28660.7</v>
      </c>
      <c r="J10" s="210">
        <v>0</v>
      </c>
      <c r="K10" s="210">
        <v>0</v>
      </c>
      <c r="L10" s="210">
        <v>0</v>
      </c>
      <c r="M10" s="210">
        <v>0</v>
      </c>
      <c r="N10" s="210">
        <v>0</v>
      </c>
      <c r="O10" s="210">
        <v>0</v>
      </c>
      <c r="P10" s="210">
        <v>0</v>
      </c>
      <c r="Q10" s="210">
        <v>0</v>
      </c>
      <c r="R10" s="210">
        <v>0</v>
      </c>
      <c r="S10" s="210">
        <v>119.92</v>
      </c>
      <c r="T10" s="210">
        <v>5.1999999999999993</v>
      </c>
      <c r="U10" s="210">
        <v>0</v>
      </c>
      <c r="V10" s="210">
        <v>0.42</v>
      </c>
      <c r="W10" s="210">
        <v>0.06</v>
      </c>
      <c r="X10" s="210">
        <v>0.30000000000000004</v>
      </c>
      <c r="Y10" s="210">
        <v>3.0500000000000003</v>
      </c>
      <c r="Z10" s="211">
        <v>0.08</v>
      </c>
      <c r="AA10" s="211">
        <v>0</v>
      </c>
      <c r="AB10" s="211">
        <v>0.56000000000000005</v>
      </c>
      <c r="AC10" s="211">
        <v>1.6400000000000001</v>
      </c>
      <c r="AD10" s="211">
        <v>0.77</v>
      </c>
      <c r="AE10" s="211">
        <v>0</v>
      </c>
      <c r="AF10" s="211">
        <v>0</v>
      </c>
      <c r="AG10" s="211">
        <v>0</v>
      </c>
      <c r="AH10" s="211">
        <v>0</v>
      </c>
      <c r="AI10" s="211">
        <v>0</v>
      </c>
      <c r="AJ10" s="210">
        <v>1.02</v>
      </c>
      <c r="AK10" s="211">
        <v>0</v>
      </c>
      <c r="AL10" s="211">
        <v>0</v>
      </c>
      <c r="AM10" s="211">
        <v>0</v>
      </c>
      <c r="AN10" s="211">
        <v>1.02</v>
      </c>
      <c r="AO10" s="211">
        <v>0</v>
      </c>
      <c r="AP10" s="211">
        <v>0</v>
      </c>
      <c r="AQ10" s="210">
        <v>87.45</v>
      </c>
      <c r="AR10" s="211">
        <v>69.81</v>
      </c>
      <c r="AS10" s="211">
        <v>0</v>
      </c>
      <c r="AT10" s="211">
        <v>0.11000000000000001</v>
      </c>
      <c r="AU10" s="211">
        <v>1</v>
      </c>
      <c r="AV10" s="211">
        <v>0</v>
      </c>
      <c r="AW10" s="211">
        <v>0.05</v>
      </c>
      <c r="AX10" s="211">
        <v>16.419999999999998</v>
      </c>
      <c r="AY10" s="211">
        <v>0.06</v>
      </c>
      <c r="AZ10" s="211">
        <v>0</v>
      </c>
      <c r="BA10" s="211">
        <v>0</v>
      </c>
      <c r="BB10" s="210">
        <v>0</v>
      </c>
      <c r="BC10" s="210">
        <v>0</v>
      </c>
      <c r="BD10" s="210">
        <v>0</v>
      </c>
      <c r="BE10" s="210">
        <v>22.42</v>
      </c>
      <c r="BF10" s="210">
        <v>22.42</v>
      </c>
      <c r="BG10" s="210">
        <v>0</v>
      </c>
      <c r="BH10" s="210">
        <v>0</v>
      </c>
      <c r="BI10" s="210">
        <v>0</v>
      </c>
      <c r="BJ10" s="210">
        <v>0</v>
      </c>
      <c r="BK10" s="210">
        <v>0</v>
      </c>
      <c r="BL10" s="210">
        <v>0</v>
      </c>
      <c r="BM10" s="210">
        <v>0</v>
      </c>
      <c r="BN10" s="210">
        <v>119.92</v>
      </c>
      <c r="BO10" s="210">
        <v>-119.92</v>
      </c>
      <c r="BP10" s="210">
        <v>0</v>
      </c>
      <c r="BQ10" s="210">
        <v>28660.7</v>
      </c>
    </row>
    <row r="11" spans="1:69" s="200" customFormat="1" ht="21.75" customHeight="1">
      <c r="A11" s="191" t="s">
        <v>76</v>
      </c>
      <c r="B11" s="209" t="s">
        <v>77</v>
      </c>
      <c r="C11" s="191" t="s">
        <v>72</v>
      </c>
      <c r="D11" s="210">
        <v>1217.93</v>
      </c>
      <c r="E11" s="210">
        <v>0</v>
      </c>
      <c r="F11" s="210">
        <v>0</v>
      </c>
      <c r="G11" s="210">
        <v>0</v>
      </c>
      <c r="H11" s="210">
        <v>0</v>
      </c>
      <c r="I11" s="210">
        <v>0</v>
      </c>
      <c r="J11" s="207">
        <v>1212.6200000000001</v>
      </c>
      <c r="K11" s="210">
        <v>0</v>
      </c>
      <c r="L11" s="210">
        <v>0</v>
      </c>
      <c r="M11" s="210">
        <v>0</v>
      </c>
      <c r="N11" s="210">
        <v>0</v>
      </c>
      <c r="O11" s="210">
        <v>0</v>
      </c>
      <c r="P11" s="210">
        <v>0</v>
      </c>
      <c r="Q11" s="210">
        <v>0</v>
      </c>
      <c r="R11" s="210">
        <v>0</v>
      </c>
      <c r="S11" s="210">
        <v>5.3100000000000005</v>
      </c>
      <c r="T11" s="210">
        <v>0.5</v>
      </c>
      <c r="U11" s="210">
        <v>0</v>
      </c>
      <c r="V11" s="210">
        <v>0</v>
      </c>
      <c r="W11" s="210">
        <v>0</v>
      </c>
      <c r="X11" s="210">
        <v>0</v>
      </c>
      <c r="Y11" s="210">
        <v>0.09</v>
      </c>
      <c r="Z11" s="211">
        <v>0.09</v>
      </c>
      <c r="AA11" s="211">
        <v>0</v>
      </c>
      <c r="AB11" s="211">
        <v>0</v>
      </c>
      <c r="AC11" s="211">
        <v>0</v>
      </c>
      <c r="AD11" s="211">
        <v>0</v>
      </c>
      <c r="AE11" s="211">
        <v>0</v>
      </c>
      <c r="AF11" s="211">
        <v>0</v>
      </c>
      <c r="AG11" s="211">
        <v>0</v>
      </c>
      <c r="AH11" s="211">
        <v>0</v>
      </c>
      <c r="AI11" s="211">
        <v>0</v>
      </c>
      <c r="AJ11" s="210">
        <v>0</v>
      </c>
      <c r="AK11" s="211">
        <v>0</v>
      </c>
      <c r="AL11" s="211">
        <v>0</v>
      </c>
      <c r="AM11" s="211">
        <v>0</v>
      </c>
      <c r="AN11" s="211">
        <v>0</v>
      </c>
      <c r="AO11" s="211">
        <v>0</v>
      </c>
      <c r="AP11" s="211">
        <v>0</v>
      </c>
      <c r="AQ11" s="210">
        <v>4.7200000000000006</v>
      </c>
      <c r="AR11" s="211">
        <v>3.5300000000000002</v>
      </c>
      <c r="AS11" s="211">
        <v>0</v>
      </c>
      <c r="AT11" s="211">
        <v>0</v>
      </c>
      <c r="AU11" s="211">
        <v>0</v>
      </c>
      <c r="AV11" s="211">
        <v>0</v>
      </c>
      <c r="AW11" s="211">
        <v>0</v>
      </c>
      <c r="AX11" s="211">
        <v>1.19</v>
      </c>
      <c r="AY11" s="211">
        <v>0</v>
      </c>
      <c r="AZ11" s="211">
        <v>0</v>
      </c>
      <c r="BA11" s="211">
        <v>0</v>
      </c>
      <c r="BB11" s="210">
        <v>0</v>
      </c>
      <c r="BC11" s="210">
        <v>0</v>
      </c>
      <c r="BD11" s="210">
        <v>0</v>
      </c>
      <c r="BE11" s="210">
        <v>0</v>
      </c>
      <c r="BF11" s="210">
        <v>0</v>
      </c>
      <c r="BG11" s="210">
        <v>0</v>
      </c>
      <c r="BH11" s="210">
        <v>0</v>
      </c>
      <c r="BI11" s="210">
        <v>0</v>
      </c>
      <c r="BJ11" s="210">
        <v>0</v>
      </c>
      <c r="BK11" s="210">
        <v>0</v>
      </c>
      <c r="BL11" s="210">
        <v>0</v>
      </c>
      <c r="BM11" s="210">
        <v>0</v>
      </c>
      <c r="BN11" s="210">
        <v>5.3100000000000005</v>
      </c>
      <c r="BO11" s="210">
        <v>-5.3100000000000005</v>
      </c>
      <c r="BP11" s="210">
        <v>0</v>
      </c>
      <c r="BQ11" s="210">
        <v>1212.6200000000001</v>
      </c>
    </row>
    <row r="12" spans="1:69" s="200" customFormat="1" ht="22.5" customHeight="1">
      <c r="A12" s="191" t="s">
        <v>79</v>
      </c>
      <c r="B12" s="209" t="s">
        <v>80</v>
      </c>
      <c r="C12" s="191" t="s">
        <v>78</v>
      </c>
      <c r="D12" s="210">
        <v>0</v>
      </c>
      <c r="E12" s="210">
        <v>0</v>
      </c>
      <c r="F12" s="210">
        <v>0</v>
      </c>
      <c r="G12" s="210">
        <v>0</v>
      </c>
      <c r="H12" s="210">
        <v>0</v>
      </c>
      <c r="I12" s="210">
        <v>0</v>
      </c>
      <c r="J12" s="210">
        <v>0</v>
      </c>
      <c r="K12" s="207">
        <v>0</v>
      </c>
      <c r="L12" s="210">
        <v>0</v>
      </c>
      <c r="M12" s="210">
        <v>0</v>
      </c>
      <c r="N12" s="210">
        <v>0</v>
      </c>
      <c r="O12" s="210">
        <v>0</v>
      </c>
      <c r="P12" s="210">
        <v>0</v>
      </c>
      <c r="Q12" s="210">
        <v>0</v>
      </c>
      <c r="R12" s="210">
        <v>0</v>
      </c>
      <c r="S12" s="210">
        <v>0</v>
      </c>
      <c r="T12" s="210">
        <v>0</v>
      </c>
      <c r="U12" s="210">
        <v>0</v>
      </c>
      <c r="V12" s="210">
        <v>0</v>
      </c>
      <c r="W12" s="210">
        <v>0</v>
      </c>
      <c r="X12" s="210">
        <v>0</v>
      </c>
      <c r="Y12" s="210">
        <v>0</v>
      </c>
      <c r="Z12" s="211">
        <v>0</v>
      </c>
      <c r="AA12" s="211">
        <v>0</v>
      </c>
      <c r="AB12" s="211">
        <v>0</v>
      </c>
      <c r="AC12" s="211">
        <v>0</v>
      </c>
      <c r="AD12" s="211">
        <v>0</v>
      </c>
      <c r="AE12" s="211">
        <v>0</v>
      </c>
      <c r="AF12" s="211">
        <v>0</v>
      </c>
      <c r="AG12" s="211">
        <v>0</v>
      </c>
      <c r="AH12" s="211">
        <v>0</v>
      </c>
      <c r="AI12" s="211">
        <v>0</v>
      </c>
      <c r="AJ12" s="210">
        <v>0</v>
      </c>
      <c r="AK12" s="211">
        <v>0</v>
      </c>
      <c r="AL12" s="211">
        <v>0</v>
      </c>
      <c r="AM12" s="211">
        <v>0</v>
      </c>
      <c r="AN12" s="211">
        <v>0</v>
      </c>
      <c r="AO12" s="211">
        <v>0</v>
      </c>
      <c r="AP12" s="211">
        <v>0</v>
      </c>
      <c r="AQ12" s="210">
        <v>0</v>
      </c>
      <c r="AR12" s="211">
        <v>0</v>
      </c>
      <c r="AS12" s="211">
        <v>0</v>
      </c>
      <c r="AT12" s="211">
        <v>0</v>
      </c>
      <c r="AU12" s="211">
        <v>0</v>
      </c>
      <c r="AV12" s="211">
        <v>0</v>
      </c>
      <c r="AW12" s="211">
        <v>0</v>
      </c>
      <c r="AX12" s="211">
        <v>0</v>
      </c>
      <c r="AY12" s="211">
        <v>0</v>
      </c>
      <c r="AZ12" s="211">
        <v>0</v>
      </c>
      <c r="BA12" s="211">
        <v>0</v>
      </c>
      <c r="BB12" s="210">
        <v>0</v>
      </c>
      <c r="BC12" s="210">
        <v>0</v>
      </c>
      <c r="BD12" s="210">
        <v>0</v>
      </c>
      <c r="BE12" s="210">
        <v>0</v>
      </c>
      <c r="BF12" s="210">
        <v>0</v>
      </c>
      <c r="BG12" s="210">
        <v>0</v>
      </c>
      <c r="BH12" s="210">
        <v>0</v>
      </c>
      <c r="BI12" s="210">
        <v>0</v>
      </c>
      <c r="BJ12" s="210">
        <v>0</v>
      </c>
      <c r="BK12" s="210">
        <v>0</v>
      </c>
      <c r="BL12" s="210">
        <v>0</v>
      </c>
      <c r="BM12" s="210">
        <v>0</v>
      </c>
      <c r="BN12" s="210">
        <v>0</v>
      </c>
      <c r="BO12" s="210">
        <v>0</v>
      </c>
      <c r="BP12" s="210">
        <v>0</v>
      </c>
      <c r="BQ12" s="210">
        <v>0</v>
      </c>
    </row>
    <row r="13" spans="1:69" s="200" customFormat="1" ht="21.75" customHeight="1">
      <c r="A13" s="191" t="s">
        <v>82</v>
      </c>
      <c r="B13" s="209" t="s">
        <v>83</v>
      </c>
      <c r="C13" s="191" t="s">
        <v>75</v>
      </c>
      <c r="D13" s="210">
        <v>19388.420000000002</v>
      </c>
      <c r="E13" s="210">
        <v>0</v>
      </c>
      <c r="F13" s="210">
        <v>0</v>
      </c>
      <c r="G13" s="210">
        <v>0</v>
      </c>
      <c r="H13" s="210">
        <v>0</v>
      </c>
      <c r="I13" s="210">
        <v>0</v>
      </c>
      <c r="J13" s="210">
        <v>0</v>
      </c>
      <c r="K13" s="210">
        <v>0</v>
      </c>
      <c r="L13" s="207">
        <v>19387.620000000003</v>
      </c>
      <c r="M13" s="210">
        <v>0</v>
      </c>
      <c r="N13" s="210">
        <v>0</v>
      </c>
      <c r="O13" s="210">
        <v>0</v>
      </c>
      <c r="P13" s="210">
        <v>0</v>
      </c>
      <c r="Q13" s="210">
        <v>0</v>
      </c>
      <c r="R13" s="210">
        <v>0</v>
      </c>
      <c r="S13" s="210">
        <v>0.8</v>
      </c>
      <c r="T13" s="210">
        <v>0</v>
      </c>
      <c r="U13" s="210">
        <v>0</v>
      </c>
      <c r="V13" s="210">
        <v>0</v>
      </c>
      <c r="W13" s="210">
        <v>0</v>
      </c>
      <c r="X13" s="210">
        <v>0</v>
      </c>
      <c r="Y13" s="210">
        <v>0</v>
      </c>
      <c r="Z13" s="211">
        <v>0</v>
      </c>
      <c r="AA13" s="211">
        <v>0</v>
      </c>
      <c r="AB13" s="211">
        <v>0</v>
      </c>
      <c r="AC13" s="211">
        <v>0</v>
      </c>
      <c r="AD13" s="211">
        <v>0</v>
      </c>
      <c r="AE13" s="211">
        <v>0</v>
      </c>
      <c r="AF13" s="211">
        <v>0</v>
      </c>
      <c r="AG13" s="211">
        <v>0</v>
      </c>
      <c r="AH13" s="211">
        <v>0</v>
      </c>
      <c r="AI13" s="211">
        <v>0</v>
      </c>
      <c r="AJ13" s="210">
        <v>0</v>
      </c>
      <c r="AK13" s="211">
        <v>0</v>
      </c>
      <c r="AL13" s="211">
        <v>0</v>
      </c>
      <c r="AM13" s="211">
        <v>0</v>
      </c>
      <c r="AN13" s="211">
        <v>0</v>
      </c>
      <c r="AO13" s="211">
        <v>0</v>
      </c>
      <c r="AP13" s="211">
        <v>0</v>
      </c>
      <c r="AQ13" s="210">
        <v>0.8</v>
      </c>
      <c r="AR13" s="211">
        <v>0.8</v>
      </c>
      <c r="AS13" s="211">
        <v>0</v>
      </c>
      <c r="AT13" s="211">
        <v>0</v>
      </c>
      <c r="AU13" s="211">
        <v>0</v>
      </c>
      <c r="AV13" s="211">
        <v>0</v>
      </c>
      <c r="AW13" s="211">
        <v>0</v>
      </c>
      <c r="AX13" s="211">
        <v>0</v>
      </c>
      <c r="AY13" s="211">
        <v>0</v>
      </c>
      <c r="AZ13" s="211">
        <v>0</v>
      </c>
      <c r="BA13" s="211">
        <v>0</v>
      </c>
      <c r="BB13" s="210">
        <v>0</v>
      </c>
      <c r="BC13" s="210">
        <v>0</v>
      </c>
      <c r="BD13" s="210">
        <v>0</v>
      </c>
      <c r="BE13" s="210">
        <v>0</v>
      </c>
      <c r="BF13" s="210">
        <v>0</v>
      </c>
      <c r="BG13" s="210">
        <v>0</v>
      </c>
      <c r="BH13" s="210">
        <v>0</v>
      </c>
      <c r="BI13" s="210">
        <v>0</v>
      </c>
      <c r="BJ13" s="210">
        <v>0</v>
      </c>
      <c r="BK13" s="210">
        <v>0</v>
      </c>
      <c r="BL13" s="210">
        <v>0</v>
      </c>
      <c r="BM13" s="210">
        <v>0</v>
      </c>
      <c r="BN13" s="210">
        <v>0.8</v>
      </c>
      <c r="BO13" s="210">
        <v>-0.8</v>
      </c>
      <c r="BP13" s="210">
        <v>0</v>
      </c>
      <c r="BQ13" s="210">
        <v>19387.620000000003</v>
      </c>
    </row>
    <row r="14" spans="1:69" s="200" customFormat="1" ht="21.75" customHeight="1">
      <c r="A14" s="191" t="s">
        <v>85</v>
      </c>
      <c r="B14" s="209" t="s">
        <v>86</v>
      </c>
      <c r="C14" s="191" t="s">
        <v>81</v>
      </c>
      <c r="D14" s="210">
        <v>7997.0700000000006</v>
      </c>
      <c r="E14" s="210">
        <v>0</v>
      </c>
      <c r="F14" s="210">
        <v>0</v>
      </c>
      <c r="G14" s="210">
        <v>0</v>
      </c>
      <c r="H14" s="210">
        <v>0</v>
      </c>
      <c r="I14" s="210">
        <v>0</v>
      </c>
      <c r="J14" s="210">
        <v>0</v>
      </c>
      <c r="K14" s="210">
        <v>0</v>
      </c>
      <c r="L14" s="210">
        <v>0</v>
      </c>
      <c r="M14" s="207">
        <v>7996.6200000000008</v>
      </c>
      <c r="N14" s="210">
        <v>0</v>
      </c>
      <c r="O14" s="210">
        <v>0</v>
      </c>
      <c r="P14" s="210">
        <v>0</v>
      </c>
      <c r="Q14" s="210">
        <v>0</v>
      </c>
      <c r="R14" s="210">
        <v>0</v>
      </c>
      <c r="S14" s="210">
        <v>0.44999999999999996</v>
      </c>
      <c r="T14" s="210">
        <v>0</v>
      </c>
      <c r="U14" s="210">
        <v>0</v>
      </c>
      <c r="V14" s="210">
        <v>0</v>
      </c>
      <c r="W14" s="210">
        <v>0</v>
      </c>
      <c r="X14" s="210">
        <v>0</v>
      </c>
      <c r="Y14" s="210">
        <v>0</v>
      </c>
      <c r="Z14" s="211">
        <v>0</v>
      </c>
      <c r="AA14" s="211">
        <v>0</v>
      </c>
      <c r="AB14" s="211">
        <v>0</v>
      </c>
      <c r="AC14" s="211">
        <v>0</v>
      </c>
      <c r="AD14" s="211">
        <v>0</v>
      </c>
      <c r="AE14" s="211">
        <v>0</v>
      </c>
      <c r="AF14" s="211">
        <v>0</v>
      </c>
      <c r="AG14" s="211">
        <v>0</v>
      </c>
      <c r="AH14" s="211">
        <v>0</v>
      </c>
      <c r="AI14" s="211">
        <v>0</v>
      </c>
      <c r="AJ14" s="210">
        <v>0</v>
      </c>
      <c r="AK14" s="211">
        <v>0</v>
      </c>
      <c r="AL14" s="211">
        <v>0</v>
      </c>
      <c r="AM14" s="211">
        <v>0</v>
      </c>
      <c r="AN14" s="211">
        <v>0</v>
      </c>
      <c r="AO14" s="211">
        <v>0</v>
      </c>
      <c r="AP14" s="211">
        <v>0</v>
      </c>
      <c r="AQ14" s="210">
        <v>0.44999999999999996</v>
      </c>
      <c r="AR14" s="211">
        <v>0.44999999999999996</v>
      </c>
      <c r="AS14" s="211">
        <v>0</v>
      </c>
      <c r="AT14" s="211">
        <v>0</v>
      </c>
      <c r="AU14" s="211">
        <v>0</v>
      </c>
      <c r="AV14" s="211">
        <v>0</v>
      </c>
      <c r="AW14" s="211">
        <v>0</v>
      </c>
      <c r="AX14" s="211">
        <v>0</v>
      </c>
      <c r="AY14" s="211">
        <v>0</v>
      </c>
      <c r="AZ14" s="211">
        <v>0</v>
      </c>
      <c r="BA14" s="211">
        <v>0</v>
      </c>
      <c r="BB14" s="210">
        <v>0</v>
      </c>
      <c r="BC14" s="210">
        <v>0</v>
      </c>
      <c r="BD14" s="210">
        <v>0</v>
      </c>
      <c r="BE14" s="210">
        <v>0</v>
      </c>
      <c r="BF14" s="210">
        <v>0</v>
      </c>
      <c r="BG14" s="210">
        <v>0</v>
      </c>
      <c r="BH14" s="210">
        <v>0</v>
      </c>
      <c r="BI14" s="210">
        <v>0</v>
      </c>
      <c r="BJ14" s="210">
        <v>0</v>
      </c>
      <c r="BK14" s="210">
        <v>0</v>
      </c>
      <c r="BL14" s="210">
        <v>0</v>
      </c>
      <c r="BM14" s="210">
        <v>0</v>
      </c>
      <c r="BN14" s="210">
        <v>0.44999999999999996</v>
      </c>
      <c r="BO14" s="210">
        <v>-0.44999999999999996</v>
      </c>
      <c r="BP14" s="210">
        <v>0</v>
      </c>
      <c r="BQ14" s="210">
        <v>7996.6200000000008</v>
      </c>
    </row>
    <row r="15" spans="1:69" s="200" customFormat="1" ht="25.5" customHeight="1">
      <c r="A15" s="191" t="s">
        <v>88</v>
      </c>
      <c r="B15" s="209" t="s">
        <v>89</v>
      </c>
      <c r="C15" s="191" t="s">
        <v>84</v>
      </c>
      <c r="D15" s="210">
        <v>7732.87</v>
      </c>
      <c r="E15" s="210">
        <v>0</v>
      </c>
      <c r="F15" s="210">
        <v>0</v>
      </c>
      <c r="G15" s="210">
        <v>0</v>
      </c>
      <c r="H15" s="210">
        <v>0</v>
      </c>
      <c r="I15" s="210">
        <v>0</v>
      </c>
      <c r="J15" s="210">
        <v>0</v>
      </c>
      <c r="K15" s="210">
        <v>0</v>
      </c>
      <c r="L15" s="210">
        <v>0</v>
      </c>
      <c r="M15" s="210">
        <v>0</v>
      </c>
      <c r="N15" s="207">
        <v>7732.87</v>
      </c>
      <c r="O15" s="210">
        <v>0</v>
      </c>
      <c r="P15" s="210">
        <v>0</v>
      </c>
      <c r="Q15" s="210">
        <v>0</v>
      </c>
      <c r="R15" s="210">
        <v>0</v>
      </c>
      <c r="S15" s="210">
        <v>0</v>
      </c>
      <c r="T15" s="210">
        <v>0</v>
      </c>
      <c r="U15" s="210">
        <v>0</v>
      </c>
      <c r="V15" s="210">
        <v>0</v>
      </c>
      <c r="W15" s="210">
        <v>0</v>
      </c>
      <c r="X15" s="210">
        <v>0</v>
      </c>
      <c r="Y15" s="210">
        <v>0</v>
      </c>
      <c r="Z15" s="211">
        <v>0</v>
      </c>
      <c r="AA15" s="211">
        <v>0</v>
      </c>
      <c r="AB15" s="211">
        <v>0</v>
      </c>
      <c r="AC15" s="211">
        <v>0</v>
      </c>
      <c r="AD15" s="211">
        <v>0</v>
      </c>
      <c r="AE15" s="211">
        <v>0</v>
      </c>
      <c r="AF15" s="211">
        <v>0</v>
      </c>
      <c r="AG15" s="211">
        <v>0</v>
      </c>
      <c r="AH15" s="211">
        <v>0</v>
      </c>
      <c r="AI15" s="211">
        <v>0</v>
      </c>
      <c r="AJ15" s="210">
        <v>0</v>
      </c>
      <c r="AK15" s="211">
        <v>0</v>
      </c>
      <c r="AL15" s="211">
        <v>0</v>
      </c>
      <c r="AM15" s="211">
        <v>0</v>
      </c>
      <c r="AN15" s="211">
        <v>0</v>
      </c>
      <c r="AO15" s="211">
        <v>0</v>
      </c>
      <c r="AP15" s="211">
        <v>0</v>
      </c>
      <c r="AQ15" s="210">
        <v>0</v>
      </c>
      <c r="AR15" s="211">
        <v>0</v>
      </c>
      <c r="AS15" s="211">
        <v>0</v>
      </c>
      <c r="AT15" s="211">
        <v>0</v>
      </c>
      <c r="AU15" s="211">
        <v>0</v>
      </c>
      <c r="AV15" s="211">
        <v>0</v>
      </c>
      <c r="AW15" s="211">
        <v>0</v>
      </c>
      <c r="AX15" s="211">
        <v>0</v>
      </c>
      <c r="AY15" s="211">
        <v>0</v>
      </c>
      <c r="AZ15" s="211">
        <v>0</v>
      </c>
      <c r="BA15" s="211">
        <v>0</v>
      </c>
      <c r="BB15" s="210">
        <v>0</v>
      </c>
      <c r="BC15" s="210">
        <v>0</v>
      </c>
      <c r="BD15" s="210">
        <v>0</v>
      </c>
      <c r="BE15" s="210">
        <v>0</v>
      </c>
      <c r="BF15" s="210">
        <v>0</v>
      </c>
      <c r="BG15" s="210">
        <v>0</v>
      </c>
      <c r="BH15" s="210">
        <v>0</v>
      </c>
      <c r="BI15" s="210">
        <v>0</v>
      </c>
      <c r="BJ15" s="210">
        <v>0</v>
      </c>
      <c r="BK15" s="210">
        <v>0</v>
      </c>
      <c r="BL15" s="210">
        <v>0</v>
      </c>
      <c r="BM15" s="210">
        <v>0</v>
      </c>
      <c r="BN15" s="210">
        <v>0</v>
      </c>
      <c r="BO15" s="210">
        <v>0</v>
      </c>
      <c r="BP15" s="210">
        <v>0</v>
      </c>
      <c r="BQ15" s="210">
        <v>7732.87</v>
      </c>
    </row>
    <row r="16" spans="1:69" s="200" customFormat="1" ht="21.75" customHeight="1">
      <c r="A16" s="191" t="s">
        <v>91</v>
      </c>
      <c r="B16" s="209" t="s">
        <v>92</v>
      </c>
      <c r="C16" s="191" t="s">
        <v>87</v>
      </c>
      <c r="D16" s="210">
        <v>78.59</v>
      </c>
      <c r="E16" s="210">
        <v>0</v>
      </c>
      <c r="F16" s="210">
        <v>0</v>
      </c>
      <c r="G16" s="210">
        <v>0</v>
      </c>
      <c r="H16" s="210">
        <v>0</v>
      </c>
      <c r="I16" s="210">
        <v>0</v>
      </c>
      <c r="J16" s="210">
        <v>0</v>
      </c>
      <c r="K16" s="210">
        <v>0</v>
      </c>
      <c r="L16" s="210">
        <v>0</v>
      </c>
      <c r="M16" s="210">
        <v>0</v>
      </c>
      <c r="N16" s="210">
        <v>0</v>
      </c>
      <c r="O16" s="207">
        <v>78.25</v>
      </c>
      <c r="P16" s="210">
        <v>0</v>
      </c>
      <c r="Q16" s="210">
        <v>0</v>
      </c>
      <c r="R16" s="210">
        <v>0</v>
      </c>
      <c r="S16" s="210">
        <v>0.34</v>
      </c>
      <c r="T16" s="210">
        <v>0</v>
      </c>
      <c r="U16" s="210">
        <v>0</v>
      </c>
      <c r="V16" s="210">
        <v>0</v>
      </c>
      <c r="W16" s="210">
        <v>0</v>
      </c>
      <c r="X16" s="210">
        <v>0</v>
      </c>
      <c r="Y16" s="210">
        <v>0</v>
      </c>
      <c r="Z16" s="211">
        <v>0</v>
      </c>
      <c r="AA16" s="211">
        <v>0</v>
      </c>
      <c r="AB16" s="211">
        <v>0</v>
      </c>
      <c r="AC16" s="211">
        <v>0</v>
      </c>
      <c r="AD16" s="211">
        <v>0</v>
      </c>
      <c r="AE16" s="211">
        <v>0</v>
      </c>
      <c r="AF16" s="211">
        <v>0</v>
      </c>
      <c r="AG16" s="211">
        <v>0</v>
      </c>
      <c r="AH16" s="211">
        <v>0</v>
      </c>
      <c r="AI16" s="211">
        <v>0</v>
      </c>
      <c r="AJ16" s="210">
        <v>0</v>
      </c>
      <c r="AK16" s="211">
        <v>0</v>
      </c>
      <c r="AL16" s="211">
        <v>0</v>
      </c>
      <c r="AM16" s="211">
        <v>0</v>
      </c>
      <c r="AN16" s="211">
        <v>0</v>
      </c>
      <c r="AO16" s="211">
        <v>0</v>
      </c>
      <c r="AP16" s="211">
        <v>0</v>
      </c>
      <c r="AQ16" s="210">
        <v>0.34</v>
      </c>
      <c r="AR16" s="211">
        <v>0</v>
      </c>
      <c r="AS16" s="211">
        <v>0</v>
      </c>
      <c r="AT16" s="211">
        <v>0</v>
      </c>
      <c r="AU16" s="211">
        <v>0.1</v>
      </c>
      <c r="AV16" s="211">
        <v>0</v>
      </c>
      <c r="AW16" s="211">
        <v>0</v>
      </c>
      <c r="AX16" s="211">
        <v>0.24000000000000002</v>
      </c>
      <c r="AY16" s="211">
        <v>0</v>
      </c>
      <c r="AZ16" s="211">
        <v>0</v>
      </c>
      <c r="BA16" s="211">
        <v>0</v>
      </c>
      <c r="BB16" s="210">
        <v>0</v>
      </c>
      <c r="BC16" s="210">
        <v>0</v>
      </c>
      <c r="BD16" s="210">
        <v>0</v>
      </c>
      <c r="BE16" s="210">
        <v>0</v>
      </c>
      <c r="BF16" s="210">
        <v>0</v>
      </c>
      <c r="BG16" s="210">
        <v>0</v>
      </c>
      <c r="BH16" s="210">
        <v>0</v>
      </c>
      <c r="BI16" s="210">
        <v>0</v>
      </c>
      <c r="BJ16" s="210">
        <v>0</v>
      </c>
      <c r="BK16" s="210">
        <v>0</v>
      </c>
      <c r="BL16" s="210">
        <v>0</v>
      </c>
      <c r="BM16" s="210">
        <v>0</v>
      </c>
      <c r="BN16" s="210">
        <v>0.34</v>
      </c>
      <c r="BO16" s="210">
        <v>-0.34</v>
      </c>
      <c r="BP16" s="210">
        <v>0</v>
      </c>
      <c r="BQ16" s="210">
        <v>78.25</v>
      </c>
    </row>
    <row r="17" spans="1:70" s="200" customFormat="1" ht="21.75" customHeight="1">
      <c r="A17" s="191" t="s">
        <v>94</v>
      </c>
      <c r="B17" s="209" t="s">
        <v>95</v>
      </c>
      <c r="C17" s="191" t="s">
        <v>96</v>
      </c>
      <c r="D17" s="210">
        <v>0</v>
      </c>
      <c r="E17" s="210">
        <v>0</v>
      </c>
      <c r="F17" s="210">
        <v>0</v>
      </c>
      <c r="G17" s="210">
        <v>0</v>
      </c>
      <c r="H17" s="210">
        <v>0</v>
      </c>
      <c r="I17" s="210">
        <v>0</v>
      </c>
      <c r="J17" s="210">
        <v>0</v>
      </c>
      <c r="K17" s="210">
        <v>0</v>
      </c>
      <c r="L17" s="210">
        <v>0</v>
      </c>
      <c r="M17" s="210">
        <v>0</v>
      </c>
      <c r="N17" s="210">
        <v>0</v>
      </c>
      <c r="O17" s="210">
        <v>0</v>
      </c>
      <c r="P17" s="207">
        <v>0</v>
      </c>
      <c r="Q17" s="210">
        <v>0</v>
      </c>
      <c r="R17" s="210">
        <v>0</v>
      </c>
      <c r="S17" s="210">
        <v>0</v>
      </c>
      <c r="T17" s="210">
        <v>0</v>
      </c>
      <c r="U17" s="210">
        <v>0</v>
      </c>
      <c r="V17" s="210">
        <v>0</v>
      </c>
      <c r="W17" s="210">
        <v>0</v>
      </c>
      <c r="X17" s="210">
        <v>0</v>
      </c>
      <c r="Y17" s="210">
        <v>0</v>
      </c>
      <c r="Z17" s="211">
        <v>0</v>
      </c>
      <c r="AA17" s="211">
        <v>0</v>
      </c>
      <c r="AB17" s="211">
        <v>0</v>
      </c>
      <c r="AC17" s="211">
        <v>0</v>
      </c>
      <c r="AD17" s="211">
        <v>0</v>
      </c>
      <c r="AE17" s="211">
        <v>0</v>
      </c>
      <c r="AF17" s="211">
        <v>0</v>
      </c>
      <c r="AG17" s="211">
        <v>0</v>
      </c>
      <c r="AH17" s="211">
        <v>0</v>
      </c>
      <c r="AI17" s="211">
        <v>0</v>
      </c>
      <c r="AJ17" s="210">
        <v>0</v>
      </c>
      <c r="AK17" s="211">
        <v>0</v>
      </c>
      <c r="AL17" s="211">
        <v>0</v>
      </c>
      <c r="AM17" s="211">
        <v>0</v>
      </c>
      <c r="AN17" s="211">
        <v>0</v>
      </c>
      <c r="AO17" s="211">
        <v>0</v>
      </c>
      <c r="AP17" s="211">
        <v>0</v>
      </c>
      <c r="AQ17" s="210">
        <v>0</v>
      </c>
      <c r="AR17" s="211">
        <v>0</v>
      </c>
      <c r="AS17" s="211">
        <v>0</v>
      </c>
      <c r="AT17" s="211">
        <v>0</v>
      </c>
      <c r="AU17" s="211">
        <v>0</v>
      </c>
      <c r="AV17" s="211">
        <v>0</v>
      </c>
      <c r="AW17" s="211">
        <v>0</v>
      </c>
      <c r="AX17" s="211">
        <v>0</v>
      </c>
      <c r="AY17" s="211">
        <v>0</v>
      </c>
      <c r="AZ17" s="211">
        <v>0</v>
      </c>
      <c r="BA17" s="211">
        <v>0</v>
      </c>
      <c r="BB17" s="210">
        <v>0</v>
      </c>
      <c r="BC17" s="210">
        <v>0</v>
      </c>
      <c r="BD17" s="210">
        <v>0</v>
      </c>
      <c r="BE17" s="210">
        <v>0</v>
      </c>
      <c r="BF17" s="210">
        <v>0</v>
      </c>
      <c r="BG17" s="210">
        <v>0</v>
      </c>
      <c r="BH17" s="210">
        <v>0</v>
      </c>
      <c r="BI17" s="210">
        <v>0</v>
      </c>
      <c r="BJ17" s="210">
        <v>0</v>
      </c>
      <c r="BK17" s="210">
        <v>0</v>
      </c>
      <c r="BL17" s="210">
        <v>0</v>
      </c>
      <c r="BM17" s="210">
        <v>0</v>
      </c>
      <c r="BN17" s="210">
        <v>0</v>
      </c>
      <c r="BO17" s="210">
        <v>0</v>
      </c>
      <c r="BP17" s="210">
        <v>0</v>
      </c>
      <c r="BQ17" s="210">
        <v>0</v>
      </c>
    </row>
    <row r="18" spans="1:70" s="200" customFormat="1" ht="21.75" customHeight="1">
      <c r="A18" s="191" t="s">
        <v>97</v>
      </c>
      <c r="B18" s="209" t="s">
        <v>98</v>
      </c>
      <c r="C18" s="191" t="s">
        <v>90</v>
      </c>
      <c r="D18" s="210">
        <v>0</v>
      </c>
      <c r="E18" s="210">
        <v>0</v>
      </c>
      <c r="F18" s="210">
        <v>0</v>
      </c>
      <c r="G18" s="210">
        <v>0</v>
      </c>
      <c r="H18" s="210">
        <v>0</v>
      </c>
      <c r="I18" s="210">
        <v>0</v>
      </c>
      <c r="J18" s="210">
        <v>0</v>
      </c>
      <c r="K18" s="210">
        <v>0</v>
      </c>
      <c r="L18" s="210">
        <v>0</v>
      </c>
      <c r="M18" s="210">
        <v>0</v>
      </c>
      <c r="N18" s="210">
        <v>0</v>
      </c>
      <c r="O18" s="210">
        <v>0</v>
      </c>
      <c r="P18" s="210">
        <v>0</v>
      </c>
      <c r="Q18" s="207">
        <v>0</v>
      </c>
      <c r="R18" s="210">
        <v>0</v>
      </c>
      <c r="S18" s="210">
        <v>0</v>
      </c>
      <c r="T18" s="210">
        <v>0</v>
      </c>
      <c r="U18" s="210">
        <v>0</v>
      </c>
      <c r="V18" s="210">
        <v>0</v>
      </c>
      <c r="W18" s="210">
        <v>0</v>
      </c>
      <c r="X18" s="210">
        <v>0</v>
      </c>
      <c r="Y18" s="210">
        <v>0</v>
      </c>
      <c r="Z18" s="211">
        <v>0</v>
      </c>
      <c r="AA18" s="211">
        <v>0</v>
      </c>
      <c r="AB18" s="211">
        <v>0</v>
      </c>
      <c r="AC18" s="211">
        <v>0</v>
      </c>
      <c r="AD18" s="211">
        <v>0</v>
      </c>
      <c r="AE18" s="211">
        <v>0</v>
      </c>
      <c r="AF18" s="211">
        <v>0</v>
      </c>
      <c r="AG18" s="211">
        <v>0</v>
      </c>
      <c r="AH18" s="211">
        <v>0</v>
      </c>
      <c r="AI18" s="211">
        <v>0</v>
      </c>
      <c r="AJ18" s="210">
        <v>0</v>
      </c>
      <c r="AK18" s="211">
        <v>0</v>
      </c>
      <c r="AL18" s="211">
        <v>0</v>
      </c>
      <c r="AM18" s="211">
        <v>0</v>
      </c>
      <c r="AN18" s="211">
        <v>0</v>
      </c>
      <c r="AO18" s="211">
        <v>0</v>
      </c>
      <c r="AP18" s="211">
        <v>0</v>
      </c>
      <c r="AQ18" s="210">
        <v>0</v>
      </c>
      <c r="AR18" s="211">
        <v>0</v>
      </c>
      <c r="AS18" s="211">
        <v>0</v>
      </c>
      <c r="AT18" s="211">
        <v>0</v>
      </c>
      <c r="AU18" s="211">
        <v>0</v>
      </c>
      <c r="AV18" s="211">
        <v>0</v>
      </c>
      <c r="AW18" s="211">
        <v>0</v>
      </c>
      <c r="AX18" s="211">
        <v>0</v>
      </c>
      <c r="AY18" s="211">
        <v>0</v>
      </c>
      <c r="AZ18" s="211">
        <v>0</v>
      </c>
      <c r="BA18" s="211">
        <v>0</v>
      </c>
      <c r="BB18" s="210">
        <v>0</v>
      </c>
      <c r="BC18" s="210">
        <v>0</v>
      </c>
      <c r="BD18" s="210">
        <v>0</v>
      </c>
      <c r="BE18" s="210">
        <v>0</v>
      </c>
      <c r="BF18" s="210">
        <v>0</v>
      </c>
      <c r="BG18" s="210">
        <v>0</v>
      </c>
      <c r="BH18" s="210">
        <v>0</v>
      </c>
      <c r="BI18" s="210">
        <v>0</v>
      </c>
      <c r="BJ18" s="210">
        <v>0</v>
      </c>
      <c r="BK18" s="210">
        <v>0</v>
      </c>
      <c r="BL18" s="210">
        <v>0</v>
      </c>
      <c r="BM18" s="210">
        <v>0</v>
      </c>
      <c r="BN18" s="210">
        <v>0</v>
      </c>
      <c r="BO18" s="210">
        <v>0</v>
      </c>
      <c r="BP18" s="210">
        <v>0</v>
      </c>
      <c r="BQ18" s="210">
        <v>0</v>
      </c>
    </row>
    <row r="19" spans="1:70" s="200" customFormat="1" ht="21.75" customHeight="1">
      <c r="A19" s="191" t="s">
        <v>99</v>
      </c>
      <c r="B19" s="209" t="s">
        <v>100</v>
      </c>
      <c r="C19" s="191" t="s">
        <v>93</v>
      </c>
      <c r="D19" s="210">
        <v>2.04</v>
      </c>
      <c r="E19" s="210">
        <v>0</v>
      </c>
      <c r="F19" s="210">
        <v>0</v>
      </c>
      <c r="G19" s="210">
        <v>0</v>
      </c>
      <c r="H19" s="210">
        <v>0</v>
      </c>
      <c r="I19" s="210">
        <v>0</v>
      </c>
      <c r="J19" s="210">
        <v>0</v>
      </c>
      <c r="K19" s="210">
        <v>0</v>
      </c>
      <c r="L19" s="210">
        <v>0</v>
      </c>
      <c r="M19" s="210">
        <v>0</v>
      </c>
      <c r="N19" s="210">
        <v>0</v>
      </c>
      <c r="O19" s="210">
        <v>0</v>
      </c>
      <c r="P19" s="210">
        <v>0</v>
      </c>
      <c r="Q19" s="210">
        <v>0</v>
      </c>
      <c r="R19" s="207">
        <v>2.0100000000000002</v>
      </c>
      <c r="S19" s="210">
        <v>0.03</v>
      </c>
      <c r="T19" s="210">
        <v>0</v>
      </c>
      <c r="U19" s="210">
        <v>0</v>
      </c>
      <c r="V19" s="210">
        <v>0</v>
      </c>
      <c r="W19" s="210">
        <v>0</v>
      </c>
      <c r="X19" s="210">
        <v>0</v>
      </c>
      <c r="Y19" s="210">
        <v>0</v>
      </c>
      <c r="Z19" s="211">
        <v>0</v>
      </c>
      <c r="AA19" s="211">
        <v>0</v>
      </c>
      <c r="AB19" s="211">
        <v>0</v>
      </c>
      <c r="AC19" s="211">
        <v>0</v>
      </c>
      <c r="AD19" s="211">
        <v>0</v>
      </c>
      <c r="AE19" s="211">
        <v>0</v>
      </c>
      <c r="AF19" s="211">
        <v>0</v>
      </c>
      <c r="AG19" s="211">
        <v>0</v>
      </c>
      <c r="AH19" s="211">
        <v>0</v>
      </c>
      <c r="AI19" s="211">
        <v>0</v>
      </c>
      <c r="AJ19" s="210">
        <v>0</v>
      </c>
      <c r="AK19" s="211">
        <v>0</v>
      </c>
      <c r="AL19" s="211">
        <v>0</v>
      </c>
      <c r="AM19" s="211">
        <v>0</v>
      </c>
      <c r="AN19" s="211">
        <v>0</v>
      </c>
      <c r="AO19" s="211">
        <v>0</v>
      </c>
      <c r="AP19" s="211">
        <v>0</v>
      </c>
      <c r="AQ19" s="210">
        <v>0.03</v>
      </c>
      <c r="AR19" s="211">
        <v>0</v>
      </c>
      <c r="AS19" s="211">
        <v>0</v>
      </c>
      <c r="AT19" s="211">
        <v>0</v>
      </c>
      <c r="AU19" s="211">
        <v>0</v>
      </c>
      <c r="AV19" s="211">
        <v>0</v>
      </c>
      <c r="AW19" s="211">
        <v>0</v>
      </c>
      <c r="AX19" s="211">
        <v>0.03</v>
      </c>
      <c r="AY19" s="211">
        <v>0</v>
      </c>
      <c r="AZ19" s="211">
        <v>0</v>
      </c>
      <c r="BA19" s="211">
        <v>0</v>
      </c>
      <c r="BB19" s="210">
        <v>0</v>
      </c>
      <c r="BC19" s="210">
        <v>0</v>
      </c>
      <c r="BD19" s="210">
        <v>0</v>
      </c>
      <c r="BE19" s="210">
        <v>0</v>
      </c>
      <c r="BF19" s="210">
        <v>0</v>
      </c>
      <c r="BG19" s="210">
        <v>0</v>
      </c>
      <c r="BH19" s="210">
        <v>0</v>
      </c>
      <c r="BI19" s="210">
        <v>0</v>
      </c>
      <c r="BJ19" s="210">
        <v>0</v>
      </c>
      <c r="BK19" s="210">
        <v>0</v>
      </c>
      <c r="BL19" s="210">
        <v>0</v>
      </c>
      <c r="BM19" s="210">
        <v>0</v>
      </c>
      <c r="BN19" s="210">
        <v>0.03</v>
      </c>
      <c r="BO19" s="210">
        <v>-0.03</v>
      </c>
      <c r="BP19" s="210">
        <v>0</v>
      </c>
      <c r="BQ19" s="210">
        <v>2.0100000000000002</v>
      </c>
    </row>
    <row r="20" spans="1:70" s="205" customFormat="1" ht="27" customHeight="1">
      <c r="A20" s="190">
        <v>2</v>
      </c>
      <c r="B20" s="206" t="s">
        <v>102</v>
      </c>
      <c r="C20" s="190" t="s">
        <v>101</v>
      </c>
      <c r="D20" s="204">
        <v>3507.79</v>
      </c>
      <c r="E20" s="204">
        <v>0</v>
      </c>
      <c r="F20" s="204">
        <v>0</v>
      </c>
      <c r="G20" s="204">
        <v>0</v>
      </c>
      <c r="H20" s="204">
        <v>0</v>
      </c>
      <c r="I20" s="204">
        <v>0</v>
      </c>
      <c r="J20" s="204">
        <v>0</v>
      </c>
      <c r="K20" s="204">
        <v>0</v>
      </c>
      <c r="L20" s="204">
        <v>0</v>
      </c>
      <c r="M20" s="204">
        <v>0</v>
      </c>
      <c r="N20" s="204">
        <v>0</v>
      </c>
      <c r="O20" s="204">
        <v>0</v>
      </c>
      <c r="P20" s="204">
        <v>0</v>
      </c>
      <c r="Q20" s="204">
        <v>0</v>
      </c>
      <c r="R20" s="204">
        <v>0</v>
      </c>
      <c r="S20" s="207">
        <v>3507.79</v>
      </c>
      <c r="T20" s="204">
        <v>0</v>
      </c>
      <c r="U20" s="204">
        <v>0</v>
      </c>
      <c r="V20" s="204">
        <v>0</v>
      </c>
      <c r="W20" s="204">
        <v>0</v>
      </c>
      <c r="X20" s="204">
        <v>0</v>
      </c>
      <c r="Y20" s="204">
        <v>0</v>
      </c>
      <c r="Z20" s="208">
        <v>0</v>
      </c>
      <c r="AA20" s="208">
        <v>0</v>
      </c>
      <c r="AB20" s="208">
        <v>0</v>
      </c>
      <c r="AC20" s="208">
        <v>0</v>
      </c>
      <c r="AD20" s="208">
        <v>0</v>
      </c>
      <c r="AE20" s="208">
        <v>0</v>
      </c>
      <c r="AF20" s="208">
        <v>0</v>
      </c>
      <c r="AG20" s="208">
        <v>0</v>
      </c>
      <c r="AH20" s="208">
        <v>0</v>
      </c>
      <c r="AI20" s="208">
        <v>0</v>
      </c>
      <c r="AJ20" s="204">
        <v>0</v>
      </c>
      <c r="AK20" s="208">
        <v>0</v>
      </c>
      <c r="AL20" s="208">
        <v>0</v>
      </c>
      <c r="AM20" s="208">
        <v>0</v>
      </c>
      <c r="AN20" s="208">
        <v>0</v>
      </c>
      <c r="AO20" s="208">
        <v>0</v>
      </c>
      <c r="AP20" s="208">
        <v>0</v>
      </c>
      <c r="AQ20" s="204">
        <v>0</v>
      </c>
      <c r="AR20" s="208">
        <v>0</v>
      </c>
      <c r="AS20" s="208">
        <v>0</v>
      </c>
      <c r="AT20" s="208">
        <v>0</v>
      </c>
      <c r="AU20" s="208">
        <v>0</v>
      </c>
      <c r="AV20" s="208">
        <v>0</v>
      </c>
      <c r="AW20" s="208">
        <v>0</v>
      </c>
      <c r="AX20" s="208">
        <v>0</v>
      </c>
      <c r="AY20" s="208">
        <v>0</v>
      </c>
      <c r="AZ20" s="208">
        <v>0</v>
      </c>
      <c r="BA20" s="208">
        <v>0</v>
      </c>
      <c r="BB20" s="204">
        <v>0</v>
      </c>
      <c r="BC20" s="204">
        <v>0</v>
      </c>
      <c r="BD20" s="204">
        <v>0</v>
      </c>
      <c r="BE20" s="204">
        <v>0</v>
      </c>
      <c r="BF20" s="204">
        <v>0</v>
      </c>
      <c r="BG20" s="204">
        <v>0</v>
      </c>
      <c r="BH20" s="204">
        <v>0</v>
      </c>
      <c r="BI20" s="204">
        <v>0</v>
      </c>
      <c r="BJ20" s="204">
        <v>0</v>
      </c>
      <c r="BK20" s="204">
        <v>0</v>
      </c>
      <c r="BL20" s="204">
        <v>0</v>
      </c>
      <c r="BM20" s="204">
        <v>0</v>
      </c>
      <c r="BN20" s="204">
        <v>0</v>
      </c>
      <c r="BO20" s="204">
        <v>143.86000000000001</v>
      </c>
      <c r="BP20" s="204">
        <v>0</v>
      </c>
      <c r="BQ20" s="204">
        <v>3651.65</v>
      </c>
    </row>
    <row r="21" spans="1:70" s="205" customFormat="1" ht="21.75" customHeight="1">
      <c r="A21" s="191" t="s">
        <v>103</v>
      </c>
      <c r="B21" s="209" t="s">
        <v>104</v>
      </c>
      <c r="C21" s="191" t="s">
        <v>105</v>
      </c>
      <c r="D21" s="210">
        <v>344.98</v>
      </c>
      <c r="E21" s="210">
        <v>0</v>
      </c>
      <c r="F21" s="210">
        <v>0</v>
      </c>
      <c r="G21" s="210">
        <v>0</v>
      </c>
      <c r="H21" s="210">
        <v>0</v>
      </c>
      <c r="I21" s="210">
        <v>0</v>
      </c>
      <c r="J21" s="210">
        <v>0</v>
      </c>
      <c r="K21" s="210">
        <v>0</v>
      </c>
      <c r="L21" s="210">
        <v>0</v>
      </c>
      <c r="M21" s="210">
        <v>0</v>
      </c>
      <c r="N21" s="210">
        <v>0</v>
      </c>
      <c r="O21" s="210">
        <v>0</v>
      </c>
      <c r="P21" s="210">
        <v>0</v>
      </c>
      <c r="Q21" s="210">
        <v>0</v>
      </c>
      <c r="R21" s="210">
        <v>0</v>
      </c>
      <c r="S21" s="210">
        <v>0</v>
      </c>
      <c r="T21" s="207">
        <v>342.55</v>
      </c>
      <c r="U21" s="210">
        <v>0</v>
      </c>
      <c r="V21" s="210">
        <v>0</v>
      </c>
      <c r="W21" s="210">
        <v>0</v>
      </c>
      <c r="X21" s="210">
        <v>0</v>
      </c>
      <c r="Y21" s="210">
        <v>0</v>
      </c>
      <c r="Z21" s="211">
        <v>0</v>
      </c>
      <c r="AA21" s="211">
        <v>0</v>
      </c>
      <c r="AB21" s="211">
        <v>0</v>
      </c>
      <c r="AC21" s="211">
        <v>0</v>
      </c>
      <c r="AD21" s="211">
        <v>0</v>
      </c>
      <c r="AE21" s="211">
        <v>0</v>
      </c>
      <c r="AF21" s="211">
        <v>0</v>
      </c>
      <c r="AG21" s="211">
        <v>0</v>
      </c>
      <c r="AH21" s="211">
        <v>0</v>
      </c>
      <c r="AI21" s="211">
        <v>0</v>
      </c>
      <c r="AJ21" s="210">
        <v>0</v>
      </c>
      <c r="AK21" s="211">
        <v>0</v>
      </c>
      <c r="AL21" s="211">
        <v>0</v>
      </c>
      <c r="AM21" s="211">
        <v>0</v>
      </c>
      <c r="AN21" s="211">
        <v>0</v>
      </c>
      <c r="AO21" s="211">
        <v>0</v>
      </c>
      <c r="AP21" s="211">
        <v>0</v>
      </c>
      <c r="AQ21" s="210">
        <v>2.4300000000000002</v>
      </c>
      <c r="AR21" s="211">
        <v>2.2100000000000004</v>
      </c>
      <c r="AS21" s="211">
        <v>0</v>
      </c>
      <c r="AT21" s="211">
        <v>0</v>
      </c>
      <c r="AU21" s="211">
        <v>0.01</v>
      </c>
      <c r="AV21" s="211">
        <v>0</v>
      </c>
      <c r="AW21" s="211">
        <v>0</v>
      </c>
      <c r="AX21" s="211">
        <v>0.21000000000000002</v>
      </c>
      <c r="AY21" s="211">
        <v>0</v>
      </c>
      <c r="AZ21" s="211">
        <v>0</v>
      </c>
      <c r="BA21" s="211">
        <v>0</v>
      </c>
      <c r="BB21" s="210">
        <v>0</v>
      </c>
      <c r="BC21" s="210">
        <v>0</v>
      </c>
      <c r="BD21" s="210">
        <v>0</v>
      </c>
      <c r="BE21" s="210">
        <v>0</v>
      </c>
      <c r="BF21" s="210">
        <v>0</v>
      </c>
      <c r="BG21" s="210">
        <v>0</v>
      </c>
      <c r="BH21" s="210">
        <v>0</v>
      </c>
      <c r="BI21" s="210">
        <v>0</v>
      </c>
      <c r="BJ21" s="210">
        <v>0</v>
      </c>
      <c r="BK21" s="210">
        <v>0</v>
      </c>
      <c r="BL21" s="210">
        <v>0</v>
      </c>
      <c r="BM21" s="210">
        <v>0</v>
      </c>
      <c r="BN21" s="210">
        <v>2.4300000000000002</v>
      </c>
      <c r="BO21" s="210">
        <v>4.3699999999999992</v>
      </c>
      <c r="BP21" s="210">
        <v>0</v>
      </c>
      <c r="BQ21" s="210">
        <v>349.35</v>
      </c>
    </row>
    <row r="22" spans="1:70" s="200" customFormat="1" ht="21.75" customHeight="1">
      <c r="A22" s="191" t="s">
        <v>107</v>
      </c>
      <c r="B22" s="209" t="s">
        <v>108</v>
      </c>
      <c r="C22" s="191" t="s">
        <v>109</v>
      </c>
      <c r="D22" s="210">
        <v>68.099999999999994</v>
      </c>
      <c r="E22" s="210">
        <v>0</v>
      </c>
      <c r="F22" s="210">
        <v>0</v>
      </c>
      <c r="G22" s="210">
        <v>0</v>
      </c>
      <c r="H22" s="210">
        <v>0</v>
      </c>
      <c r="I22" s="210">
        <v>0</v>
      </c>
      <c r="J22" s="210">
        <v>0</v>
      </c>
      <c r="K22" s="210">
        <v>0</v>
      </c>
      <c r="L22" s="210">
        <v>0</v>
      </c>
      <c r="M22" s="210">
        <v>0</v>
      </c>
      <c r="N22" s="210">
        <v>0</v>
      </c>
      <c r="O22" s="210">
        <v>0</v>
      </c>
      <c r="P22" s="210">
        <v>0</v>
      </c>
      <c r="Q22" s="210">
        <v>0</v>
      </c>
      <c r="R22" s="210">
        <v>0</v>
      </c>
      <c r="S22" s="210">
        <v>0</v>
      </c>
      <c r="T22" s="210">
        <v>0</v>
      </c>
      <c r="U22" s="207">
        <v>68.02</v>
      </c>
      <c r="V22" s="210">
        <v>0</v>
      </c>
      <c r="W22" s="210">
        <v>0</v>
      </c>
      <c r="X22" s="210">
        <v>0</v>
      </c>
      <c r="Y22" s="210">
        <v>0</v>
      </c>
      <c r="Z22" s="211">
        <v>0</v>
      </c>
      <c r="AA22" s="211">
        <v>0</v>
      </c>
      <c r="AB22" s="211">
        <v>0</v>
      </c>
      <c r="AC22" s="211">
        <v>0</v>
      </c>
      <c r="AD22" s="211">
        <v>0</v>
      </c>
      <c r="AE22" s="211">
        <v>0</v>
      </c>
      <c r="AF22" s="211">
        <v>0</v>
      </c>
      <c r="AG22" s="211">
        <v>0</v>
      </c>
      <c r="AH22" s="211">
        <v>0</v>
      </c>
      <c r="AI22" s="211">
        <v>0</v>
      </c>
      <c r="AJ22" s="210">
        <v>0.02</v>
      </c>
      <c r="AK22" s="211">
        <v>0</v>
      </c>
      <c r="AL22" s="211">
        <v>0</v>
      </c>
      <c r="AM22" s="211">
        <v>0</v>
      </c>
      <c r="AN22" s="211">
        <v>0.02</v>
      </c>
      <c r="AO22" s="211">
        <v>0</v>
      </c>
      <c r="AP22" s="211">
        <v>0</v>
      </c>
      <c r="AQ22" s="210">
        <v>0.06</v>
      </c>
      <c r="AR22" s="211">
        <v>0.06</v>
      </c>
      <c r="AS22" s="211">
        <v>0</v>
      </c>
      <c r="AT22" s="211">
        <v>0</v>
      </c>
      <c r="AU22" s="211">
        <v>0</v>
      </c>
      <c r="AV22" s="211">
        <v>0</v>
      </c>
      <c r="AW22" s="211">
        <v>0</v>
      </c>
      <c r="AX22" s="211">
        <v>0</v>
      </c>
      <c r="AY22" s="211">
        <v>0</v>
      </c>
      <c r="AZ22" s="211">
        <v>0</v>
      </c>
      <c r="BA22" s="211">
        <v>0</v>
      </c>
      <c r="BB22" s="210">
        <v>0</v>
      </c>
      <c r="BC22" s="210">
        <v>0</v>
      </c>
      <c r="BD22" s="210">
        <v>0</v>
      </c>
      <c r="BE22" s="210">
        <v>0</v>
      </c>
      <c r="BF22" s="210">
        <v>0</v>
      </c>
      <c r="BG22" s="210">
        <v>0</v>
      </c>
      <c r="BH22" s="210">
        <v>0</v>
      </c>
      <c r="BI22" s="210">
        <v>0</v>
      </c>
      <c r="BJ22" s="210">
        <v>0</v>
      </c>
      <c r="BK22" s="210">
        <v>0</v>
      </c>
      <c r="BL22" s="210">
        <v>0</v>
      </c>
      <c r="BM22" s="210">
        <v>0</v>
      </c>
      <c r="BN22" s="210">
        <v>0.08</v>
      </c>
      <c r="BO22" s="210">
        <v>0.42</v>
      </c>
      <c r="BP22" s="210">
        <v>0</v>
      </c>
      <c r="BQ22" s="210">
        <v>68.52</v>
      </c>
    </row>
    <row r="23" spans="1:70" s="200" customFormat="1" ht="24.75" customHeight="1">
      <c r="A23" s="191" t="s">
        <v>111</v>
      </c>
      <c r="B23" s="209" t="s">
        <v>112</v>
      </c>
      <c r="C23" s="191" t="s">
        <v>113</v>
      </c>
      <c r="D23" s="210">
        <v>7.6300000000000008</v>
      </c>
      <c r="E23" s="210">
        <v>0</v>
      </c>
      <c r="F23" s="210">
        <v>0</v>
      </c>
      <c r="G23" s="210">
        <v>0</v>
      </c>
      <c r="H23" s="210">
        <v>0</v>
      </c>
      <c r="I23" s="210">
        <v>0</v>
      </c>
      <c r="J23" s="210">
        <v>0</v>
      </c>
      <c r="K23" s="210">
        <v>0</v>
      </c>
      <c r="L23" s="210">
        <v>0</v>
      </c>
      <c r="M23" s="210">
        <v>0</v>
      </c>
      <c r="N23" s="210">
        <v>0</v>
      </c>
      <c r="O23" s="210">
        <v>0</v>
      </c>
      <c r="P23" s="210">
        <v>0</v>
      </c>
      <c r="Q23" s="210">
        <v>0</v>
      </c>
      <c r="R23" s="210">
        <v>0</v>
      </c>
      <c r="S23" s="210">
        <v>0</v>
      </c>
      <c r="T23" s="210">
        <v>0</v>
      </c>
      <c r="U23" s="210">
        <v>0</v>
      </c>
      <c r="V23" s="207">
        <v>7.5200000000000005</v>
      </c>
      <c r="W23" s="210">
        <v>0</v>
      </c>
      <c r="X23" s="210">
        <v>0.09</v>
      </c>
      <c r="Y23" s="210">
        <v>0</v>
      </c>
      <c r="Z23" s="211">
        <v>0</v>
      </c>
      <c r="AA23" s="211">
        <v>0</v>
      </c>
      <c r="AB23" s="211">
        <v>0</v>
      </c>
      <c r="AC23" s="211">
        <v>0</v>
      </c>
      <c r="AD23" s="211">
        <v>0</v>
      </c>
      <c r="AE23" s="211">
        <v>0</v>
      </c>
      <c r="AF23" s="211">
        <v>0</v>
      </c>
      <c r="AG23" s="211">
        <v>0</v>
      </c>
      <c r="AH23" s="211">
        <v>0</v>
      </c>
      <c r="AI23" s="211">
        <v>0</v>
      </c>
      <c r="AJ23" s="210">
        <v>0</v>
      </c>
      <c r="AK23" s="211">
        <v>0</v>
      </c>
      <c r="AL23" s="211">
        <v>0</v>
      </c>
      <c r="AM23" s="211">
        <v>0</v>
      </c>
      <c r="AN23" s="211">
        <v>0</v>
      </c>
      <c r="AO23" s="211">
        <v>0</v>
      </c>
      <c r="AP23" s="211">
        <v>0</v>
      </c>
      <c r="AQ23" s="210">
        <v>0.02</v>
      </c>
      <c r="AR23" s="211">
        <v>0.02</v>
      </c>
      <c r="AS23" s="211">
        <v>0</v>
      </c>
      <c r="AT23" s="211">
        <v>0</v>
      </c>
      <c r="AU23" s="211">
        <v>0</v>
      </c>
      <c r="AV23" s="211">
        <v>0</v>
      </c>
      <c r="AW23" s="211">
        <v>0</v>
      </c>
      <c r="AX23" s="211">
        <v>0</v>
      </c>
      <c r="AY23" s="211">
        <v>0</v>
      </c>
      <c r="AZ23" s="211">
        <v>0</v>
      </c>
      <c r="BA23" s="211">
        <v>0</v>
      </c>
      <c r="BB23" s="210">
        <v>0</v>
      </c>
      <c r="BC23" s="210">
        <v>0</v>
      </c>
      <c r="BD23" s="210">
        <v>0</v>
      </c>
      <c r="BE23" s="210">
        <v>0</v>
      </c>
      <c r="BF23" s="210">
        <v>0</v>
      </c>
      <c r="BG23" s="210">
        <v>0</v>
      </c>
      <c r="BH23" s="210">
        <v>0</v>
      </c>
      <c r="BI23" s="210">
        <v>0</v>
      </c>
      <c r="BJ23" s="210">
        <v>0</v>
      </c>
      <c r="BK23" s="210">
        <v>0</v>
      </c>
      <c r="BL23" s="210">
        <v>0</v>
      </c>
      <c r="BM23" s="210">
        <v>0</v>
      </c>
      <c r="BN23" s="210">
        <v>0.11</v>
      </c>
      <c r="BO23" s="210">
        <v>0.31</v>
      </c>
      <c r="BP23" s="210">
        <v>0</v>
      </c>
      <c r="BQ23" s="210">
        <v>7.94</v>
      </c>
    </row>
    <row r="24" spans="1:70" s="200" customFormat="1" ht="21.75" customHeight="1">
      <c r="A24" s="191" t="s">
        <v>115</v>
      </c>
      <c r="B24" s="209" t="s">
        <v>116</v>
      </c>
      <c r="C24" s="191" t="s">
        <v>117</v>
      </c>
      <c r="D24" s="210">
        <v>4.63</v>
      </c>
      <c r="E24" s="210">
        <v>0</v>
      </c>
      <c r="F24" s="210">
        <v>0</v>
      </c>
      <c r="G24" s="210">
        <v>0</v>
      </c>
      <c r="H24" s="210">
        <v>0</v>
      </c>
      <c r="I24" s="210">
        <v>0</v>
      </c>
      <c r="J24" s="210">
        <v>0</v>
      </c>
      <c r="K24" s="210">
        <v>0</v>
      </c>
      <c r="L24" s="210">
        <v>0</v>
      </c>
      <c r="M24" s="210">
        <v>0</v>
      </c>
      <c r="N24" s="210">
        <v>0</v>
      </c>
      <c r="O24" s="210">
        <v>0</v>
      </c>
      <c r="P24" s="210">
        <v>0</v>
      </c>
      <c r="Q24" s="210">
        <v>0</v>
      </c>
      <c r="R24" s="210">
        <v>0</v>
      </c>
      <c r="S24" s="210">
        <v>0</v>
      </c>
      <c r="T24" s="210">
        <v>0</v>
      </c>
      <c r="U24" s="210">
        <v>0</v>
      </c>
      <c r="V24" s="210">
        <v>0</v>
      </c>
      <c r="W24" s="207">
        <v>4.63</v>
      </c>
      <c r="X24" s="210">
        <v>0</v>
      </c>
      <c r="Y24" s="210">
        <v>0</v>
      </c>
      <c r="Z24" s="211">
        <v>0</v>
      </c>
      <c r="AA24" s="211">
        <v>0</v>
      </c>
      <c r="AB24" s="211">
        <v>0</v>
      </c>
      <c r="AC24" s="211">
        <v>0</v>
      </c>
      <c r="AD24" s="211">
        <v>0</v>
      </c>
      <c r="AE24" s="211">
        <v>0</v>
      </c>
      <c r="AF24" s="211">
        <v>0</v>
      </c>
      <c r="AG24" s="211">
        <v>0</v>
      </c>
      <c r="AH24" s="211">
        <v>0</v>
      </c>
      <c r="AI24" s="211">
        <v>0</v>
      </c>
      <c r="AJ24" s="210">
        <v>0</v>
      </c>
      <c r="AK24" s="211">
        <v>0</v>
      </c>
      <c r="AL24" s="211">
        <v>0</v>
      </c>
      <c r="AM24" s="211">
        <v>0</v>
      </c>
      <c r="AN24" s="211">
        <v>0</v>
      </c>
      <c r="AO24" s="211">
        <v>0</v>
      </c>
      <c r="AP24" s="211">
        <v>0</v>
      </c>
      <c r="AQ24" s="210">
        <v>0</v>
      </c>
      <c r="AR24" s="211">
        <v>0</v>
      </c>
      <c r="AS24" s="211">
        <v>0</v>
      </c>
      <c r="AT24" s="211">
        <v>0</v>
      </c>
      <c r="AU24" s="211">
        <v>0</v>
      </c>
      <c r="AV24" s="211">
        <v>0</v>
      </c>
      <c r="AW24" s="211">
        <v>0</v>
      </c>
      <c r="AX24" s="211">
        <v>0</v>
      </c>
      <c r="AY24" s="211">
        <v>0</v>
      </c>
      <c r="AZ24" s="211">
        <v>0</v>
      </c>
      <c r="BA24" s="211">
        <v>0</v>
      </c>
      <c r="BB24" s="210">
        <v>0</v>
      </c>
      <c r="BC24" s="210">
        <v>0</v>
      </c>
      <c r="BD24" s="210">
        <v>0</v>
      </c>
      <c r="BE24" s="210">
        <v>0</v>
      </c>
      <c r="BF24" s="210">
        <v>0</v>
      </c>
      <c r="BG24" s="210">
        <v>0</v>
      </c>
      <c r="BH24" s="210">
        <v>0</v>
      </c>
      <c r="BI24" s="210">
        <v>0</v>
      </c>
      <c r="BJ24" s="210">
        <v>0</v>
      </c>
      <c r="BK24" s="210">
        <v>0</v>
      </c>
      <c r="BL24" s="210">
        <v>0</v>
      </c>
      <c r="BM24" s="210">
        <v>0</v>
      </c>
      <c r="BN24" s="210">
        <v>0</v>
      </c>
      <c r="BO24" s="210">
        <v>0.06</v>
      </c>
      <c r="BP24" s="210">
        <v>0</v>
      </c>
      <c r="BQ24" s="210">
        <v>4.6899999999999995</v>
      </c>
    </row>
    <row r="25" spans="1:70" s="200" customFormat="1" ht="21.75" customHeight="1">
      <c r="A25" s="191" t="s">
        <v>119</v>
      </c>
      <c r="B25" s="209" t="s">
        <v>120</v>
      </c>
      <c r="C25" s="191" t="s">
        <v>106</v>
      </c>
      <c r="D25" s="210">
        <v>0.91999999999999993</v>
      </c>
      <c r="E25" s="210">
        <v>0</v>
      </c>
      <c r="F25" s="210">
        <v>0</v>
      </c>
      <c r="G25" s="210">
        <v>0</v>
      </c>
      <c r="H25" s="210">
        <v>0</v>
      </c>
      <c r="I25" s="210">
        <v>0</v>
      </c>
      <c r="J25" s="210">
        <v>0</v>
      </c>
      <c r="K25" s="210">
        <v>0</v>
      </c>
      <c r="L25" s="210">
        <v>0</v>
      </c>
      <c r="M25" s="210">
        <v>0</v>
      </c>
      <c r="N25" s="210">
        <v>0</v>
      </c>
      <c r="O25" s="210">
        <v>0</v>
      </c>
      <c r="P25" s="210">
        <v>0</v>
      </c>
      <c r="Q25" s="210">
        <v>0</v>
      </c>
      <c r="R25" s="210">
        <v>0</v>
      </c>
      <c r="S25" s="210">
        <v>0</v>
      </c>
      <c r="T25" s="210">
        <v>0</v>
      </c>
      <c r="U25" s="210">
        <v>0</v>
      </c>
      <c r="V25" s="210">
        <v>0</v>
      </c>
      <c r="W25" s="210">
        <v>0</v>
      </c>
      <c r="X25" s="207">
        <v>0.91999999999999993</v>
      </c>
      <c r="Y25" s="210">
        <v>0</v>
      </c>
      <c r="Z25" s="211">
        <v>0</v>
      </c>
      <c r="AA25" s="211">
        <v>0</v>
      </c>
      <c r="AB25" s="211">
        <v>0</v>
      </c>
      <c r="AC25" s="211">
        <v>0</v>
      </c>
      <c r="AD25" s="211">
        <v>0</v>
      </c>
      <c r="AE25" s="211">
        <v>0</v>
      </c>
      <c r="AF25" s="211">
        <v>0</v>
      </c>
      <c r="AG25" s="211">
        <v>0</v>
      </c>
      <c r="AH25" s="211">
        <v>0</v>
      </c>
      <c r="AI25" s="211">
        <v>0</v>
      </c>
      <c r="AJ25" s="210">
        <v>0</v>
      </c>
      <c r="AK25" s="211">
        <v>0</v>
      </c>
      <c r="AL25" s="211">
        <v>0</v>
      </c>
      <c r="AM25" s="211">
        <v>0</v>
      </c>
      <c r="AN25" s="211">
        <v>0</v>
      </c>
      <c r="AO25" s="211">
        <v>0</v>
      </c>
      <c r="AP25" s="211">
        <v>0</v>
      </c>
      <c r="AQ25" s="210">
        <v>0</v>
      </c>
      <c r="AR25" s="211">
        <v>0</v>
      </c>
      <c r="AS25" s="211">
        <v>0</v>
      </c>
      <c r="AT25" s="211">
        <v>0</v>
      </c>
      <c r="AU25" s="211">
        <v>0</v>
      </c>
      <c r="AV25" s="211">
        <v>0</v>
      </c>
      <c r="AW25" s="211">
        <v>0</v>
      </c>
      <c r="AX25" s="211">
        <v>0</v>
      </c>
      <c r="AY25" s="211">
        <v>0</v>
      </c>
      <c r="AZ25" s="211">
        <v>0</v>
      </c>
      <c r="BA25" s="211">
        <v>0</v>
      </c>
      <c r="BB25" s="210">
        <v>0</v>
      </c>
      <c r="BC25" s="210">
        <v>0</v>
      </c>
      <c r="BD25" s="210">
        <v>0</v>
      </c>
      <c r="BE25" s="210">
        <v>0</v>
      </c>
      <c r="BF25" s="210">
        <v>0</v>
      </c>
      <c r="BG25" s="210">
        <v>0</v>
      </c>
      <c r="BH25" s="210">
        <v>0</v>
      </c>
      <c r="BI25" s="210">
        <v>0</v>
      </c>
      <c r="BJ25" s="210">
        <v>0</v>
      </c>
      <c r="BK25" s="210">
        <v>0</v>
      </c>
      <c r="BL25" s="210">
        <v>0</v>
      </c>
      <c r="BM25" s="210">
        <v>0</v>
      </c>
      <c r="BN25" s="210">
        <v>0</v>
      </c>
      <c r="BO25" s="210">
        <v>0.95</v>
      </c>
      <c r="BP25" s="210">
        <v>0</v>
      </c>
      <c r="BQ25" s="210">
        <v>1.8699999999999999</v>
      </c>
    </row>
    <row r="26" spans="1:70" s="200" customFormat="1" ht="27" customHeight="1">
      <c r="A26" s="191" t="s">
        <v>122</v>
      </c>
      <c r="B26" s="209" t="s">
        <v>123</v>
      </c>
      <c r="C26" s="191" t="s">
        <v>124</v>
      </c>
      <c r="D26" s="210">
        <v>56.400000000000006</v>
      </c>
      <c r="E26" s="210">
        <v>0</v>
      </c>
      <c r="F26" s="210">
        <v>0</v>
      </c>
      <c r="G26" s="210">
        <v>0</v>
      </c>
      <c r="H26" s="210">
        <v>0</v>
      </c>
      <c r="I26" s="210">
        <v>0</v>
      </c>
      <c r="J26" s="210">
        <v>0</v>
      </c>
      <c r="K26" s="210">
        <v>0</v>
      </c>
      <c r="L26" s="210">
        <v>0</v>
      </c>
      <c r="M26" s="210">
        <v>0</v>
      </c>
      <c r="N26" s="210">
        <v>0</v>
      </c>
      <c r="O26" s="210">
        <v>0</v>
      </c>
      <c r="P26" s="210">
        <v>0</v>
      </c>
      <c r="Q26" s="210">
        <v>0</v>
      </c>
      <c r="R26" s="210">
        <v>0</v>
      </c>
      <c r="S26" s="210">
        <v>0</v>
      </c>
      <c r="T26" s="210">
        <v>0.1</v>
      </c>
      <c r="U26" s="210">
        <v>0</v>
      </c>
      <c r="V26" s="210">
        <v>0</v>
      </c>
      <c r="W26" s="210">
        <v>0</v>
      </c>
      <c r="X26" s="210">
        <v>0.26</v>
      </c>
      <c r="Y26" s="207">
        <v>55.95</v>
      </c>
      <c r="Z26" s="211">
        <v>0</v>
      </c>
      <c r="AA26" s="211">
        <v>0</v>
      </c>
      <c r="AB26" s="211">
        <v>0</v>
      </c>
      <c r="AC26" s="211">
        <v>0</v>
      </c>
      <c r="AD26" s="211">
        <v>0</v>
      </c>
      <c r="AE26" s="211">
        <v>0</v>
      </c>
      <c r="AF26" s="211">
        <v>0</v>
      </c>
      <c r="AG26" s="211">
        <v>0</v>
      </c>
      <c r="AH26" s="211">
        <v>0</v>
      </c>
      <c r="AI26" s="211">
        <v>0</v>
      </c>
      <c r="AJ26" s="210">
        <v>0</v>
      </c>
      <c r="AK26" s="211">
        <v>0</v>
      </c>
      <c r="AL26" s="211">
        <v>0</v>
      </c>
      <c r="AM26" s="211">
        <v>0</v>
      </c>
      <c r="AN26" s="211">
        <v>0</v>
      </c>
      <c r="AO26" s="211">
        <v>0</v>
      </c>
      <c r="AP26" s="211">
        <v>0</v>
      </c>
      <c r="AQ26" s="210">
        <v>0.09</v>
      </c>
      <c r="AR26" s="211">
        <v>0.09</v>
      </c>
      <c r="AS26" s="211">
        <v>0</v>
      </c>
      <c r="AT26" s="211">
        <v>0</v>
      </c>
      <c r="AU26" s="211">
        <v>0</v>
      </c>
      <c r="AV26" s="211">
        <v>0</v>
      </c>
      <c r="AW26" s="211">
        <v>0</v>
      </c>
      <c r="AX26" s="211">
        <v>0</v>
      </c>
      <c r="AY26" s="211">
        <v>0</v>
      </c>
      <c r="AZ26" s="211">
        <v>0</v>
      </c>
      <c r="BA26" s="211">
        <v>0</v>
      </c>
      <c r="BB26" s="210">
        <v>0</v>
      </c>
      <c r="BC26" s="210">
        <v>0</v>
      </c>
      <c r="BD26" s="210">
        <v>0</v>
      </c>
      <c r="BE26" s="210">
        <v>0</v>
      </c>
      <c r="BF26" s="210">
        <v>0</v>
      </c>
      <c r="BG26" s="210">
        <v>0</v>
      </c>
      <c r="BH26" s="210">
        <v>0</v>
      </c>
      <c r="BI26" s="210">
        <v>0</v>
      </c>
      <c r="BJ26" s="210">
        <v>0</v>
      </c>
      <c r="BK26" s="210">
        <v>0</v>
      </c>
      <c r="BL26" s="210">
        <v>0</v>
      </c>
      <c r="BM26" s="210">
        <v>0</v>
      </c>
      <c r="BN26" s="210">
        <v>0.44999999999999996</v>
      </c>
      <c r="BO26" s="210">
        <v>3.1300000000000008</v>
      </c>
      <c r="BP26" s="210">
        <v>0</v>
      </c>
      <c r="BQ26" s="210">
        <v>59.530000000000008</v>
      </c>
    </row>
    <row r="27" spans="1:70" s="200" customFormat="1" ht="24.75" customHeight="1">
      <c r="A27" s="191" t="s">
        <v>126</v>
      </c>
      <c r="B27" s="209" t="s">
        <v>127</v>
      </c>
      <c r="C27" s="191" t="s">
        <v>128</v>
      </c>
      <c r="D27" s="210">
        <v>4.1399999999999997</v>
      </c>
      <c r="E27" s="210">
        <v>0</v>
      </c>
      <c r="F27" s="210">
        <v>0</v>
      </c>
      <c r="G27" s="210">
        <v>0</v>
      </c>
      <c r="H27" s="210">
        <v>0</v>
      </c>
      <c r="I27" s="210">
        <v>0</v>
      </c>
      <c r="J27" s="210">
        <v>0</v>
      </c>
      <c r="K27" s="210">
        <v>0</v>
      </c>
      <c r="L27" s="210">
        <v>0</v>
      </c>
      <c r="M27" s="210">
        <v>0</v>
      </c>
      <c r="N27" s="210">
        <v>0</v>
      </c>
      <c r="O27" s="210">
        <v>0</v>
      </c>
      <c r="P27" s="210">
        <v>0</v>
      </c>
      <c r="Q27" s="210">
        <v>0</v>
      </c>
      <c r="R27" s="210">
        <v>0</v>
      </c>
      <c r="S27" s="210">
        <v>0</v>
      </c>
      <c r="T27" s="210">
        <v>0.1</v>
      </c>
      <c r="U27" s="210">
        <v>0</v>
      </c>
      <c r="V27" s="210">
        <v>0</v>
      </c>
      <c r="W27" s="210">
        <v>0</v>
      </c>
      <c r="X27" s="210">
        <v>0</v>
      </c>
      <c r="Y27" s="210">
        <v>0</v>
      </c>
      <c r="Z27" s="212">
        <v>4.01</v>
      </c>
      <c r="AA27" s="211">
        <v>0</v>
      </c>
      <c r="AB27" s="211">
        <v>0</v>
      </c>
      <c r="AC27" s="211">
        <v>0</v>
      </c>
      <c r="AD27" s="211">
        <v>0</v>
      </c>
      <c r="AE27" s="211">
        <v>0</v>
      </c>
      <c r="AF27" s="211">
        <v>0</v>
      </c>
      <c r="AG27" s="211">
        <v>0</v>
      </c>
      <c r="AH27" s="211">
        <v>0</v>
      </c>
      <c r="AI27" s="211">
        <v>0</v>
      </c>
      <c r="AJ27" s="210">
        <v>0</v>
      </c>
      <c r="AK27" s="211">
        <v>0</v>
      </c>
      <c r="AL27" s="211">
        <v>0</v>
      </c>
      <c r="AM27" s="211">
        <v>0</v>
      </c>
      <c r="AN27" s="211">
        <v>0</v>
      </c>
      <c r="AO27" s="211">
        <v>0</v>
      </c>
      <c r="AP27" s="211">
        <v>0</v>
      </c>
      <c r="AQ27" s="210">
        <v>0.03</v>
      </c>
      <c r="AR27" s="211">
        <v>0.03</v>
      </c>
      <c r="AS27" s="211">
        <v>0</v>
      </c>
      <c r="AT27" s="211">
        <v>0</v>
      </c>
      <c r="AU27" s="211">
        <v>0</v>
      </c>
      <c r="AV27" s="211">
        <v>0</v>
      </c>
      <c r="AW27" s="211">
        <v>0</v>
      </c>
      <c r="AX27" s="211">
        <v>0</v>
      </c>
      <c r="AY27" s="211">
        <v>0</v>
      </c>
      <c r="AZ27" s="211">
        <v>0</v>
      </c>
      <c r="BA27" s="211">
        <v>0</v>
      </c>
      <c r="BB27" s="210">
        <v>0</v>
      </c>
      <c r="BC27" s="210">
        <v>0</v>
      </c>
      <c r="BD27" s="210">
        <v>0</v>
      </c>
      <c r="BE27" s="210">
        <v>0</v>
      </c>
      <c r="BF27" s="210">
        <v>0</v>
      </c>
      <c r="BG27" s="210">
        <v>0</v>
      </c>
      <c r="BH27" s="210">
        <v>0</v>
      </c>
      <c r="BI27" s="210">
        <v>0</v>
      </c>
      <c r="BJ27" s="210">
        <v>0</v>
      </c>
      <c r="BK27" s="210">
        <v>0</v>
      </c>
      <c r="BL27" s="210">
        <v>0</v>
      </c>
      <c r="BM27" s="210">
        <v>0</v>
      </c>
      <c r="BN27" s="210">
        <v>0.13</v>
      </c>
      <c r="BO27" s="210">
        <v>3.999999999999998E-2</v>
      </c>
      <c r="BP27" s="210">
        <v>0</v>
      </c>
      <c r="BQ27" s="210">
        <v>4.18</v>
      </c>
    </row>
    <row r="28" spans="1:70" s="200" customFormat="1" ht="21.75" customHeight="1">
      <c r="A28" s="191" t="s">
        <v>129</v>
      </c>
      <c r="B28" s="209" t="s">
        <v>130</v>
      </c>
      <c r="C28" s="191" t="s">
        <v>131</v>
      </c>
      <c r="D28" s="210">
        <v>0</v>
      </c>
      <c r="E28" s="210">
        <v>0</v>
      </c>
      <c r="F28" s="210">
        <v>0</v>
      </c>
      <c r="G28" s="210">
        <v>0</v>
      </c>
      <c r="H28" s="210">
        <v>0</v>
      </c>
      <c r="I28" s="210">
        <v>0</v>
      </c>
      <c r="J28" s="210">
        <v>0</v>
      </c>
      <c r="K28" s="210">
        <v>0</v>
      </c>
      <c r="L28" s="210">
        <v>0</v>
      </c>
      <c r="M28" s="210">
        <v>0</v>
      </c>
      <c r="N28" s="210">
        <v>0</v>
      </c>
      <c r="O28" s="210">
        <v>0</v>
      </c>
      <c r="P28" s="210">
        <v>0</v>
      </c>
      <c r="Q28" s="210">
        <v>0</v>
      </c>
      <c r="R28" s="210">
        <v>0</v>
      </c>
      <c r="S28" s="210">
        <v>0</v>
      </c>
      <c r="T28" s="210">
        <v>0</v>
      </c>
      <c r="U28" s="210">
        <v>0</v>
      </c>
      <c r="V28" s="210">
        <v>0</v>
      </c>
      <c r="W28" s="210">
        <v>0</v>
      </c>
      <c r="X28" s="210">
        <v>0</v>
      </c>
      <c r="Y28" s="210">
        <v>0</v>
      </c>
      <c r="Z28" s="211">
        <v>0</v>
      </c>
      <c r="AA28" s="212">
        <v>0</v>
      </c>
      <c r="AB28" s="211">
        <v>0</v>
      </c>
      <c r="AC28" s="211">
        <v>0</v>
      </c>
      <c r="AD28" s="211">
        <v>0</v>
      </c>
      <c r="AE28" s="211">
        <v>0</v>
      </c>
      <c r="AF28" s="211">
        <v>0</v>
      </c>
      <c r="AG28" s="211">
        <v>0</v>
      </c>
      <c r="AH28" s="211">
        <v>0</v>
      </c>
      <c r="AI28" s="211">
        <v>0</v>
      </c>
      <c r="AJ28" s="210">
        <v>0</v>
      </c>
      <c r="AK28" s="211">
        <v>0</v>
      </c>
      <c r="AL28" s="211">
        <v>0</v>
      </c>
      <c r="AM28" s="211">
        <v>0</v>
      </c>
      <c r="AN28" s="211">
        <v>0</v>
      </c>
      <c r="AO28" s="211">
        <v>0</v>
      </c>
      <c r="AP28" s="211">
        <v>0</v>
      </c>
      <c r="AQ28" s="210">
        <v>0</v>
      </c>
      <c r="AR28" s="211">
        <v>0</v>
      </c>
      <c r="AS28" s="211">
        <v>0</v>
      </c>
      <c r="AT28" s="211">
        <v>0</v>
      </c>
      <c r="AU28" s="211">
        <v>0</v>
      </c>
      <c r="AV28" s="211">
        <v>0</v>
      </c>
      <c r="AW28" s="211">
        <v>0</v>
      </c>
      <c r="AX28" s="211">
        <v>0</v>
      </c>
      <c r="AY28" s="211">
        <v>0</v>
      </c>
      <c r="AZ28" s="211">
        <v>0</v>
      </c>
      <c r="BA28" s="211">
        <v>0</v>
      </c>
      <c r="BB28" s="210">
        <v>0</v>
      </c>
      <c r="BC28" s="210">
        <v>0</v>
      </c>
      <c r="BD28" s="210">
        <v>0</v>
      </c>
      <c r="BE28" s="210">
        <v>0</v>
      </c>
      <c r="BF28" s="210">
        <v>0</v>
      </c>
      <c r="BG28" s="210">
        <v>0</v>
      </c>
      <c r="BH28" s="210">
        <v>0</v>
      </c>
      <c r="BI28" s="210">
        <v>0</v>
      </c>
      <c r="BJ28" s="210">
        <v>0</v>
      </c>
      <c r="BK28" s="210">
        <v>0</v>
      </c>
      <c r="BL28" s="210">
        <v>0</v>
      </c>
      <c r="BM28" s="210">
        <v>0</v>
      </c>
      <c r="BN28" s="210">
        <v>0</v>
      </c>
      <c r="BO28" s="210">
        <v>0</v>
      </c>
      <c r="BP28" s="210">
        <v>0</v>
      </c>
      <c r="BQ28" s="210">
        <v>0</v>
      </c>
    </row>
    <row r="29" spans="1:70" s="200" customFormat="1" ht="21.75" customHeight="1">
      <c r="A29" s="191" t="s">
        <v>132</v>
      </c>
      <c r="B29" s="209" t="s">
        <v>133</v>
      </c>
      <c r="C29" s="191" t="s">
        <v>134</v>
      </c>
      <c r="D29" s="210">
        <v>4.67</v>
      </c>
      <c r="E29" s="210">
        <v>0</v>
      </c>
      <c r="F29" s="210">
        <v>0</v>
      </c>
      <c r="G29" s="210">
        <v>0</v>
      </c>
      <c r="H29" s="210">
        <v>0</v>
      </c>
      <c r="I29" s="210">
        <v>0</v>
      </c>
      <c r="J29" s="210">
        <v>0</v>
      </c>
      <c r="K29" s="210">
        <v>0</v>
      </c>
      <c r="L29" s="210">
        <v>0</v>
      </c>
      <c r="M29" s="210">
        <v>0</v>
      </c>
      <c r="N29" s="210">
        <v>0</v>
      </c>
      <c r="O29" s="210">
        <v>0</v>
      </c>
      <c r="P29" s="210">
        <v>0</v>
      </c>
      <c r="Q29" s="210">
        <v>0</v>
      </c>
      <c r="R29" s="210">
        <v>0</v>
      </c>
      <c r="S29" s="210">
        <v>0</v>
      </c>
      <c r="T29" s="210">
        <v>0</v>
      </c>
      <c r="U29" s="210">
        <v>0</v>
      </c>
      <c r="V29" s="210">
        <v>0</v>
      </c>
      <c r="W29" s="210">
        <v>0</v>
      </c>
      <c r="X29" s="210">
        <v>0.1</v>
      </c>
      <c r="Y29" s="210">
        <v>0</v>
      </c>
      <c r="Z29" s="211">
        <v>0</v>
      </c>
      <c r="AA29" s="211">
        <v>0</v>
      </c>
      <c r="AB29" s="212">
        <v>4.57</v>
      </c>
      <c r="AC29" s="211">
        <v>0</v>
      </c>
      <c r="AD29" s="211">
        <v>0</v>
      </c>
      <c r="AE29" s="211">
        <v>0</v>
      </c>
      <c r="AF29" s="211">
        <v>0</v>
      </c>
      <c r="AG29" s="211">
        <v>0</v>
      </c>
      <c r="AH29" s="211">
        <v>0</v>
      </c>
      <c r="AI29" s="211">
        <v>0</v>
      </c>
      <c r="AJ29" s="210">
        <v>0</v>
      </c>
      <c r="AK29" s="211">
        <v>0</v>
      </c>
      <c r="AL29" s="211">
        <v>0</v>
      </c>
      <c r="AM29" s="211">
        <v>0</v>
      </c>
      <c r="AN29" s="211">
        <v>0</v>
      </c>
      <c r="AO29" s="211">
        <v>0</v>
      </c>
      <c r="AP29" s="211">
        <v>0</v>
      </c>
      <c r="AQ29" s="210">
        <v>0</v>
      </c>
      <c r="AR29" s="211">
        <v>0</v>
      </c>
      <c r="AS29" s="211">
        <v>0</v>
      </c>
      <c r="AT29" s="211">
        <v>0</v>
      </c>
      <c r="AU29" s="211">
        <v>0</v>
      </c>
      <c r="AV29" s="211">
        <v>0</v>
      </c>
      <c r="AW29" s="211">
        <v>0</v>
      </c>
      <c r="AX29" s="211">
        <v>0</v>
      </c>
      <c r="AY29" s="211">
        <v>0</v>
      </c>
      <c r="AZ29" s="211">
        <v>0</v>
      </c>
      <c r="BA29" s="211">
        <v>0</v>
      </c>
      <c r="BB29" s="210">
        <v>0</v>
      </c>
      <c r="BC29" s="210">
        <v>0</v>
      </c>
      <c r="BD29" s="210">
        <v>0</v>
      </c>
      <c r="BE29" s="210">
        <v>0</v>
      </c>
      <c r="BF29" s="210">
        <v>0</v>
      </c>
      <c r="BG29" s="210">
        <v>0</v>
      </c>
      <c r="BH29" s="210">
        <v>0</v>
      </c>
      <c r="BI29" s="210">
        <v>0</v>
      </c>
      <c r="BJ29" s="210">
        <v>0</v>
      </c>
      <c r="BK29" s="210">
        <v>0</v>
      </c>
      <c r="BL29" s="210">
        <v>0</v>
      </c>
      <c r="BM29" s="210">
        <v>0</v>
      </c>
      <c r="BN29" s="210">
        <v>0.1</v>
      </c>
      <c r="BO29" s="210">
        <v>0.46000000000000008</v>
      </c>
      <c r="BP29" s="210">
        <v>0</v>
      </c>
      <c r="BQ29" s="210">
        <v>5.13</v>
      </c>
    </row>
    <row r="30" spans="1:70" s="200" customFormat="1" ht="26.25" customHeight="1">
      <c r="A30" s="191" t="s">
        <v>136</v>
      </c>
      <c r="B30" s="209" t="s">
        <v>137</v>
      </c>
      <c r="C30" s="191" t="s">
        <v>138</v>
      </c>
      <c r="D30" s="210">
        <v>40.43</v>
      </c>
      <c r="E30" s="210">
        <v>0</v>
      </c>
      <c r="F30" s="210">
        <v>0</v>
      </c>
      <c r="G30" s="210">
        <v>0</v>
      </c>
      <c r="H30" s="210">
        <v>0</v>
      </c>
      <c r="I30" s="210">
        <v>0</v>
      </c>
      <c r="J30" s="210">
        <v>0</v>
      </c>
      <c r="K30" s="210">
        <v>0</v>
      </c>
      <c r="L30" s="210">
        <v>0</v>
      </c>
      <c r="M30" s="210">
        <v>0</v>
      </c>
      <c r="N30" s="210">
        <v>0</v>
      </c>
      <c r="O30" s="210">
        <v>0</v>
      </c>
      <c r="P30" s="210">
        <v>0</v>
      </c>
      <c r="Q30" s="210">
        <v>0</v>
      </c>
      <c r="R30" s="210">
        <v>0</v>
      </c>
      <c r="S30" s="210">
        <v>0</v>
      </c>
      <c r="T30" s="210">
        <v>0</v>
      </c>
      <c r="U30" s="210">
        <v>0</v>
      </c>
      <c r="V30" s="210">
        <v>0</v>
      </c>
      <c r="W30" s="210">
        <v>0</v>
      </c>
      <c r="X30" s="210">
        <v>0.16</v>
      </c>
      <c r="Y30" s="210">
        <v>0</v>
      </c>
      <c r="Z30" s="211">
        <v>0</v>
      </c>
      <c r="AA30" s="211">
        <v>0</v>
      </c>
      <c r="AB30" s="211">
        <v>0</v>
      </c>
      <c r="AC30" s="212">
        <v>40.21</v>
      </c>
      <c r="AD30" s="211">
        <v>0</v>
      </c>
      <c r="AE30" s="211">
        <v>0</v>
      </c>
      <c r="AF30" s="211">
        <v>0</v>
      </c>
      <c r="AG30" s="211">
        <v>0</v>
      </c>
      <c r="AH30" s="211">
        <v>0</v>
      </c>
      <c r="AI30" s="211">
        <v>0</v>
      </c>
      <c r="AJ30" s="210">
        <v>0</v>
      </c>
      <c r="AK30" s="211">
        <v>0</v>
      </c>
      <c r="AL30" s="211">
        <v>0</v>
      </c>
      <c r="AM30" s="211">
        <v>0</v>
      </c>
      <c r="AN30" s="211">
        <v>0</v>
      </c>
      <c r="AO30" s="211">
        <v>0</v>
      </c>
      <c r="AP30" s="211">
        <v>0</v>
      </c>
      <c r="AQ30" s="210">
        <v>0.06</v>
      </c>
      <c r="AR30" s="211">
        <v>0.06</v>
      </c>
      <c r="AS30" s="211">
        <v>0</v>
      </c>
      <c r="AT30" s="211">
        <v>0</v>
      </c>
      <c r="AU30" s="211">
        <v>0</v>
      </c>
      <c r="AV30" s="211">
        <v>0</v>
      </c>
      <c r="AW30" s="211">
        <v>0</v>
      </c>
      <c r="AX30" s="211">
        <v>0</v>
      </c>
      <c r="AY30" s="211">
        <v>0</v>
      </c>
      <c r="AZ30" s="211">
        <v>0</v>
      </c>
      <c r="BA30" s="211">
        <v>0</v>
      </c>
      <c r="BB30" s="210">
        <v>0</v>
      </c>
      <c r="BC30" s="210">
        <v>0</v>
      </c>
      <c r="BD30" s="210">
        <v>0</v>
      </c>
      <c r="BE30" s="210">
        <v>0</v>
      </c>
      <c r="BF30" s="210">
        <v>0</v>
      </c>
      <c r="BG30" s="210">
        <v>0</v>
      </c>
      <c r="BH30" s="210">
        <v>0</v>
      </c>
      <c r="BI30" s="210">
        <v>0</v>
      </c>
      <c r="BJ30" s="210">
        <v>0</v>
      </c>
      <c r="BK30" s="210">
        <v>0</v>
      </c>
      <c r="BL30" s="210">
        <v>0</v>
      </c>
      <c r="BM30" s="210">
        <v>0</v>
      </c>
      <c r="BN30" s="210">
        <v>0.22</v>
      </c>
      <c r="BO30" s="210">
        <v>1.5200000000000002</v>
      </c>
      <c r="BP30" s="210">
        <v>0</v>
      </c>
      <c r="BQ30" s="210">
        <v>41.95</v>
      </c>
    </row>
    <row r="31" spans="1:70" s="200" customFormat="1" ht="26.25" customHeight="1">
      <c r="A31" s="191" t="s">
        <v>140</v>
      </c>
      <c r="B31" s="209" t="s">
        <v>141</v>
      </c>
      <c r="C31" s="191" t="s">
        <v>142</v>
      </c>
      <c r="D31" s="210">
        <v>7.160000000000001</v>
      </c>
      <c r="E31" s="210">
        <v>0</v>
      </c>
      <c r="F31" s="210">
        <v>0</v>
      </c>
      <c r="G31" s="210">
        <v>0</v>
      </c>
      <c r="H31" s="210">
        <v>0</v>
      </c>
      <c r="I31" s="210">
        <v>0</v>
      </c>
      <c r="J31" s="210">
        <v>0</v>
      </c>
      <c r="K31" s="210">
        <v>0</v>
      </c>
      <c r="L31" s="210">
        <v>0</v>
      </c>
      <c r="M31" s="210">
        <v>0</v>
      </c>
      <c r="N31" s="210">
        <v>0</v>
      </c>
      <c r="O31" s="210">
        <v>0</v>
      </c>
      <c r="P31" s="210">
        <v>0</v>
      </c>
      <c r="Q31" s="210">
        <v>0</v>
      </c>
      <c r="R31" s="210">
        <v>0</v>
      </c>
      <c r="S31" s="210">
        <v>0</v>
      </c>
      <c r="T31" s="210">
        <v>0</v>
      </c>
      <c r="U31" s="210">
        <v>0</v>
      </c>
      <c r="V31" s="210">
        <v>0</v>
      </c>
      <c r="W31" s="210">
        <v>0</v>
      </c>
      <c r="X31" s="210">
        <v>0</v>
      </c>
      <c r="Y31" s="210">
        <v>0</v>
      </c>
      <c r="Z31" s="211">
        <v>0</v>
      </c>
      <c r="AA31" s="211">
        <v>0</v>
      </c>
      <c r="AB31" s="211">
        <v>0</v>
      </c>
      <c r="AC31" s="211">
        <v>0</v>
      </c>
      <c r="AD31" s="212">
        <v>7.160000000000001</v>
      </c>
      <c r="AE31" s="211">
        <v>0</v>
      </c>
      <c r="AF31" s="211">
        <v>0</v>
      </c>
      <c r="AG31" s="211">
        <v>0</v>
      </c>
      <c r="AH31" s="211">
        <v>0</v>
      </c>
      <c r="AI31" s="211">
        <v>0</v>
      </c>
      <c r="AJ31" s="210">
        <v>0</v>
      </c>
      <c r="AK31" s="211">
        <v>0</v>
      </c>
      <c r="AL31" s="211">
        <v>0</v>
      </c>
      <c r="AM31" s="211">
        <v>0</v>
      </c>
      <c r="AN31" s="211">
        <v>0</v>
      </c>
      <c r="AO31" s="211">
        <v>0</v>
      </c>
      <c r="AP31" s="211">
        <v>0</v>
      </c>
      <c r="AQ31" s="210">
        <v>0</v>
      </c>
      <c r="AR31" s="211">
        <v>0</v>
      </c>
      <c r="AS31" s="211">
        <v>0</v>
      </c>
      <c r="AT31" s="211">
        <v>0</v>
      </c>
      <c r="AU31" s="211">
        <v>0</v>
      </c>
      <c r="AV31" s="211">
        <v>0</v>
      </c>
      <c r="AW31" s="211">
        <v>0</v>
      </c>
      <c r="AX31" s="211">
        <v>0</v>
      </c>
      <c r="AY31" s="211">
        <v>0</v>
      </c>
      <c r="AZ31" s="211">
        <v>0</v>
      </c>
      <c r="BA31" s="211">
        <v>0</v>
      </c>
      <c r="BB31" s="210">
        <v>0</v>
      </c>
      <c r="BC31" s="210">
        <v>0</v>
      </c>
      <c r="BD31" s="210">
        <v>0</v>
      </c>
      <c r="BE31" s="210">
        <v>0</v>
      </c>
      <c r="BF31" s="210">
        <v>0</v>
      </c>
      <c r="BG31" s="210">
        <v>0</v>
      </c>
      <c r="BH31" s="210">
        <v>0</v>
      </c>
      <c r="BI31" s="210">
        <v>0</v>
      </c>
      <c r="BJ31" s="210">
        <v>0</v>
      </c>
      <c r="BK31" s="210">
        <v>0</v>
      </c>
      <c r="BL31" s="210">
        <v>0</v>
      </c>
      <c r="BM31" s="210">
        <v>0</v>
      </c>
      <c r="BN31" s="210">
        <v>0</v>
      </c>
      <c r="BO31" s="210">
        <v>1.1100000000000001</v>
      </c>
      <c r="BP31" s="210">
        <v>0</v>
      </c>
      <c r="BQ31" s="210">
        <v>8.2700000000000014</v>
      </c>
      <c r="BR31" s="200">
        <v>1.1100000000000003</v>
      </c>
    </row>
    <row r="32" spans="1:70" s="200" customFormat="1" ht="26.25" customHeight="1">
      <c r="A32" s="191" t="s">
        <v>143</v>
      </c>
      <c r="B32" s="209" t="s">
        <v>144</v>
      </c>
      <c r="C32" s="191" t="s">
        <v>145</v>
      </c>
      <c r="D32" s="210">
        <v>0</v>
      </c>
      <c r="E32" s="210">
        <v>0</v>
      </c>
      <c r="F32" s="210">
        <v>0</v>
      </c>
      <c r="G32" s="210">
        <v>0</v>
      </c>
      <c r="H32" s="210">
        <v>0</v>
      </c>
      <c r="I32" s="210">
        <v>0</v>
      </c>
      <c r="J32" s="210">
        <v>0</v>
      </c>
      <c r="K32" s="210">
        <v>0</v>
      </c>
      <c r="L32" s="210">
        <v>0</v>
      </c>
      <c r="M32" s="210">
        <v>0</v>
      </c>
      <c r="N32" s="210">
        <v>0</v>
      </c>
      <c r="O32" s="210">
        <v>0</v>
      </c>
      <c r="P32" s="210">
        <v>0</v>
      </c>
      <c r="Q32" s="210">
        <v>0</v>
      </c>
      <c r="R32" s="210">
        <v>0</v>
      </c>
      <c r="S32" s="210">
        <v>0</v>
      </c>
      <c r="T32" s="210">
        <v>0</v>
      </c>
      <c r="U32" s="210">
        <v>0</v>
      </c>
      <c r="V32" s="210">
        <v>0</v>
      </c>
      <c r="W32" s="210">
        <v>0</v>
      </c>
      <c r="X32" s="210">
        <v>0</v>
      </c>
      <c r="Y32" s="210">
        <v>0</v>
      </c>
      <c r="Z32" s="211">
        <v>0</v>
      </c>
      <c r="AA32" s="211">
        <v>0</v>
      </c>
      <c r="AB32" s="211">
        <v>0</v>
      </c>
      <c r="AC32" s="211">
        <v>0</v>
      </c>
      <c r="AD32" s="211">
        <v>0</v>
      </c>
      <c r="AE32" s="212">
        <v>0</v>
      </c>
      <c r="AF32" s="211">
        <v>0</v>
      </c>
      <c r="AG32" s="211">
        <v>0</v>
      </c>
      <c r="AH32" s="211">
        <v>0</v>
      </c>
      <c r="AI32" s="211">
        <v>0</v>
      </c>
      <c r="AJ32" s="210">
        <v>0</v>
      </c>
      <c r="AK32" s="211">
        <v>0</v>
      </c>
      <c r="AL32" s="211">
        <v>0</v>
      </c>
      <c r="AM32" s="211">
        <v>0</v>
      </c>
      <c r="AN32" s="211">
        <v>0</v>
      </c>
      <c r="AO32" s="211">
        <v>0</v>
      </c>
      <c r="AP32" s="211">
        <v>0</v>
      </c>
      <c r="AQ32" s="210">
        <v>0</v>
      </c>
      <c r="AR32" s="211">
        <v>0</v>
      </c>
      <c r="AS32" s="211">
        <v>0</v>
      </c>
      <c r="AT32" s="211">
        <v>0</v>
      </c>
      <c r="AU32" s="211">
        <v>0</v>
      </c>
      <c r="AV32" s="211">
        <v>0</v>
      </c>
      <c r="AW32" s="211">
        <v>0</v>
      </c>
      <c r="AX32" s="211">
        <v>0</v>
      </c>
      <c r="AY32" s="211">
        <v>0</v>
      </c>
      <c r="AZ32" s="211">
        <v>0</v>
      </c>
      <c r="BA32" s="211">
        <v>0</v>
      </c>
      <c r="BB32" s="210">
        <v>0</v>
      </c>
      <c r="BC32" s="210">
        <v>0</v>
      </c>
      <c r="BD32" s="210">
        <v>0</v>
      </c>
      <c r="BE32" s="210">
        <v>0</v>
      </c>
      <c r="BF32" s="210">
        <v>0</v>
      </c>
      <c r="BG32" s="210">
        <v>0</v>
      </c>
      <c r="BH32" s="210">
        <v>0</v>
      </c>
      <c r="BI32" s="210">
        <v>0</v>
      </c>
      <c r="BJ32" s="210">
        <v>0</v>
      </c>
      <c r="BK32" s="210">
        <v>0</v>
      </c>
      <c r="BL32" s="210">
        <v>0</v>
      </c>
      <c r="BM32" s="210">
        <v>0</v>
      </c>
      <c r="BN32" s="210">
        <v>0</v>
      </c>
      <c r="BO32" s="210">
        <v>0</v>
      </c>
      <c r="BP32" s="210">
        <v>0</v>
      </c>
      <c r="BQ32" s="210">
        <v>0</v>
      </c>
    </row>
    <row r="33" spans="1:69" s="200" customFormat="1" ht="26.25" customHeight="1">
      <c r="A33" s="191" t="s">
        <v>146</v>
      </c>
      <c r="B33" s="209" t="s">
        <v>147</v>
      </c>
      <c r="C33" s="191" t="s">
        <v>148</v>
      </c>
      <c r="D33" s="210">
        <v>0</v>
      </c>
      <c r="E33" s="210">
        <v>0</v>
      </c>
      <c r="F33" s="210">
        <v>0</v>
      </c>
      <c r="G33" s="210">
        <v>0</v>
      </c>
      <c r="H33" s="210">
        <v>0</v>
      </c>
      <c r="I33" s="210">
        <v>0</v>
      </c>
      <c r="J33" s="210">
        <v>0</v>
      </c>
      <c r="K33" s="210">
        <v>0</v>
      </c>
      <c r="L33" s="210">
        <v>0</v>
      </c>
      <c r="M33" s="210">
        <v>0</v>
      </c>
      <c r="N33" s="210">
        <v>0</v>
      </c>
      <c r="O33" s="210">
        <v>0</v>
      </c>
      <c r="P33" s="210">
        <v>0</v>
      </c>
      <c r="Q33" s="210">
        <v>0</v>
      </c>
      <c r="R33" s="210">
        <v>0</v>
      </c>
      <c r="S33" s="210">
        <v>0</v>
      </c>
      <c r="T33" s="210">
        <v>0</v>
      </c>
      <c r="U33" s="210">
        <v>0</v>
      </c>
      <c r="V33" s="210">
        <v>0</v>
      </c>
      <c r="W33" s="210">
        <v>0</v>
      </c>
      <c r="X33" s="210">
        <v>0</v>
      </c>
      <c r="Y33" s="210">
        <v>0</v>
      </c>
      <c r="Z33" s="211">
        <v>0</v>
      </c>
      <c r="AA33" s="211">
        <v>0</v>
      </c>
      <c r="AB33" s="211">
        <v>0</v>
      </c>
      <c r="AC33" s="211">
        <v>0</v>
      </c>
      <c r="AD33" s="211">
        <v>0</v>
      </c>
      <c r="AE33" s="211">
        <v>0</v>
      </c>
      <c r="AF33" s="212">
        <v>0</v>
      </c>
      <c r="AG33" s="211">
        <v>0</v>
      </c>
      <c r="AH33" s="211">
        <v>0</v>
      </c>
      <c r="AI33" s="211">
        <v>0</v>
      </c>
      <c r="AJ33" s="210">
        <v>0</v>
      </c>
      <c r="AK33" s="211">
        <v>0</v>
      </c>
      <c r="AL33" s="211">
        <v>0</v>
      </c>
      <c r="AM33" s="211">
        <v>0</v>
      </c>
      <c r="AN33" s="211">
        <v>0</v>
      </c>
      <c r="AO33" s="211">
        <v>0</v>
      </c>
      <c r="AP33" s="211">
        <v>0</v>
      </c>
      <c r="AQ33" s="210">
        <v>0</v>
      </c>
      <c r="AR33" s="211">
        <v>0</v>
      </c>
      <c r="AS33" s="211">
        <v>0</v>
      </c>
      <c r="AT33" s="211">
        <v>0</v>
      </c>
      <c r="AU33" s="211">
        <v>0</v>
      </c>
      <c r="AV33" s="211">
        <v>0</v>
      </c>
      <c r="AW33" s="211">
        <v>0</v>
      </c>
      <c r="AX33" s="211">
        <v>0</v>
      </c>
      <c r="AY33" s="211">
        <v>0</v>
      </c>
      <c r="AZ33" s="211">
        <v>0</v>
      </c>
      <c r="BA33" s="211">
        <v>0</v>
      </c>
      <c r="BB33" s="210">
        <v>0</v>
      </c>
      <c r="BC33" s="210">
        <v>0</v>
      </c>
      <c r="BD33" s="210">
        <v>0</v>
      </c>
      <c r="BE33" s="210">
        <v>0</v>
      </c>
      <c r="BF33" s="210">
        <v>0</v>
      </c>
      <c r="BG33" s="210">
        <v>0</v>
      </c>
      <c r="BH33" s="210">
        <v>0</v>
      </c>
      <c r="BI33" s="210">
        <v>0</v>
      </c>
      <c r="BJ33" s="210">
        <v>0</v>
      </c>
      <c r="BK33" s="210">
        <v>0</v>
      </c>
      <c r="BL33" s="210">
        <v>0</v>
      </c>
      <c r="BM33" s="210">
        <v>0</v>
      </c>
      <c r="BN33" s="210">
        <v>0</v>
      </c>
      <c r="BO33" s="210">
        <v>0</v>
      </c>
      <c r="BP33" s="210">
        <v>0</v>
      </c>
      <c r="BQ33" s="210">
        <v>0</v>
      </c>
    </row>
    <row r="34" spans="1:69" s="213" customFormat="1" ht="26.25" customHeight="1">
      <c r="A34" s="191" t="s">
        <v>149</v>
      </c>
      <c r="B34" s="209" t="s">
        <v>150</v>
      </c>
      <c r="C34" s="191" t="s">
        <v>151</v>
      </c>
      <c r="D34" s="210">
        <v>0</v>
      </c>
      <c r="E34" s="210">
        <v>0</v>
      </c>
      <c r="F34" s="210">
        <v>0</v>
      </c>
      <c r="G34" s="210">
        <v>0</v>
      </c>
      <c r="H34" s="210">
        <v>0</v>
      </c>
      <c r="I34" s="210">
        <v>0</v>
      </c>
      <c r="J34" s="210">
        <v>0</v>
      </c>
      <c r="K34" s="210">
        <v>0</v>
      </c>
      <c r="L34" s="210">
        <v>0</v>
      </c>
      <c r="M34" s="210">
        <v>0</v>
      </c>
      <c r="N34" s="210">
        <v>0</v>
      </c>
      <c r="O34" s="210">
        <v>0</v>
      </c>
      <c r="P34" s="210">
        <v>0</v>
      </c>
      <c r="Q34" s="210">
        <v>0</v>
      </c>
      <c r="R34" s="210">
        <v>0</v>
      </c>
      <c r="S34" s="210">
        <v>0</v>
      </c>
      <c r="T34" s="210">
        <v>0</v>
      </c>
      <c r="U34" s="210">
        <v>0</v>
      </c>
      <c r="V34" s="210">
        <v>0</v>
      </c>
      <c r="W34" s="210">
        <v>0</v>
      </c>
      <c r="X34" s="210">
        <v>0</v>
      </c>
      <c r="Y34" s="210">
        <v>0</v>
      </c>
      <c r="Z34" s="211">
        <v>0</v>
      </c>
      <c r="AA34" s="211">
        <v>0</v>
      </c>
      <c r="AB34" s="211">
        <v>0</v>
      </c>
      <c r="AC34" s="211">
        <v>0</v>
      </c>
      <c r="AD34" s="211">
        <v>0</v>
      </c>
      <c r="AE34" s="211">
        <v>0</v>
      </c>
      <c r="AF34" s="211">
        <v>0</v>
      </c>
      <c r="AG34" s="212">
        <v>0</v>
      </c>
      <c r="AH34" s="211">
        <v>0</v>
      </c>
      <c r="AI34" s="211">
        <v>0</v>
      </c>
      <c r="AJ34" s="210">
        <v>0</v>
      </c>
      <c r="AK34" s="211">
        <v>0</v>
      </c>
      <c r="AL34" s="211">
        <v>0</v>
      </c>
      <c r="AM34" s="211">
        <v>0</v>
      </c>
      <c r="AN34" s="211">
        <v>0</v>
      </c>
      <c r="AO34" s="211">
        <v>0</v>
      </c>
      <c r="AP34" s="211">
        <v>0</v>
      </c>
      <c r="AQ34" s="210">
        <v>0</v>
      </c>
      <c r="AR34" s="211">
        <v>0</v>
      </c>
      <c r="AS34" s="211">
        <v>0</v>
      </c>
      <c r="AT34" s="211">
        <v>0</v>
      </c>
      <c r="AU34" s="211">
        <v>0</v>
      </c>
      <c r="AV34" s="211">
        <v>0</v>
      </c>
      <c r="AW34" s="211">
        <v>0</v>
      </c>
      <c r="AX34" s="211">
        <v>0</v>
      </c>
      <c r="AY34" s="211">
        <v>0</v>
      </c>
      <c r="AZ34" s="211">
        <v>0</v>
      </c>
      <c r="BA34" s="211">
        <v>0</v>
      </c>
      <c r="BB34" s="210">
        <v>0</v>
      </c>
      <c r="BC34" s="210">
        <v>0</v>
      </c>
      <c r="BD34" s="210">
        <v>0</v>
      </c>
      <c r="BE34" s="210">
        <v>0</v>
      </c>
      <c r="BF34" s="210">
        <v>0</v>
      </c>
      <c r="BG34" s="210">
        <v>0</v>
      </c>
      <c r="BH34" s="210">
        <v>0</v>
      </c>
      <c r="BI34" s="210">
        <v>0</v>
      </c>
      <c r="BJ34" s="210">
        <v>0</v>
      </c>
      <c r="BK34" s="210">
        <v>0</v>
      </c>
      <c r="BL34" s="210">
        <v>0</v>
      </c>
      <c r="BM34" s="210">
        <v>0</v>
      </c>
      <c r="BN34" s="210">
        <v>0</v>
      </c>
      <c r="BO34" s="210">
        <v>0</v>
      </c>
      <c r="BP34" s="210">
        <v>0</v>
      </c>
      <c r="BQ34" s="210">
        <v>0</v>
      </c>
    </row>
    <row r="35" spans="1:69" s="213" customFormat="1" ht="26.25" customHeight="1">
      <c r="A35" s="191" t="s">
        <v>152</v>
      </c>
      <c r="B35" s="209" t="s">
        <v>153</v>
      </c>
      <c r="C35" s="191" t="s">
        <v>154</v>
      </c>
      <c r="D35" s="210">
        <v>0</v>
      </c>
      <c r="E35" s="210">
        <v>0</v>
      </c>
      <c r="F35" s="210">
        <v>0</v>
      </c>
      <c r="G35" s="210">
        <v>0</v>
      </c>
      <c r="H35" s="210">
        <v>0</v>
      </c>
      <c r="I35" s="210">
        <v>0</v>
      </c>
      <c r="J35" s="210">
        <v>0</v>
      </c>
      <c r="K35" s="210">
        <v>0</v>
      </c>
      <c r="L35" s="210">
        <v>0</v>
      </c>
      <c r="M35" s="210">
        <v>0</v>
      </c>
      <c r="N35" s="210">
        <v>0</v>
      </c>
      <c r="O35" s="210">
        <v>0</v>
      </c>
      <c r="P35" s="210">
        <v>0</v>
      </c>
      <c r="Q35" s="210">
        <v>0</v>
      </c>
      <c r="R35" s="210">
        <v>0</v>
      </c>
      <c r="S35" s="210">
        <v>0</v>
      </c>
      <c r="T35" s="210">
        <v>0</v>
      </c>
      <c r="U35" s="210">
        <v>0</v>
      </c>
      <c r="V35" s="210">
        <v>0</v>
      </c>
      <c r="W35" s="210">
        <v>0</v>
      </c>
      <c r="X35" s="210">
        <v>0</v>
      </c>
      <c r="Y35" s="210">
        <v>0</v>
      </c>
      <c r="Z35" s="211">
        <v>0</v>
      </c>
      <c r="AA35" s="211">
        <v>0</v>
      </c>
      <c r="AB35" s="211">
        <v>0</v>
      </c>
      <c r="AC35" s="211">
        <v>0</v>
      </c>
      <c r="AD35" s="211">
        <v>0</v>
      </c>
      <c r="AE35" s="211">
        <v>0</v>
      </c>
      <c r="AF35" s="211">
        <v>0</v>
      </c>
      <c r="AG35" s="211">
        <v>0</v>
      </c>
      <c r="AH35" s="212">
        <v>0</v>
      </c>
      <c r="AI35" s="211">
        <v>0</v>
      </c>
      <c r="AJ35" s="210">
        <v>0</v>
      </c>
      <c r="AK35" s="211">
        <v>0</v>
      </c>
      <c r="AL35" s="211">
        <v>0</v>
      </c>
      <c r="AM35" s="211">
        <v>0</v>
      </c>
      <c r="AN35" s="211">
        <v>0</v>
      </c>
      <c r="AO35" s="211">
        <v>0</v>
      </c>
      <c r="AP35" s="211">
        <v>0</v>
      </c>
      <c r="AQ35" s="210">
        <v>0</v>
      </c>
      <c r="AR35" s="211">
        <v>0</v>
      </c>
      <c r="AS35" s="211">
        <v>0</v>
      </c>
      <c r="AT35" s="211">
        <v>0</v>
      </c>
      <c r="AU35" s="211">
        <v>0</v>
      </c>
      <c r="AV35" s="211">
        <v>0</v>
      </c>
      <c r="AW35" s="211">
        <v>0</v>
      </c>
      <c r="AX35" s="211">
        <v>0</v>
      </c>
      <c r="AY35" s="211">
        <v>0</v>
      </c>
      <c r="AZ35" s="211">
        <v>0</v>
      </c>
      <c r="BA35" s="211">
        <v>0</v>
      </c>
      <c r="BB35" s="210">
        <v>0</v>
      </c>
      <c r="BC35" s="210">
        <v>0</v>
      </c>
      <c r="BD35" s="210">
        <v>0</v>
      </c>
      <c r="BE35" s="210">
        <v>0</v>
      </c>
      <c r="BF35" s="210">
        <v>0</v>
      </c>
      <c r="BG35" s="210">
        <v>0</v>
      </c>
      <c r="BH35" s="210">
        <v>0</v>
      </c>
      <c r="BI35" s="210">
        <v>0</v>
      </c>
      <c r="BJ35" s="210">
        <v>0</v>
      </c>
      <c r="BK35" s="210">
        <v>0</v>
      </c>
      <c r="BL35" s="210">
        <v>0</v>
      </c>
      <c r="BM35" s="210">
        <v>0</v>
      </c>
      <c r="BN35" s="210">
        <v>0</v>
      </c>
      <c r="BO35" s="210">
        <v>0</v>
      </c>
      <c r="BP35" s="210">
        <v>0</v>
      </c>
      <c r="BQ35" s="210">
        <v>0</v>
      </c>
    </row>
    <row r="36" spans="1:69" s="213" customFormat="1" ht="29.25" customHeight="1">
      <c r="A36" s="191" t="s">
        <v>156</v>
      </c>
      <c r="B36" s="209" t="s">
        <v>157</v>
      </c>
      <c r="C36" s="191" t="s">
        <v>158</v>
      </c>
      <c r="D36" s="210">
        <v>0</v>
      </c>
      <c r="E36" s="210">
        <v>0</v>
      </c>
      <c r="F36" s="210">
        <v>0</v>
      </c>
      <c r="G36" s="210">
        <v>0</v>
      </c>
      <c r="H36" s="210">
        <v>0</v>
      </c>
      <c r="I36" s="210">
        <v>0</v>
      </c>
      <c r="J36" s="210">
        <v>0</v>
      </c>
      <c r="K36" s="210">
        <v>0</v>
      </c>
      <c r="L36" s="210">
        <v>0</v>
      </c>
      <c r="M36" s="210">
        <v>0</v>
      </c>
      <c r="N36" s="210">
        <v>0</v>
      </c>
      <c r="O36" s="210">
        <v>0</v>
      </c>
      <c r="P36" s="210">
        <v>0</v>
      </c>
      <c r="Q36" s="210">
        <v>0</v>
      </c>
      <c r="R36" s="210">
        <v>0</v>
      </c>
      <c r="S36" s="210">
        <v>0</v>
      </c>
      <c r="T36" s="210">
        <v>0</v>
      </c>
      <c r="U36" s="210">
        <v>0</v>
      </c>
      <c r="V36" s="210">
        <v>0</v>
      </c>
      <c r="W36" s="210">
        <v>0</v>
      </c>
      <c r="X36" s="210">
        <v>0</v>
      </c>
      <c r="Y36" s="210">
        <v>0</v>
      </c>
      <c r="Z36" s="211">
        <v>0</v>
      </c>
      <c r="AA36" s="211">
        <v>0</v>
      </c>
      <c r="AB36" s="211">
        <v>0</v>
      </c>
      <c r="AC36" s="211">
        <v>0</v>
      </c>
      <c r="AD36" s="211">
        <v>0</v>
      </c>
      <c r="AE36" s="211">
        <v>0</v>
      </c>
      <c r="AF36" s="211">
        <v>0</v>
      </c>
      <c r="AG36" s="211">
        <v>0</v>
      </c>
      <c r="AH36" s="211">
        <v>0</v>
      </c>
      <c r="AI36" s="212">
        <v>0</v>
      </c>
      <c r="AJ36" s="210">
        <v>0</v>
      </c>
      <c r="AK36" s="211">
        <v>0</v>
      </c>
      <c r="AL36" s="211">
        <v>0</v>
      </c>
      <c r="AM36" s="211">
        <v>0</v>
      </c>
      <c r="AN36" s="211">
        <v>0</v>
      </c>
      <c r="AO36" s="211">
        <v>0</v>
      </c>
      <c r="AP36" s="211">
        <v>0</v>
      </c>
      <c r="AQ36" s="210">
        <v>0</v>
      </c>
      <c r="AR36" s="211">
        <v>0</v>
      </c>
      <c r="AS36" s="211">
        <v>0</v>
      </c>
      <c r="AT36" s="211">
        <v>0</v>
      </c>
      <c r="AU36" s="211">
        <v>0</v>
      </c>
      <c r="AV36" s="211">
        <v>0</v>
      </c>
      <c r="AW36" s="211">
        <v>0</v>
      </c>
      <c r="AX36" s="211">
        <v>0</v>
      </c>
      <c r="AY36" s="211">
        <v>0</v>
      </c>
      <c r="AZ36" s="211">
        <v>0</v>
      </c>
      <c r="BA36" s="211">
        <v>0</v>
      </c>
      <c r="BB36" s="210">
        <v>0</v>
      </c>
      <c r="BC36" s="210">
        <v>0</v>
      </c>
      <c r="BD36" s="210">
        <v>0</v>
      </c>
      <c r="BE36" s="210">
        <v>0</v>
      </c>
      <c r="BF36" s="210">
        <v>0</v>
      </c>
      <c r="BG36" s="210">
        <v>0</v>
      </c>
      <c r="BH36" s="210">
        <v>0</v>
      </c>
      <c r="BI36" s="210">
        <v>0</v>
      </c>
      <c r="BJ36" s="210">
        <v>0</v>
      </c>
      <c r="BK36" s="210">
        <v>0</v>
      </c>
      <c r="BL36" s="210">
        <v>0</v>
      </c>
      <c r="BM36" s="210">
        <v>0</v>
      </c>
      <c r="BN36" s="210">
        <v>0</v>
      </c>
      <c r="BO36" s="210">
        <v>0</v>
      </c>
      <c r="BP36" s="210">
        <v>0</v>
      </c>
      <c r="BQ36" s="210">
        <v>0</v>
      </c>
    </row>
    <row r="37" spans="1:69" s="213" customFormat="1" ht="25.5">
      <c r="A37" s="191" t="s">
        <v>160</v>
      </c>
      <c r="B37" s="209" t="s">
        <v>161</v>
      </c>
      <c r="C37" s="191" t="s">
        <v>162</v>
      </c>
      <c r="D37" s="210">
        <v>19.350000000000001</v>
      </c>
      <c r="E37" s="210">
        <v>0</v>
      </c>
      <c r="F37" s="210">
        <v>0</v>
      </c>
      <c r="G37" s="210">
        <v>0</v>
      </c>
      <c r="H37" s="210">
        <v>0</v>
      </c>
      <c r="I37" s="210">
        <v>0</v>
      </c>
      <c r="J37" s="210">
        <v>0</v>
      </c>
      <c r="K37" s="210">
        <v>0</v>
      </c>
      <c r="L37" s="210">
        <v>0</v>
      </c>
      <c r="M37" s="210">
        <v>0</v>
      </c>
      <c r="N37" s="210">
        <v>0</v>
      </c>
      <c r="O37" s="210">
        <v>0</v>
      </c>
      <c r="P37" s="210">
        <v>0</v>
      </c>
      <c r="Q37" s="210">
        <v>0</v>
      </c>
      <c r="R37" s="210">
        <v>0</v>
      </c>
      <c r="S37" s="210">
        <v>0</v>
      </c>
      <c r="T37" s="210">
        <v>0</v>
      </c>
      <c r="U37" s="210">
        <v>0</v>
      </c>
      <c r="V37" s="210">
        <v>0</v>
      </c>
      <c r="W37" s="210">
        <v>0</v>
      </c>
      <c r="X37" s="210">
        <v>0</v>
      </c>
      <c r="Y37" s="210">
        <v>0</v>
      </c>
      <c r="Z37" s="211">
        <v>0</v>
      </c>
      <c r="AA37" s="211">
        <v>0</v>
      </c>
      <c r="AB37" s="211">
        <v>0</v>
      </c>
      <c r="AC37" s="211">
        <v>0</v>
      </c>
      <c r="AD37" s="211">
        <v>0</v>
      </c>
      <c r="AE37" s="211">
        <v>0</v>
      </c>
      <c r="AF37" s="211">
        <v>0</v>
      </c>
      <c r="AG37" s="211">
        <v>0</v>
      </c>
      <c r="AH37" s="211">
        <v>0</v>
      </c>
      <c r="AI37" s="211">
        <v>0</v>
      </c>
      <c r="AJ37" s="207">
        <v>19.350000000000001</v>
      </c>
      <c r="AK37" s="211">
        <v>0</v>
      </c>
      <c r="AL37" s="211">
        <v>0</v>
      </c>
      <c r="AM37" s="211">
        <v>0</v>
      </c>
      <c r="AN37" s="211">
        <v>0</v>
      </c>
      <c r="AO37" s="211">
        <v>0</v>
      </c>
      <c r="AP37" s="211">
        <v>0</v>
      </c>
      <c r="AQ37" s="210">
        <v>0</v>
      </c>
      <c r="AR37" s="211">
        <v>0</v>
      </c>
      <c r="AS37" s="211">
        <v>0</v>
      </c>
      <c r="AT37" s="211">
        <v>0</v>
      </c>
      <c r="AU37" s="211">
        <v>0</v>
      </c>
      <c r="AV37" s="211">
        <v>0</v>
      </c>
      <c r="AW37" s="211">
        <v>0</v>
      </c>
      <c r="AX37" s="211">
        <v>0</v>
      </c>
      <c r="AY37" s="211">
        <v>0</v>
      </c>
      <c r="AZ37" s="211">
        <v>0</v>
      </c>
      <c r="BA37" s="211">
        <v>0</v>
      </c>
      <c r="BB37" s="210">
        <v>0</v>
      </c>
      <c r="BC37" s="210">
        <v>0</v>
      </c>
      <c r="BD37" s="210">
        <v>0</v>
      </c>
      <c r="BE37" s="210">
        <v>0</v>
      </c>
      <c r="BF37" s="210">
        <v>0</v>
      </c>
      <c r="BG37" s="210">
        <v>0</v>
      </c>
      <c r="BH37" s="210">
        <v>0</v>
      </c>
      <c r="BI37" s="210">
        <v>0</v>
      </c>
      <c r="BJ37" s="210">
        <v>0</v>
      </c>
      <c r="BK37" s="210">
        <v>0</v>
      </c>
      <c r="BL37" s="210">
        <v>0</v>
      </c>
      <c r="BM37" s="210">
        <v>0</v>
      </c>
      <c r="BN37" s="210">
        <v>0</v>
      </c>
      <c r="BO37" s="210">
        <v>1.04</v>
      </c>
      <c r="BP37" s="210">
        <v>0</v>
      </c>
      <c r="BQ37" s="210">
        <v>20.39</v>
      </c>
    </row>
    <row r="38" spans="1:69" s="213" customFormat="1" ht="20.25" customHeight="1">
      <c r="A38" s="191" t="s">
        <v>163</v>
      </c>
      <c r="B38" s="209" t="s">
        <v>164</v>
      </c>
      <c r="C38" s="191" t="s">
        <v>110</v>
      </c>
      <c r="D38" s="210">
        <v>0</v>
      </c>
      <c r="E38" s="210">
        <v>0</v>
      </c>
      <c r="F38" s="210">
        <v>0</v>
      </c>
      <c r="G38" s="210">
        <v>0</v>
      </c>
      <c r="H38" s="210">
        <v>0</v>
      </c>
      <c r="I38" s="210">
        <v>0</v>
      </c>
      <c r="J38" s="210">
        <v>0</v>
      </c>
      <c r="K38" s="210">
        <v>0</v>
      </c>
      <c r="L38" s="210">
        <v>0</v>
      </c>
      <c r="M38" s="210">
        <v>0</v>
      </c>
      <c r="N38" s="210">
        <v>0</v>
      </c>
      <c r="O38" s="210">
        <v>0</v>
      </c>
      <c r="P38" s="210">
        <v>0</v>
      </c>
      <c r="Q38" s="210">
        <v>0</v>
      </c>
      <c r="R38" s="210">
        <v>0</v>
      </c>
      <c r="S38" s="210">
        <v>0</v>
      </c>
      <c r="T38" s="210">
        <v>0</v>
      </c>
      <c r="U38" s="210">
        <v>0</v>
      </c>
      <c r="V38" s="210">
        <v>0</v>
      </c>
      <c r="W38" s="210">
        <v>0</v>
      </c>
      <c r="X38" s="210">
        <v>0</v>
      </c>
      <c r="Y38" s="210">
        <v>0</v>
      </c>
      <c r="Z38" s="211">
        <v>0</v>
      </c>
      <c r="AA38" s="211">
        <v>0</v>
      </c>
      <c r="AB38" s="211">
        <v>0</v>
      </c>
      <c r="AC38" s="211">
        <v>0</v>
      </c>
      <c r="AD38" s="211">
        <v>0</v>
      </c>
      <c r="AE38" s="211">
        <v>0</v>
      </c>
      <c r="AF38" s="211">
        <v>0</v>
      </c>
      <c r="AG38" s="211">
        <v>0</v>
      </c>
      <c r="AH38" s="211">
        <v>0</v>
      </c>
      <c r="AI38" s="211">
        <v>0</v>
      </c>
      <c r="AJ38" s="210">
        <v>0</v>
      </c>
      <c r="AK38" s="212">
        <v>0</v>
      </c>
      <c r="AL38" s="211">
        <v>0</v>
      </c>
      <c r="AM38" s="211">
        <v>0</v>
      </c>
      <c r="AN38" s="211">
        <v>0</v>
      </c>
      <c r="AO38" s="211">
        <v>0</v>
      </c>
      <c r="AP38" s="211">
        <v>0</v>
      </c>
      <c r="AQ38" s="210">
        <v>0</v>
      </c>
      <c r="AR38" s="211">
        <v>0</v>
      </c>
      <c r="AS38" s="211">
        <v>0</v>
      </c>
      <c r="AT38" s="211">
        <v>0</v>
      </c>
      <c r="AU38" s="211">
        <v>0</v>
      </c>
      <c r="AV38" s="211">
        <v>0</v>
      </c>
      <c r="AW38" s="211">
        <v>0</v>
      </c>
      <c r="AX38" s="211">
        <v>0</v>
      </c>
      <c r="AY38" s="211">
        <v>0</v>
      </c>
      <c r="AZ38" s="211">
        <v>0</v>
      </c>
      <c r="BA38" s="211">
        <v>0</v>
      </c>
      <c r="BB38" s="210">
        <v>0</v>
      </c>
      <c r="BC38" s="210">
        <v>0</v>
      </c>
      <c r="BD38" s="210">
        <v>0</v>
      </c>
      <c r="BE38" s="210">
        <v>0</v>
      </c>
      <c r="BF38" s="210">
        <v>0</v>
      </c>
      <c r="BG38" s="210">
        <v>0</v>
      </c>
      <c r="BH38" s="210">
        <v>0</v>
      </c>
      <c r="BI38" s="210">
        <v>0</v>
      </c>
      <c r="BJ38" s="210">
        <v>0</v>
      </c>
      <c r="BK38" s="210">
        <v>0</v>
      </c>
      <c r="BL38" s="210">
        <v>0</v>
      </c>
      <c r="BM38" s="210">
        <v>0</v>
      </c>
      <c r="BN38" s="210">
        <v>0</v>
      </c>
      <c r="BO38" s="210">
        <v>0</v>
      </c>
      <c r="BP38" s="210">
        <v>0</v>
      </c>
      <c r="BQ38" s="210">
        <v>0</v>
      </c>
    </row>
    <row r="39" spans="1:69" s="213" customFormat="1" ht="21.75" customHeight="1">
      <c r="A39" s="191" t="s">
        <v>166</v>
      </c>
      <c r="B39" s="209" t="s">
        <v>167</v>
      </c>
      <c r="C39" s="191" t="s">
        <v>114</v>
      </c>
      <c r="D39" s="210">
        <v>0</v>
      </c>
      <c r="E39" s="210">
        <v>0</v>
      </c>
      <c r="F39" s="210">
        <v>0</v>
      </c>
      <c r="G39" s="210">
        <v>0</v>
      </c>
      <c r="H39" s="210">
        <v>0</v>
      </c>
      <c r="I39" s="210">
        <v>0</v>
      </c>
      <c r="J39" s="210">
        <v>0</v>
      </c>
      <c r="K39" s="210">
        <v>0</v>
      </c>
      <c r="L39" s="210">
        <v>0</v>
      </c>
      <c r="M39" s="210">
        <v>0</v>
      </c>
      <c r="N39" s="210">
        <v>0</v>
      </c>
      <c r="O39" s="210">
        <v>0</v>
      </c>
      <c r="P39" s="210">
        <v>0</v>
      </c>
      <c r="Q39" s="210">
        <v>0</v>
      </c>
      <c r="R39" s="210">
        <v>0</v>
      </c>
      <c r="S39" s="210">
        <v>0</v>
      </c>
      <c r="T39" s="210">
        <v>0</v>
      </c>
      <c r="U39" s="210">
        <v>0</v>
      </c>
      <c r="V39" s="210">
        <v>0</v>
      </c>
      <c r="W39" s="210">
        <v>0</v>
      </c>
      <c r="X39" s="210">
        <v>0</v>
      </c>
      <c r="Y39" s="210">
        <v>0</v>
      </c>
      <c r="Z39" s="211">
        <v>0</v>
      </c>
      <c r="AA39" s="211">
        <v>0</v>
      </c>
      <c r="AB39" s="211">
        <v>0</v>
      </c>
      <c r="AC39" s="211">
        <v>0</v>
      </c>
      <c r="AD39" s="211">
        <v>0</v>
      </c>
      <c r="AE39" s="211">
        <v>0</v>
      </c>
      <c r="AF39" s="211">
        <v>0</v>
      </c>
      <c r="AG39" s="211">
        <v>0</v>
      </c>
      <c r="AH39" s="211">
        <v>0</v>
      </c>
      <c r="AI39" s="211">
        <v>0</v>
      </c>
      <c r="AJ39" s="210">
        <v>0</v>
      </c>
      <c r="AK39" s="211">
        <v>0</v>
      </c>
      <c r="AL39" s="212">
        <v>0</v>
      </c>
      <c r="AM39" s="211">
        <v>0</v>
      </c>
      <c r="AN39" s="211">
        <v>0</v>
      </c>
      <c r="AO39" s="211">
        <v>0</v>
      </c>
      <c r="AP39" s="211">
        <v>0</v>
      </c>
      <c r="AQ39" s="210">
        <v>0</v>
      </c>
      <c r="AR39" s="211">
        <v>0</v>
      </c>
      <c r="AS39" s="211">
        <v>0</v>
      </c>
      <c r="AT39" s="211">
        <v>0</v>
      </c>
      <c r="AU39" s="211">
        <v>0</v>
      </c>
      <c r="AV39" s="211">
        <v>0</v>
      </c>
      <c r="AW39" s="211">
        <v>0</v>
      </c>
      <c r="AX39" s="211">
        <v>0</v>
      </c>
      <c r="AY39" s="211">
        <v>0</v>
      </c>
      <c r="AZ39" s="211">
        <v>0</v>
      </c>
      <c r="BA39" s="211">
        <v>0</v>
      </c>
      <c r="BB39" s="210">
        <v>0</v>
      </c>
      <c r="BC39" s="210">
        <v>0</v>
      </c>
      <c r="BD39" s="210">
        <v>0</v>
      </c>
      <c r="BE39" s="210">
        <v>0</v>
      </c>
      <c r="BF39" s="210">
        <v>0</v>
      </c>
      <c r="BG39" s="210">
        <v>0</v>
      </c>
      <c r="BH39" s="210">
        <v>0</v>
      </c>
      <c r="BI39" s="210">
        <v>0</v>
      </c>
      <c r="BJ39" s="210">
        <v>0</v>
      </c>
      <c r="BK39" s="210">
        <v>0</v>
      </c>
      <c r="BL39" s="210">
        <v>0</v>
      </c>
      <c r="BM39" s="210">
        <v>0</v>
      </c>
      <c r="BN39" s="210">
        <v>0</v>
      </c>
      <c r="BO39" s="210">
        <v>0</v>
      </c>
      <c r="BP39" s="210">
        <v>0</v>
      </c>
      <c r="BQ39" s="210">
        <v>0</v>
      </c>
    </row>
    <row r="40" spans="1:69" s="213" customFormat="1" ht="26.25" customHeight="1">
      <c r="A40" s="191" t="s">
        <v>168</v>
      </c>
      <c r="B40" s="209" t="s">
        <v>169</v>
      </c>
      <c r="C40" s="191" t="s">
        <v>170</v>
      </c>
      <c r="D40" s="210">
        <v>0</v>
      </c>
      <c r="E40" s="210">
        <v>0</v>
      </c>
      <c r="F40" s="210">
        <v>0</v>
      </c>
      <c r="G40" s="210">
        <v>0</v>
      </c>
      <c r="H40" s="210">
        <v>0</v>
      </c>
      <c r="I40" s="210">
        <v>0</v>
      </c>
      <c r="J40" s="210">
        <v>0</v>
      </c>
      <c r="K40" s="210">
        <v>0</v>
      </c>
      <c r="L40" s="210">
        <v>0</v>
      </c>
      <c r="M40" s="210">
        <v>0</v>
      </c>
      <c r="N40" s="210">
        <v>0</v>
      </c>
      <c r="O40" s="210">
        <v>0</v>
      </c>
      <c r="P40" s="210">
        <v>0</v>
      </c>
      <c r="Q40" s="210">
        <v>0</v>
      </c>
      <c r="R40" s="210">
        <v>0</v>
      </c>
      <c r="S40" s="210">
        <v>0</v>
      </c>
      <c r="T40" s="210">
        <v>0</v>
      </c>
      <c r="U40" s="210">
        <v>0</v>
      </c>
      <c r="V40" s="210">
        <v>0</v>
      </c>
      <c r="W40" s="210">
        <v>0</v>
      </c>
      <c r="X40" s="210">
        <v>0</v>
      </c>
      <c r="Y40" s="210">
        <v>0</v>
      </c>
      <c r="Z40" s="211">
        <v>0</v>
      </c>
      <c r="AA40" s="211">
        <v>0</v>
      </c>
      <c r="AB40" s="211">
        <v>0</v>
      </c>
      <c r="AC40" s="211">
        <v>0</v>
      </c>
      <c r="AD40" s="211">
        <v>0</v>
      </c>
      <c r="AE40" s="211">
        <v>0</v>
      </c>
      <c r="AF40" s="211">
        <v>0</v>
      </c>
      <c r="AG40" s="211">
        <v>0</v>
      </c>
      <c r="AH40" s="211">
        <v>0</v>
      </c>
      <c r="AI40" s="211">
        <v>0</v>
      </c>
      <c r="AJ40" s="210">
        <v>0</v>
      </c>
      <c r="AK40" s="211">
        <v>0</v>
      </c>
      <c r="AL40" s="211">
        <v>0</v>
      </c>
      <c r="AM40" s="212">
        <v>0</v>
      </c>
      <c r="AN40" s="211">
        <v>0</v>
      </c>
      <c r="AO40" s="211">
        <v>0</v>
      </c>
      <c r="AP40" s="211">
        <v>0</v>
      </c>
      <c r="AQ40" s="210">
        <v>0</v>
      </c>
      <c r="AR40" s="211">
        <v>0</v>
      </c>
      <c r="AS40" s="211">
        <v>0</v>
      </c>
      <c r="AT40" s="211">
        <v>0</v>
      </c>
      <c r="AU40" s="211">
        <v>0</v>
      </c>
      <c r="AV40" s="211">
        <v>0</v>
      </c>
      <c r="AW40" s="211">
        <v>0</v>
      </c>
      <c r="AX40" s="211">
        <v>0</v>
      </c>
      <c r="AY40" s="211">
        <v>0</v>
      </c>
      <c r="AZ40" s="211">
        <v>0</v>
      </c>
      <c r="BA40" s="211">
        <v>0</v>
      </c>
      <c r="BB40" s="210">
        <v>0</v>
      </c>
      <c r="BC40" s="210">
        <v>0</v>
      </c>
      <c r="BD40" s="210">
        <v>0</v>
      </c>
      <c r="BE40" s="210">
        <v>0</v>
      </c>
      <c r="BF40" s="210">
        <v>0</v>
      </c>
      <c r="BG40" s="210">
        <v>0</v>
      </c>
      <c r="BH40" s="210">
        <v>0</v>
      </c>
      <c r="BI40" s="210">
        <v>0</v>
      </c>
      <c r="BJ40" s="210">
        <v>0</v>
      </c>
      <c r="BK40" s="210">
        <v>0</v>
      </c>
      <c r="BL40" s="210">
        <v>0</v>
      </c>
      <c r="BM40" s="210">
        <v>0</v>
      </c>
      <c r="BN40" s="210">
        <v>0</v>
      </c>
      <c r="BO40" s="210">
        <v>0</v>
      </c>
      <c r="BP40" s="210">
        <v>0</v>
      </c>
      <c r="BQ40" s="210">
        <v>0</v>
      </c>
    </row>
    <row r="41" spans="1:69" s="213" customFormat="1" ht="21.75" customHeight="1">
      <c r="A41" s="191" t="s">
        <v>171</v>
      </c>
      <c r="B41" s="209" t="s">
        <v>172</v>
      </c>
      <c r="C41" s="191" t="s">
        <v>118</v>
      </c>
      <c r="D41" s="210">
        <v>0.93</v>
      </c>
      <c r="E41" s="210">
        <v>0</v>
      </c>
      <c r="F41" s="210">
        <v>0</v>
      </c>
      <c r="G41" s="210">
        <v>0</v>
      </c>
      <c r="H41" s="210">
        <v>0</v>
      </c>
      <c r="I41" s="210">
        <v>0</v>
      </c>
      <c r="J41" s="210">
        <v>0</v>
      </c>
      <c r="K41" s="210">
        <v>0</v>
      </c>
      <c r="L41" s="210">
        <v>0</v>
      </c>
      <c r="M41" s="210">
        <v>0</v>
      </c>
      <c r="N41" s="210">
        <v>0</v>
      </c>
      <c r="O41" s="210">
        <v>0</v>
      </c>
      <c r="P41" s="210">
        <v>0</v>
      </c>
      <c r="Q41" s="210">
        <v>0</v>
      </c>
      <c r="R41" s="210">
        <v>0</v>
      </c>
      <c r="S41" s="210">
        <v>0</v>
      </c>
      <c r="T41" s="210">
        <v>0</v>
      </c>
      <c r="U41" s="210">
        <v>0</v>
      </c>
      <c r="V41" s="210">
        <v>0</v>
      </c>
      <c r="W41" s="210">
        <v>0</v>
      </c>
      <c r="X41" s="210">
        <v>0</v>
      </c>
      <c r="Y41" s="210">
        <v>0</v>
      </c>
      <c r="Z41" s="211">
        <v>0</v>
      </c>
      <c r="AA41" s="211">
        <v>0</v>
      </c>
      <c r="AB41" s="211">
        <v>0</v>
      </c>
      <c r="AC41" s="211">
        <v>0</v>
      </c>
      <c r="AD41" s="211">
        <v>0</v>
      </c>
      <c r="AE41" s="211">
        <v>0</v>
      </c>
      <c r="AF41" s="211">
        <v>0</v>
      </c>
      <c r="AG41" s="211">
        <v>0</v>
      </c>
      <c r="AH41" s="211">
        <v>0</v>
      </c>
      <c r="AI41" s="211">
        <v>0</v>
      </c>
      <c r="AJ41" s="210">
        <v>0</v>
      </c>
      <c r="AK41" s="211">
        <v>0</v>
      </c>
      <c r="AL41" s="211">
        <v>0</v>
      </c>
      <c r="AM41" s="211">
        <v>0</v>
      </c>
      <c r="AN41" s="212">
        <v>0.93</v>
      </c>
      <c r="AO41" s="211">
        <v>0</v>
      </c>
      <c r="AP41" s="211">
        <v>0</v>
      </c>
      <c r="AQ41" s="210">
        <v>0</v>
      </c>
      <c r="AR41" s="211">
        <v>0</v>
      </c>
      <c r="AS41" s="211">
        <v>0</v>
      </c>
      <c r="AT41" s="211">
        <v>0</v>
      </c>
      <c r="AU41" s="211">
        <v>0</v>
      </c>
      <c r="AV41" s="211">
        <v>0</v>
      </c>
      <c r="AW41" s="211">
        <v>0</v>
      </c>
      <c r="AX41" s="211">
        <v>0</v>
      </c>
      <c r="AY41" s="211">
        <v>0</v>
      </c>
      <c r="AZ41" s="211">
        <v>0</v>
      </c>
      <c r="BA41" s="211">
        <v>0</v>
      </c>
      <c r="BB41" s="210">
        <v>0</v>
      </c>
      <c r="BC41" s="210">
        <v>0</v>
      </c>
      <c r="BD41" s="210">
        <v>0</v>
      </c>
      <c r="BE41" s="210">
        <v>0</v>
      </c>
      <c r="BF41" s="210">
        <v>0</v>
      </c>
      <c r="BG41" s="210">
        <v>0</v>
      </c>
      <c r="BH41" s="210">
        <v>0</v>
      </c>
      <c r="BI41" s="210">
        <v>0</v>
      </c>
      <c r="BJ41" s="210">
        <v>0</v>
      </c>
      <c r="BK41" s="210">
        <v>0</v>
      </c>
      <c r="BL41" s="210">
        <v>0</v>
      </c>
      <c r="BM41" s="210">
        <v>0</v>
      </c>
      <c r="BN41" s="210">
        <v>0</v>
      </c>
      <c r="BO41" s="210">
        <v>1.04</v>
      </c>
      <c r="BP41" s="210">
        <v>0</v>
      </c>
      <c r="BQ41" s="210">
        <v>1.9700000000000002</v>
      </c>
    </row>
    <row r="42" spans="1:69" s="213" customFormat="1" ht="27" customHeight="1">
      <c r="A42" s="191" t="s">
        <v>174</v>
      </c>
      <c r="B42" s="209" t="s">
        <v>175</v>
      </c>
      <c r="C42" s="191" t="s">
        <v>121</v>
      </c>
      <c r="D42" s="210">
        <v>0.71</v>
      </c>
      <c r="E42" s="210">
        <v>0</v>
      </c>
      <c r="F42" s="210">
        <v>0</v>
      </c>
      <c r="G42" s="210">
        <v>0</v>
      </c>
      <c r="H42" s="210">
        <v>0</v>
      </c>
      <c r="I42" s="210">
        <v>0</v>
      </c>
      <c r="J42" s="210">
        <v>0</v>
      </c>
      <c r="K42" s="210">
        <v>0</v>
      </c>
      <c r="L42" s="210">
        <v>0</v>
      </c>
      <c r="M42" s="210">
        <v>0</v>
      </c>
      <c r="N42" s="210">
        <v>0</v>
      </c>
      <c r="O42" s="210">
        <v>0</v>
      </c>
      <c r="P42" s="210">
        <v>0</v>
      </c>
      <c r="Q42" s="210">
        <v>0</v>
      </c>
      <c r="R42" s="210">
        <v>0</v>
      </c>
      <c r="S42" s="210">
        <v>0</v>
      </c>
      <c r="T42" s="210">
        <v>0</v>
      </c>
      <c r="U42" s="210">
        <v>0</v>
      </c>
      <c r="V42" s="210">
        <v>0</v>
      </c>
      <c r="W42" s="210">
        <v>0</v>
      </c>
      <c r="X42" s="210">
        <v>0</v>
      </c>
      <c r="Y42" s="210">
        <v>0</v>
      </c>
      <c r="Z42" s="211">
        <v>0</v>
      </c>
      <c r="AA42" s="211">
        <v>0</v>
      </c>
      <c r="AB42" s="211">
        <v>0</v>
      </c>
      <c r="AC42" s="211">
        <v>0</v>
      </c>
      <c r="AD42" s="211">
        <v>0</v>
      </c>
      <c r="AE42" s="211">
        <v>0</v>
      </c>
      <c r="AF42" s="211">
        <v>0</v>
      </c>
      <c r="AG42" s="211">
        <v>0</v>
      </c>
      <c r="AH42" s="211">
        <v>0</v>
      </c>
      <c r="AI42" s="211">
        <v>0</v>
      </c>
      <c r="AJ42" s="210">
        <v>0</v>
      </c>
      <c r="AK42" s="211">
        <v>0</v>
      </c>
      <c r="AL42" s="211">
        <v>0</v>
      </c>
      <c r="AM42" s="211">
        <v>0</v>
      </c>
      <c r="AN42" s="211">
        <v>0</v>
      </c>
      <c r="AO42" s="212">
        <v>0.71</v>
      </c>
      <c r="AP42" s="211">
        <v>0</v>
      </c>
      <c r="AQ42" s="210">
        <v>0</v>
      </c>
      <c r="AR42" s="211">
        <v>0</v>
      </c>
      <c r="AS42" s="211">
        <v>0</v>
      </c>
      <c r="AT42" s="211">
        <v>0</v>
      </c>
      <c r="AU42" s="211">
        <v>0</v>
      </c>
      <c r="AV42" s="211">
        <v>0</v>
      </c>
      <c r="AW42" s="211">
        <v>0</v>
      </c>
      <c r="AX42" s="211">
        <v>0</v>
      </c>
      <c r="AY42" s="211">
        <v>0</v>
      </c>
      <c r="AZ42" s="211">
        <v>0</v>
      </c>
      <c r="BA42" s="211">
        <v>0</v>
      </c>
      <c r="BB42" s="210">
        <v>0</v>
      </c>
      <c r="BC42" s="210">
        <v>0</v>
      </c>
      <c r="BD42" s="210">
        <v>0</v>
      </c>
      <c r="BE42" s="210">
        <v>0</v>
      </c>
      <c r="BF42" s="210">
        <v>0</v>
      </c>
      <c r="BG42" s="210">
        <v>0</v>
      </c>
      <c r="BH42" s="210">
        <v>0</v>
      </c>
      <c r="BI42" s="210">
        <v>0</v>
      </c>
      <c r="BJ42" s="210">
        <v>0</v>
      </c>
      <c r="BK42" s="210">
        <v>0</v>
      </c>
      <c r="BL42" s="210">
        <v>0</v>
      </c>
      <c r="BM42" s="210">
        <v>0</v>
      </c>
      <c r="BN42" s="210">
        <v>0</v>
      </c>
      <c r="BO42" s="210">
        <v>0</v>
      </c>
      <c r="BP42" s="210">
        <v>0</v>
      </c>
      <c r="BQ42" s="210">
        <v>0.71</v>
      </c>
    </row>
    <row r="43" spans="1:69" s="213" customFormat="1" ht="27" customHeight="1">
      <c r="A43" s="191" t="s">
        <v>176</v>
      </c>
      <c r="B43" s="209" t="s">
        <v>177</v>
      </c>
      <c r="C43" s="191" t="s">
        <v>125</v>
      </c>
      <c r="D43" s="210">
        <v>17.71</v>
      </c>
      <c r="E43" s="210">
        <v>0</v>
      </c>
      <c r="F43" s="210">
        <v>0</v>
      </c>
      <c r="G43" s="210">
        <v>0</v>
      </c>
      <c r="H43" s="210">
        <v>0</v>
      </c>
      <c r="I43" s="210">
        <v>0</v>
      </c>
      <c r="J43" s="210">
        <v>0</v>
      </c>
      <c r="K43" s="210">
        <v>0</v>
      </c>
      <c r="L43" s="210">
        <v>0</v>
      </c>
      <c r="M43" s="210">
        <v>0</v>
      </c>
      <c r="N43" s="210">
        <v>0</v>
      </c>
      <c r="O43" s="210">
        <v>0</v>
      </c>
      <c r="P43" s="210">
        <v>0</v>
      </c>
      <c r="Q43" s="210">
        <v>0</v>
      </c>
      <c r="R43" s="210">
        <v>0</v>
      </c>
      <c r="S43" s="210">
        <v>0</v>
      </c>
      <c r="T43" s="210">
        <v>0</v>
      </c>
      <c r="U43" s="210">
        <v>0</v>
      </c>
      <c r="V43" s="210">
        <v>0</v>
      </c>
      <c r="W43" s="210">
        <v>0</v>
      </c>
      <c r="X43" s="210">
        <v>0</v>
      </c>
      <c r="Y43" s="210">
        <v>0</v>
      </c>
      <c r="Z43" s="211">
        <v>0</v>
      </c>
      <c r="AA43" s="211">
        <v>0</v>
      </c>
      <c r="AB43" s="211">
        <v>0</v>
      </c>
      <c r="AC43" s="211">
        <v>0</v>
      </c>
      <c r="AD43" s="211">
        <v>0</v>
      </c>
      <c r="AE43" s="211">
        <v>0</v>
      </c>
      <c r="AF43" s="211">
        <v>0</v>
      </c>
      <c r="AG43" s="211">
        <v>0</v>
      </c>
      <c r="AH43" s="211">
        <v>0</v>
      </c>
      <c r="AI43" s="211">
        <v>0</v>
      </c>
      <c r="AJ43" s="210">
        <v>0</v>
      </c>
      <c r="AK43" s="211">
        <v>0</v>
      </c>
      <c r="AL43" s="211">
        <v>0</v>
      </c>
      <c r="AM43" s="211">
        <v>0</v>
      </c>
      <c r="AN43" s="211">
        <v>0</v>
      </c>
      <c r="AO43" s="211">
        <v>0</v>
      </c>
      <c r="AP43" s="212">
        <v>17.71</v>
      </c>
      <c r="AQ43" s="210">
        <v>0</v>
      </c>
      <c r="AR43" s="211">
        <v>0</v>
      </c>
      <c r="AS43" s="211">
        <v>0</v>
      </c>
      <c r="AT43" s="211">
        <v>0</v>
      </c>
      <c r="AU43" s="211">
        <v>0</v>
      </c>
      <c r="AV43" s="211">
        <v>0</v>
      </c>
      <c r="AW43" s="211">
        <v>0</v>
      </c>
      <c r="AX43" s="211">
        <v>0</v>
      </c>
      <c r="AY43" s="211">
        <v>0</v>
      </c>
      <c r="AZ43" s="211">
        <v>0</v>
      </c>
      <c r="BA43" s="211">
        <v>0</v>
      </c>
      <c r="BB43" s="210">
        <v>0</v>
      </c>
      <c r="BC43" s="210">
        <v>0</v>
      </c>
      <c r="BD43" s="210">
        <v>0</v>
      </c>
      <c r="BE43" s="210">
        <v>0</v>
      </c>
      <c r="BF43" s="210">
        <v>0</v>
      </c>
      <c r="BG43" s="210">
        <v>0</v>
      </c>
      <c r="BH43" s="210">
        <v>0</v>
      </c>
      <c r="BI43" s="210">
        <v>0</v>
      </c>
      <c r="BJ43" s="210">
        <v>0</v>
      </c>
      <c r="BK43" s="210">
        <v>0</v>
      </c>
      <c r="BL43" s="210">
        <v>0</v>
      </c>
      <c r="BM43" s="210">
        <v>0</v>
      </c>
      <c r="BN43" s="210">
        <v>0</v>
      </c>
      <c r="BO43" s="210">
        <v>0</v>
      </c>
      <c r="BP43" s="210">
        <v>0</v>
      </c>
      <c r="BQ43" s="210">
        <v>17.71</v>
      </c>
    </row>
    <row r="44" spans="1:69" s="213" customFormat="1" ht="27" customHeight="1">
      <c r="A44" s="191" t="s">
        <v>178</v>
      </c>
      <c r="B44" s="209" t="s">
        <v>179</v>
      </c>
      <c r="C44" s="191" t="s">
        <v>180</v>
      </c>
      <c r="D44" s="210">
        <v>821.5</v>
      </c>
      <c r="E44" s="210">
        <v>0</v>
      </c>
      <c r="F44" s="210">
        <v>0</v>
      </c>
      <c r="G44" s="210">
        <v>0</v>
      </c>
      <c r="H44" s="210">
        <v>0</v>
      </c>
      <c r="I44" s="210">
        <v>0</v>
      </c>
      <c r="J44" s="210">
        <v>0</v>
      </c>
      <c r="K44" s="210">
        <v>0</v>
      </c>
      <c r="L44" s="210">
        <v>0</v>
      </c>
      <c r="M44" s="210">
        <v>0</v>
      </c>
      <c r="N44" s="210">
        <v>0</v>
      </c>
      <c r="O44" s="210">
        <v>0</v>
      </c>
      <c r="P44" s="210">
        <v>0</v>
      </c>
      <c r="Q44" s="210">
        <v>0</v>
      </c>
      <c r="R44" s="210">
        <v>0</v>
      </c>
      <c r="S44" s="210">
        <v>0</v>
      </c>
      <c r="T44" s="210">
        <v>0</v>
      </c>
      <c r="U44" s="210">
        <v>0</v>
      </c>
      <c r="V44" s="210">
        <v>0</v>
      </c>
      <c r="W44" s="210">
        <v>0</v>
      </c>
      <c r="X44" s="210">
        <v>0</v>
      </c>
      <c r="Y44" s="210">
        <v>0</v>
      </c>
      <c r="Z44" s="211">
        <v>0</v>
      </c>
      <c r="AA44" s="211">
        <v>0</v>
      </c>
      <c r="AB44" s="211">
        <v>0</v>
      </c>
      <c r="AC44" s="211">
        <v>0</v>
      </c>
      <c r="AD44" s="211">
        <v>0</v>
      </c>
      <c r="AE44" s="211">
        <v>0</v>
      </c>
      <c r="AF44" s="211">
        <v>0</v>
      </c>
      <c r="AG44" s="211">
        <v>0</v>
      </c>
      <c r="AH44" s="211">
        <v>0</v>
      </c>
      <c r="AI44" s="211">
        <v>0</v>
      </c>
      <c r="AJ44" s="210">
        <v>0</v>
      </c>
      <c r="AK44" s="211">
        <v>0</v>
      </c>
      <c r="AL44" s="211">
        <v>0</v>
      </c>
      <c r="AM44" s="211">
        <v>0</v>
      </c>
      <c r="AN44" s="211">
        <v>0</v>
      </c>
      <c r="AO44" s="211">
        <v>0</v>
      </c>
      <c r="AP44" s="211">
        <v>0</v>
      </c>
      <c r="AQ44" s="207">
        <v>821.38</v>
      </c>
      <c r="AR44" s="211">
        <v>0</v>
      </c>
      <c r="AS44" s="211">
        <v>0</v>
      </c>
      <c r="AT44" s="211">
        <v>0</v>
      </c>
      <c r="AU44" s="211">
        <v>0</v>
      </c>
      <c r="AV44" s="211">
        <v>0</v>
      </c>
      <c r="AW44" s="211">
        <v>0</v>
      </c>
      <c r="AX44" s="211">
        <v>0</v>
      </c>
      <c r="AY44" s="211">
        <v>0</v>
      </c>
      <c r="AZ44" s="211">
        <v>0</v>
      </c>
      <c r="BA44" s="211">
        <v>0</v>
      </c>
      <c r="BB44" s="210">
        <v>0</v>
      </c>
      <c r="BC44" s="210">
        <v>0</v>
      </c>
      <c r="BD44" s="210">
        <v>0</v>
      </c>
      <c r="BE44" s="210">
        <v>0.12</v>
      </c>
      <c r="BF44" s="210">
        <v>0.12</v>
      </c>
      <c r="BG44" s="210">
        <v>0</v>
      </c>
      <c r="BH44" s="210">
        <v>0</v>
      </c>
      <c r="BI44" s="210">
        <v>0</v>
      </c>
      <c r="BJ44" s="210">
        <v>0</v>
      </c>
      <c r="BK44" s="210">
        <v>0</v>
      </c>
      <c r="BL44" s="210">
        <v>0</v>
      </c>
      <c r="BM44" s="210">
        <v>0</v>
      </c>
      <c r="BN44" s="210">
        <v>0.12</v>
      </c>
      <c r="BO44" s="210">
        <v>108.31000000000002</v>
      </c>
      <c r="BP44" s="210">
        <v>0</v>
      </c>
      <c r="BQ44" s="210">
        <v>929.81000000000006</v>
      </c>
    </row>
    <row r="45" spans="1:69" s="213" customFormat="1" ht="21.75" customHeight="1">
      <c r="A45" s="191" t="s">
        <v>182</v>
      </c>
      <c r="B45" s="209" t="s">
        <v>183</v>
      </c>
      <c r="C45" s="191" t="s">
        <v>135</v>
      </c>
      <c r="D45" s="210">
        <v>644.27</v>
      </c>
      <c r="E45" s="210">
        <v>0</v>
      </c>
      <c r="F45" s="210">
        <v>0</v>
      </c>
      <c r="G45" s="210">
        <v>0</v>
      </c>
      <c r="H45" s="210">
        <v>0</v>
      </c>
      <c r="I45" s="210">
        <v>0</v>
      </c>
      <c r="J45" s="210">
        <v>0</v>
      </c>
      <c r="K45" s="210">
        <v>0</v>
      </c>
      <c r="L45" s="210">
        <v>0</v>
      </c>
      <c r="M45" s="210">
        <v>0</v>
      </c>
      <c r="N45" s="210">
        <v>0</v>
      </c>
      <c r="O45" s="210">
        <v>0</v>
      </c>
      <c r="P45" s="210">
        <v>0</v>
      </c>
      <c r="Q45" s="210">
        <v>0</v>
      </c>
      <c r="R45" s="210">
        <v>0</v>
      </c>
      <c r="S45" s="210">
        <v>0</v>
      </c>
      <c r="T45" s="210">
        <v>0</v>
      </c>
      <c r="U45" s="210">
        <v>0</v>
      </c>
      <c r="V45" s="210">
        <v>0</v>
      </c>
      <c r="W45" s="210">
        <v>0</v>
      </c>
      <c r="X45" s="210">
        <v>0</v>
      </c>
      <c r="Y45" s="210">
        <v>0</v>
      </c>
      <c r="Z45" s="211">
        <v>0</v>
      </c>
      <c r="AA45" s="211">
        <v>0</v>
      </c>
      <c r="AB45" s="211">
        <v>0</v>
      </c>
      <c r="AC45" s="211">
        <v>0</v>
      </c>
      <c r="AD45" s="211">
        <v>0</v>
      </c>
      <c r="AE45" s="211">
        <v>0</v>
      </c>
      <c r="AF45" s="211">
        <v>0</v>
      </c>
      <c r="AG45" s="211">
        <v>0</v>
      </c>
      <c r="AH45" s="211">
        <v>0</v>
      </c>
      <c r="AI45" s="211">
        <v>0</v>
      </c>
      <c r="AJ45" s="210">
        <v>0</v>
      </c>
      <c r="AK45" s="211">
        <v>0</v>
      </c>
      <c r="AL45" s="211">
        <v>0</v>
      </c>
      <c r="AM45" s="211">
        <v>0</v>
      </c>
      <c r="AN45" s="211">
        <v>0</v>
      </c>
      <c r="AO45" s="211">
        <v>0</v>
      </c>
      <c r="AP45" s="211">
        <v>0</v>
      </c>
      <c r="AQ45" s="210">
        <v>0</v>
      </c>
      <c r="AR45" s="212">
        <v>643.15</v>
      </c>
      <c r="AS45" s="211">
        <v>0</v>
      </c>
      <c r="AT45" s="211">
        <v>0.04</v>
      </c>
      <c r="AU45" s="211">
        <v>0.01</v>
      </c>
      <c r="AV45" s="211">
        <v>0</v>
      </c>
      <c r="AW45" s="211">
        <v>0</v>
      </c>
      <c r="AX45" s="211">
        <v>0.95000000000000018</v>
      </c>
      <c r="AY45" s="211">
        <v>0</v>
      </c>
      <c r="AZ45" s="211">
        <v>0</v>
      </c>
      <c r="BA45" s="211">
        <v>0</v>
      </c>
      <c r="BB45" s="210">
        <v>0</v>
      </c>
      <c r="BC45" s="210">
        <v>0</v>
      </c>
      <c r="BD45" s="210">
        <v>0</v>
      </c>
      <c r="BE45" s="210">
        <v>0.12</v>
      </c>
      <c r="BF45" s="210">
        <v>0.12</v>
      </c>
      <c r="BG45" s="210">
        <v>0</v>
      </c>
      <c r="BH45" s="210">
        <v>0</v>
      </c>
      <c r="BI45" s="210">
        <v>0</v>
      </c>
      <c r="BJ45" s="210">
        <v>0</v>
      </c>
      <c r="BK45" s="210">
        <v>0</v>
      </c>
      <c r="BL45" s="210">
        <v>0</v>
      </c>
      <c r="BM45" s="210">
        <v>0</v>
      </c>
      <c r="BN45" s="210">
        <v>1.1200000000000001</v>
      </c>
      <c r="BO45" s="210">
        <v>84.98</v>
      </c>
      <c r="BP45" s="210">
        <v>0</v>
      </c>
      <c r="BQ45" s="210">
        <v>729.25</v>
      </c>
    </row>
    <row r="46" spans="1:69" s="213" customFormat="1" ht="21.75" customHeight="1">
      <c r="A46" s="191" t="s">
        <v>184</v>
      </c>
      <c r="B46" s="209" t="s">
        <v>185</v>
      </c>
      <c r="C46" s="191" t="s">
        <v>139</v>
      </c>
      <c r="D46" s="210">
        <v>33.149999999999991</v>
      </c>
      <c r="E46" s="210">
        <v>0</v>
      </c>
      <c r="F46" s="210">
        <v>0</v>
      </c>
      <c r="G46" s="210">
        <v>0</v>
      </c>
      <c r="H46" s="210">
        <v>0</v>
      </c>
      <c r="I46" s="210">
        <v>0</v>
      </c>
      <c r="J46" s="210">
        <v>0</v>
      </c>
      <c r="K46" s="210">
        <v>0</v>
      </c>
      <c r="L46" s="210">
        <v>0</v>
      </c>
      <c r="M46" s="210">
        <v>0</v>
      </c>
      <c r="N46" s="210">
        <v>0</v>
      </c>
      <c r="O46" s="210">
        <v>0</v>
      </c>
      <c r="P46" s="210">
        <v>0</v>
      </c>
      <c r="Q46" s="210">
        <v>0</v>
      </c>
      <c r="R46" s="210">
        <v>0</v>
      </c>
      <c r="S46" s="210">
        <v>0</v>
      </c>
      <c r="T46" s="210">
        <v>0</v>
      </c>
      <c r="U46" s="210">
        <v>0</v>
      </c>
      <c r="V46" s="210">
        <v>0</v>
      </c>
      <c r="W46" s="210">
        <v>0</v>
      </c>
      <c r="X46" s="210">
        <v>0</v>
      </c>
      <c r="Y46" s="210">
        <v>0</v>
      </c>
      <c r="Z46" s="211">
        <v>0</v>
      </c>
      <c r="AA46" s="211">
        <v>0</v>
      </c>
      <c r="AB46" s="211">
        <v>0</v>
      </c>
      <c r="AC46" s="211">
        <v>0</v>
      </c>
      <c r="AD46" s="211">
        <v>0</v>
      </c>
      <c r="AE46" s="211">
        <v>0</v>
      </c>
      <c r="AF46" s="211">
        <v>0</v>
      </c>
      <c r="AG46" s="211">
        <v>0</v>
      </c>
      <c r="AH46" s="211">
        <v>0</v>
      </c>
      <c r="AI46" s="211">
        <v>0</v>
      </c>
      <c r="AJ46" s="210">
        <v>0</v>
      </c>
      <c r="AK46" s="211">
        <v>0</v>
      </c>
      <c r="AL46" s="211">
        <v>0</v>
      </c>
      <c r="AM46" s="211">
        <v>0</v>
      </c>
      <c r="AN46" s="211">
        <v>0</v>
      </c>
      <c r="AO46" s="211">
        <v>0</v>
      </c>
      <c r="AP46" s="211">
        <v>0</v>
      </c>
      <c r="AQ46" s="210">
        <v>0</v>
      </c>
      <c r="AR46" s="211">
        <v>1.31</v>
      </c>
      <c r="AS46" s="212">
        <v>30.999999999999993</v>
      </c>
      <c r="AT46" s="211">
        <v>0.83</v>
      </c>
      <c r="AU46" s="211">
        <v>0.01</v>
      </c>
      <c r="AV46" s="211">
        <v>0</v>
      </c>
      <c r="AW46" s="211">
        <v>0</v>
      </c>
      <c r="AX46" s="211">
        <v>0</v>
      </c>
      <c r="AY46" s="211">
        <v>0</v>
      </c>
      <c r="AZ46" s="211">
        <v>0</v>
      </c>
      <c r="BA46" s="211">
        <v>0</v>
      </c>
      <c r="BB46" s="210">
        <v>0</v>
      </c>
      <c r="BC46" s="210">
        <v>0</v>
      </c>
      <c r="BD46" s="210">
        <v>0</v>
      </c>
      <c r="BE46" s="210">
        <v>0</v>
      </c>
      <c r="BF46" s="210">
        <v>0</v>
      </c>
      <c r="BG46" s="210">
        <v>0</v>
      </c>
      <c r="BH46" s="210">
        <v>0</v>
      </c>
      <c r="BI46" s="210">
        <v>0</v>
      </c>
      <c r="BJ46" s="210">
        <v>0</v>
      </c>
      <c r="BK46" s="210">
        <v>0</v>
      </c>
      <c r="BL46" s="210">
        <v>0</v>
      </c>
      <c r="BM46" s="210">
        <v>0</v>
      </c>
      <c r="BN46" s="210">
        <v>2.15</v>
      </c>
      <c r="BO46" s="210">
        <v>-2.15</v>
      </c>
      <c r="BP46" s="210">
        <v>0</v>
      </c>
      <c r="BQ46" s="210">
        <v>30.999999999999993</v>
      </c>
    </row>
    <row r="47" spans="1:69" s="213" customFormat="1" ht="27.75" customHeight="1">
      <c r="A47" s="191" t="s">
        <v>186</v>
      </c>
      <c r="B47" s="209" t="s">
        <v>187</v>
      </c>
      <c r="C47" s="191" t="s">
        <v>188</v>
      </c>
      <c r="D47" s="210">
        <v>0.39</v>
      </c>
      <c r="E47" s="210">
        <v>0</v>
      </c>
      <c r="F47" s="210">
        <v>0</v>
      </c>
      <c r="G47" s="210">
        <v>0</v>
      </c>
      <c r="H47" s="210">
        <v>0</v>
      </c>
      <c r="I47" s="210">
        <v>0</v>
      </c>
      <c r="J47" s="210">
        <v>0</v>
      </c>
      <c r="K47" s="210">
        <v>0</v>
      </c>
      <c r="L47" s="210">
        <v>0</v>
      </c>
      <c r="M47" s="210">
        <v>0</v>
      </c>
      <c r="N47" s="210">
        <v>0</v>
      </c>
      <c r="O47" s="210">
        <v>0</v>
      </c>
      <c r="P47" s="210">
        <v>0</v>
      </c>
      <c r="Q47" s="210">
        <v>0</v>
      </c>
      <c r="R47" s="210">
        <v>0</v>
      </c>
      <c r="S47" s="210">
        <v>0</v>
      </c>
      <c r="T47" s="210">
        <v>0</v>
      </c>
      <c r="U47" s="210">
        <v>0</v>
      </c>
      <c r="V47" s="210">
        <v>0</v>
      </c>
      <c r="W47" s="210">
        <v>0</v>
      </c>
      <c r="X47" s="210">
        <v>0</v>
      </c>
      <c r="Y47" s="210">
        <v>0</v>
      </c>
      <c r="Z47" s="211">
        <v>0</v>
      </c>
      <c r="AA47" s="211">
        <v>0</v>
      </c>
      <c r="AB47" s="211">
        <v>0</v>
      </c>
      <c r="AC47" s="211">
        <v>0</v>
      </c>
      <c r="AD47" s="211">
        <v>0</v>
      </c>
      <c r="AE47" s="211">
        <v>0</v>
      </c>
      <c r="AF47" s="211">
        <v>0</v>
      </c>
      <c r="AG47" s="211">
        <v>0</v>
      </c>
      <c r="AH47" s="211">
        <v>0</v>
      </c>
      <c r="AI47" s="211">
        <v>0</v>
      </c>
      <c r="AJ47" s="210">
        <v>0</v>
      </c>
      <c r="AK47" s="211">
        <v>0</v>
      </c>
      <c r="AL47" s="211">
        <v>0</v>
      </c>
      <c r="AM47" s="211">
        <v>0</v>
      </c>
      <c r="AN47" s="211">
        <v>0</v>
      </c>
      <c r="AO47" s="211">
        <v>0</v>
      </c>
      <c r="AP47" s="211">
        <v>0</v>
      </c>
      <c r="AQ47" s="210">
        <v>0</v>
      </c>
      <c r="AR47" s="211">
        <v>0</v>
      </c>
      <c r="AS47" s="211">
        <v>0</v>
      </c>
      <c r="AT47" s="212">
        <v>0.39</v>
      </c>
      <c r="AU47" s="211">
        <v>0</v>
      </c>
      <c r="AV47" s="211">
        <v>0</v>
      </c>
      <c r="AW47" s="211">
        <v>0</v>
      </c>
      <c r="AX47" s="211">
        <v>0</v>
      </c>
      <c r="AY47" s="211">
        <v>0</v>
      </c>
      <c r="AZ47" s="211">
        <v>0</v>
      </c>
      <c r="BA47" s="211">
        <v>0</v>
      </c>
      <c r="BB47" s="210">
        <v>0</v>
      </c>
      <c r="BC47" s="210">
        <v>0</v>
      </c>
      <c r="BD47" s="210">
        <v>0</v>
      </c>
      <c r="BE47" s="210">
        <v>0</v>
      </c>
      <c r="BF47" s="210">
        <v>0</v>
      </c>
      <c r="BG47" s="210">
        <v>0</v>
      </c>
      <c r="BH47" s="210">
        <v>0</v>
      </c>
      <c r="BI47" s="210">
        <v>0</v>
      </c>
      <c r="BJ47" s="210">
        <v>0</v>
      </c>
      <c r="BK47" s="210">
        <v>0</v>
      </c>
      <c r="BL47" s="210">
        <v>0</v>
      </c>
      <c r="BM47" s="210">
        <v>0</v>
      </c>
      <c r="BN47" s="210">
        <v>0</v>
      </c>
      <c r="BO47" s="210">
        <v>0.99</v>
      </c>
      <c r="BP47" s="210">
        <v>0</v>
      </c>
      <c r="BQ47" s="210">
        <v>1.38</v>
      </c>
    </row>
    <row r="48" spans="1:69" s="213" customFormat="1" ht="27.75" customHeight="1">
      <c r="A48" s="191" t="s">
        <v>189</v>
      </c>
      <c r="B48" s="209" t="s">
        <v>190</v>
      </c>
      <c r="C48" s="191" t="s">
        <v>191</v>
      </c>
      <c r="D48" s="210">
        <v>0</v>
      </c>
      <c r="E48" s="210">
        <v>0</v>
      </c>
      <c r="F48" s="210">
        <v>0</v>
      </c>
      <c r="G48" s="210">
        <v>0</v>
      </c>
      <c r="H48" s="210">
        <v>0</v>
      </c>
      <c r="I48" s="210">
        <v>0</v>
      </c>
      <c r="J48" s="210">
        <v>0</v>
      </c>
      <c r="K48" s="210">
        <v>0</v>
      </c>
      <c r="L48" s="210">
        <v>0</v>
      </c>
      <c r="M48" s="210">
        <v>0</v>
      </c>
      <c r="N48" s="210">
        <v>0</v>
      </c>
      <c r="O48" s="210">
        <v>0</v>
      </c>
      <c r="P48" s="210">
        <v>0</v>
      </c>
      <c r="Q48" s="210">
        <v>0</v>
      </c>
      <c r="R48" s="210">
        <v>0</v>
      </c>
      <c r="S48" s="210">
        <v>0</v>
      </c>
      <c r="T48" s="210">
        <v>0</v>
      </c>
      <c r="U48" s="210">
        <v>0</v>
      </c>
      <c r="V48" s="210">
        <v>0</v>
      </c>
      <c r="W48" s="210">
        <v>0</v>
      </c>
      <c r="X48" s="210">
        <v>0</v>
      </c>
      <c r="Y48" s="210">
        <v>0</v>
      </c>
      <c r="Z48" s="211">
        <v>0</v>
      </c>
      <c r="AA48" s="211">
        <v>0</v>
      </c>
      <c r="AB48" s="211">
        <v>0</v>
      </c>
      <c r="AC48" s="211">
        <v>0</v>
      </c>
      <c r="AD48" s="211">
        <v>0</v>
      </c>
      <c r="AE48" s="211">
        <v>0</v>
      </c>
      <c r="AF48" s="211">
        <v>0</v>
      </c>
      <c r="AG48" s="211">
        <v>0</v>
      </c>
      <c r="AH48" s="211">
        <v>0</v>
      </c>
      <c r="AI48" s="211">
        <v>0</v>
      </c>
      <c r="AJ48" s="210">
        <v>0</v>
      </c>
      <c r="AK48" s="211">
        <v>0</v>
      </c>
      <c r="AL48" s="211">
        <v>0</v>
      </c>
      <c r="AM48" s="211">
        <v>0</v>
      </c>
      <c r="AN48" s="211">
        <v>0</v>
      </c>
      <c r="AO48" s="211">
        <v>0</v>
      </c>
      <c r="AP48" s="211">
        <v>0</v>
      </c>
      <c r="AQ48" s="210">
        <v>0</v>
      </c>
      <c r="AR48" s="211">
        <v>0</v>
      </c>
      <c r="AS48" s="211">
        <v>0</v>
      </c>
      <c r="AT48" s="211">
        <v>0</v>
      </c>
      <c r="AU48" s="212">
        <v>0</v>
      </c>
      <c r="AV48" s="211">
        <v>0</v>
      </c>
      <c r="AW48" s="211">
        <v>0</v>
      </c>
      <c r="AX48" s="211">
        <v>0</v>
      </c>
      <c r="AY48" s="211">
        <v>0</v>
      </c>
      <c r="AZ48" s="211">
        <v>0</v>
      </c>
      <c r="BA48" s="211">
        <v>0</v>
      </c>
      <c r="BB48" s="210">
        <v>0</v>
      </c>
      <c r="BC48" s="210">
        <v>0</v>
      </c>
      <c r="BD48" s="210">
        <v>0</v>
      </c>
      <c r="BE48" s="210">
        <v>0</v>
      </c>
      <c r="BF48" s="210">
        <v>0</v>
      </c>
      <c r="BG48" s="210">
        <v>0</v>
      </c>
      <c r="BH48" s="210">
        <v>0</v>
      </c>
      <c r="BI48" s="210">
        <v>0</v>
      </c>
      <c r="BJ48" s="210">
        <v>0</v>
      </c>
      <c r="BK48" s="210">
        <v>0</v>
      </c>
      <c r="BL48" s="210">
        <v>0</v>
      </c>
      <c r="BM48" s="210">
        <v>0</v>
      </c>
      <c r="BN48" s="210">
        <v>0</v>
      </c>
      <c r="BO48" s="210">
        <v>3.5900000000000003</v>
      </c>
      <c r="BP48" s="210">
        <v>0</v>
      </c>
      <c r="BQ48" s="210">
        <v>3.5900000000000003</v>
      </c>
    </row>
    <row r="49" spans="1:69" s="213" customFormat="1" ht="40.5" customHeight="1">
      <c r="A49" s="191" t="s">
        <v>192</v>
      </c>
      <c r="B49" s="209" t="s">
        <v>193</v>
      </c>
      <c r="C49" s="191" t="s">
        <v>194</v>
      </c>
      <c r="D49" s="210">
        <v>122.75999999999999</v>
      </c>
      <c r="E49" s="210">
        <v>0</v>
      </c>
      <c r="F49" s="210">
        <v>0</v>
      </c>
      <c r="G49" s="210">
        <v>0</v>
      </c>
      <c r="H49" s="210">
        <v>0</v>
      </c>
      <c r="I49" s="210">
        <v>0</v>
      </c>
      <c r="J49" s="210">
        <v>0</v>
      </c>
      <c r="K49" s="210">
        <v>0</v>
      </c>
      <c r="L49" s="210">
        <v>0</v>
      </c>
      <c r="M49" s="210">
        <v>0</v>
      </c>
      <c r="N49" s="210">
        <v>0</v>
      </c>
      <c r="O49" s="210">
        <v>0</v>
      </c>
      <c r="P49" s="210">
        <v>0</v>
      </c>
      <c r="Q49" s="210">
        <v>0</v>
      </c>
      <c r="R49" s="210">
        <v>0</v>
      </c>
      <c r="S49" s="210">
        <v>0</v>
      </c>
      <c r="T49" s="210">
        <v>0</v>
      </c>
      <c r="U49" s="210">
        <v>0</v>
      </c>
      <c r="V49" s="210">
        <v>0</v>
      </c>
      <c r="W49" s="210">
        <v>0</v>
      </c>
      <c r="X49" s="210">
        <v>0</v>
      </c>
      <c r="Y49" s="210">
        <v>0</v>
      </c>
      <c r="Z49" s="211">
        <v>0</v>
      </c>
      <c r="AA49" s="211">
        <v>0</v>
      </c>
      <c r="AB49" s="211">
        <v>0</v>
      </c>
      <c r="AC49" s="211">
        <v>0</v>
      </c>
      <c r="AD49" s="211">
        <v>0</v>
      </c>
      <c r="AE49" s="211">
        <v>0</v>
      </c>
      <c r="AF49" s="211">
        <v>0</v>
      </c>
      <c r="AG49" s="211">
        <v>0</v>
      </c>
      <c r="AH49" s="211">
        <v>0</v>
      </c>
      <c r="AI49" s="211">
        <v>0</v>
      </c>
      <c r="AJ49" s="210">
        <v>0</v>
      </c>
      <c r="AK49" s="211">
        <v>0</v>
      </c>
      <c r="AL49" s="211">
        <v>0</v>
      </c>
      <c r="AM49" s="211">
        <v>0</v>
      </c>
      <c r="AN49" s="211">
        <v>0</v>
      </c>
      <c r="AO49" s="211">
        <v>0</v>
      </c>
      <c r="AP49" s="211">
        <v>0</v>
      </c>
      <c r="AQ49" s="210">
        <v>0</v>
      </c>
      <c r="AR49" s="211">
        <v>0</v>
      </c>
      <c r="AS49" s="211">
        <v>0</v>
      </c>
      <c r="AT49" s="211">
        <v>0</v>
      </c>
      <c r="AU49" s="211">
        <v>0</v>
      </c>
      <c r="AV49" s="212">
        <v>122.75999999999999</v>
      </c>
      <c r="AW49" s="211">
        <v>0</v>
      </c>
      <c r="AX49" s="211">
        <v>0</v>
      </c>
      <c r="AY49" s="211">
        <v>0</v>
      </c>
      <c r="AZ49" s="211">
        <v>0</v>
      </c>
      <c r="BA49" s="211">
        <v>0</v>
      </c>
      <c r="BB49" s="210">
        <v>0</v>
      </c>
      <c r="BC49" s="210">
        <v>0</v>
      </c>
      <c r="BD49" s="210">
        <v>0</v>
      </c>
      <c r="BE49" s="210">
        <v>0</v>
      </c>
      <c r="BF49" s="210">
        <v>0</v>
      </c>
      <c r="BG49" s="210">
        <v>0</v>
      </c>
      <c r="BH49" s="210">
        <v>0</v>
      </c>
      <c r="BI49" s="210">
        <v>0</v>
      </c>
      <c r="BJ49" s="210">
        <v>0</v>
      </c>
      <c r="BK49" s="210">
        <v>0</v>
      </c>
      <c r="BL49" s="210">
        <v>0</v>
      </c>
      <c r="BM49" s="210">
        <v>0</v>
      </c>
      <c r="BN49" s="210">
        <v>0</v>
      </c>
      <c r="BO49" s="210">
        <v>0</v>
      </c>
      <c r="BP49" s="210">
        <v>0</v>
      </c>
      <c r="BQ49" s="210">
        <v>122.75999999999999</v>
      </c>
    </row>
    <row r="50" spans="1:69" s="213" customFormat="1" ht="24.75" customHeight="1">
      <c r="A50" s="191" t="s">
        <v>196</v>
      </c>
      <c r="B50" s="209" t="s">
        <v>197</v>
      </c>
      <c r="C50" s="191" t="s">
        <v>198</v>
      </c>
      <c r="D50" s="210">
        <v>0.1</v>
      </c>
      <c r="E50" s="210">
        <v>0</v>
      </c>
      <c r="F50" s="210">
        <v>0</v>
      </c>
      <c r="G50" s="210">
        <v>0</v>
      </c>
      <c r="H50" s="210">
        <v>0</v>
      </c>
      <c r="I50" s="210">
        <v>0</v>
      </c>
      <c r="J50" s="210">
        <v>0</v>
      </c>
      <c r="K50" s="210">
        <v>0</v>
      </c>
      <c r="L50" s="210">
        <v>0</v>
      </c>
      <c r="M50" s="210">
        <v>0</v>
      </c>
      <c r="N50" s="210">
        <v>0</v>
      </c>
      <c r="O50" s="210">
        <v>0</v>
      </c>
      <c r="P50" s="210">
        <v>0</v>
      </c>
      <c r="Q50" s="210">
        <v>0</v>
      </c>
      <c r="R50" s="210">
        <v>0</v>
      </c>
      <c r="S50" s="210">
        <v>0</v>
      </c>
      <c r="T50" s="210">
        <v>0</v>
      </c>
      <c r="U50" s="210">
        <v>0</v>
      </c>
      <c r="V50" s="210">
        <v>0</v>
      </c>
      <c r="W50" s="210">
        <v>0</v>
      </c>
      <c r="X50" s="210">
        <v>0</v>
      </c>
      <c r="Y50" s="210">
        <v>0</v>
      </c>
      <c r="Z50" s="211">
        <v>0</v>
      </c>
      <c r="AA50" s="211">
        <v>0</v>
      </c>
      <c r="AB50" s="211">
        <v>0</v>
      </c>
      <c r="AC50" s="211">
        <v>0</v>
      </c>
      <c r="AD50" s="211">
        <v>0</v>
      </c>
      <c r="AE50" s="211">
        <v>0</v>
      </c>
      <c r="AF50" s="211">
        <v>0</v>
      </c>
      <c r="AG50" s="211">
        <v>0</v>
      </c>
      <c r="AH50" s="211">
        <v>0</v>
      </c>
      <c r="AI50" s="211">
        <v>0</v>
      </c>
      <c r="AJ50" s="210">
        <v>0</v>
      </c>
      <c r="AK50" s="211">
        <v>0</v>
      </c>
      <c r="AL50" s="211">
        <v>0</v>
      </c>
      <c r="AM50" s="211">
        <v>0</v>
      </c>
      <c r="AN50" s="211">
        <v>0</v>
      </c>
      <c r="AO50" s="211">
        <v>0</v>
      </c>
      <c r="AP50" s="211">
        <v>0</v>
      </c>
      <c r="AQ50" s="210">
        <v>0</v>
      </c>
      <c r="AR50" s="211">
        <v>0</v>
      </c>
      <c r="AS50" s="211">
        <v>0</v>
      </c>
      <c r="AT50" s="211">
        <v>0</v>
      </c>
      <c r="AU50" s="211">
        <v>0</v>
      </c>
      <c r="AV50" s="211">
        <v>0</v>
      </c>
      <c r="AW50" s="212">
        <v>0.1</v>
      </c>
      <c r="AX50" s="211">
        <v>0</v>
      </c>
      <c r="AY50" s="211">
        <v>0</v>
      </c>
      <c r="AZ50" s="211">
        <v>0</v>
      </c>
      <c r="BA50" s="211">
        <v>0</v>
      </c>
      <c r="BB50" s="210">
        <v>0</v>
      </c>
      <c r="BC50" s="210">
        <v>0</v>
      </c>
      <c r="BD50" s="210">
        <v>0</v>
      </c>
      <c r="BE50" s="210">
        <v>0</v>
      </c>
      <c r="BF50" s="210">
        <v>0</v>
      </c>
      <c r="BG50" s="210">
        <v>0</v>
      </c>
      <c r="BH50" s="210">
        <v>0</v>
      </c>
      <c r="BI50" s="210">
        <v>0</v>
      </c>
      <c r="BJ50" s="210">
        <v>0</v>
      </c>
      <c r="BK50" s="210">
        <v>0</v>
      </c>
      <c r="BL50" s="210">
        <v>0</v>
      </c>
      <c r="BM50" s="210">
        <v>0</v>
      </c>
      <c r="BN50" s="210">
        <v>0</v>
      </c>
      <c r="BO50" s="210">
        <v>0.05</v>
      </c>
      <c r="BP50" s="210">
        <v>0</v>
      </c>
      <c r="BQ50" s="210">
        <v>0.15000000000000002</v>
      </c>
    </row>
    <row r="51" spans="1:69" s="200" customFormat="1" ht="39" customHeight="1">
      <c r="A51" s="191" t="s">
        <v>200</v>
      </c>
      <c r="B51" s="209" t="s">
        <v>201</v>
      </c>
      <c r="C51" s="191" t="s">
        <v>155</v>
      </c>
      <c r="D51" s="210">
        <v>17.820000000000004</v>
      </c>
      <c r="E51" s="210">
        <v>0</v>
      </c>
      <c r="F51" s="210">
        <v>0</v>
      </c>
      <c r="G51" s="210">
        <v>0</v>
      </c>
      <c r="H51" s="210">
        <v>0</v>
      </c>
      <c r="I51" s="210">
        <v>0</v>
      </c>
      <c r="J51" s="210">
        <v>0</v>
      </c>
      <c r="K51" s="210">
        <v>0</v>
      </c>
      <c r="L51" s="210">
        <v>0</v>
      </c>
      <c r="M51" s="210">
        <v>0</v>
      </c>
      <c r="N51" s="210">
        <v>0</v>
      </c>
      <c r="O51" s="210">
        <v>0</v>
      </c>
      <c r="P51" s="210">
        <v>0</v>
      </c>
      <c r="Q51" s="210">
        <v>0</v>
      </c>
      <c r="R51" s="210">
        <v>0</v>
      </c>
      <c r="S51" s="210">
        <v>0</v>
      </c>
      <c r="T51" s="210">
        <v>0</v>
      </c>
      <c r="U51" s="210">
        <v>0</v>
      </c>
      <c r="V51" s="210">
        <v>0</v>
      </c>
      <c r="W51" s="210">
        <v>0</v>
      </c>
      <c r="X51" s="210">
        <v>0</v>
      </c>
      <c r="Y51" s="210">
        <v>0</v>
      </c>
      <c r="Z51" s="211">
        <v>0</v>
      </c>
      <c r="AA51" s="211">
        <v>0</v>
      </c>
      <c r="AB51" s="211">
        <v>0</v>
      </c>
      <c r="AC51" s="211">
        <v>0</v>
      </c>
      <c r="AD51" s="211">
        <v>0</v>
      </c>
      <c r="AE51" s="211">
        <v>0</v>
      </c>
      <c r="AF51" s="211">
        <v>0</v>
      </c>
      <c r="AG51" s="211">
        <v>0</v>
      </c>
      <c r="AH51" s="211">
        <v>0</v>
      </c>
      <c r="AI51" s="211">
        <v>0</v>
      </c>
      <c r="AJ51" s="210">
        <v>0</v>
      </c>
      <c r="AK51" s="211">
        <v>0</v>
      </c>
      <c r="AL51" s="211">
        <v>0</v>
      </c>
      <c r="AM51" s="211">
        <v>0</v>
      </c>
      <c r="AN51" s="211">
        <v>0</v>
      </c>
      <c r="AO51" s="211">
        <v>0</v>
      </c>
      <c r="AP51" s="211">
        <v>0</v>
      </c>
      <c r="AQ51" s="210">
        <v>0</v>
      </c>
      <c r="AR51" s="211">
        <v>0</v>
      </c>
      <c r="AS51" s="211">
        <v>0</v>
      </c>
      <c r="AT51" s="211">
        <v>0</v>
      </c>
      <c r="AU51" s="211">
        <v>0</v>
      </c>
      <c r="AV51" s="211">
        <v>0</v>
      </c>
      <c r="AW51" s="211">
        <v>0</v>
      </c>
      <c r="AX51" s="212">
        <v>17.820000000000004</v>
      </c>
      <c r="AY51" s="211">
        <v>0</v>
      </c>
      <c r="AZ51" s="211">
        <v>0</v>
      </c>
      <c r="BA51" s="211">
        <v>0</v>
      </c>
      <c r="BB51" s="210">
        <v>0</v>
      </c>
      <c r="BC51" s="210">
        <v>0</v>
      </c>
      <c r="BD51" s="210">
        <v>0</v>
      </c>
      <c r="BE51" s="210">
        <v>0</v>
      </c>
      <c r="BF51" s="210">
        <v>0</v>
      </c>
      <c r="BG51" s="210">
        <v>0</v>
      </c>
      <c r="BH51" s="210">
        <v>0</v>
      </c>
      <c r="BI51" s="210">
        <v>0</v>
      </c>
      <c r="BJ51" s="210">
        <v>0</v>
      </c>
      <c r="BK51" s="210">
        <v>0</v>
      </c>
      <c r="BL51" s="210">
        <v>0</v>
      </c>
      <c r="BM51" s="210">
        <v>0</v>
      </c>
      <c r="BN51" s="210">
        <v>0</v>
      </c>
      <c r="BO51" s="210">
        <v>20.79</v>
      </c>
      <c r="BP51" s="210">
        <v>0</v>
      </c>
      <c r="BQ51" s="210">
        <v>38.61</v>
      </c>
    </row>
    <row r="52" spans="1:69" s="200" customFormat="1" ht="38.25">
      <c r="A52" s="191" t="s">
        <v>203</v>
      </c>
      <c r="B52" s="209" t="s">
        <v>204</v>
      </c>
      <c r="C52" s="191" t="s">
        <v>159</v>
      </c>
      <c r="D52" s="210">
        <v>0.70000000000000007</v>
      </c>
      <c r="E52" s="210">
        <v>0</v>
      </c>
      <c r="F52" s="210">
        <v>0</v>
      </c>
      <c r="G52" s="210">
        <v>0</v>
      </c>
      <c r="H52" s="210">
        <v>0</v>
      </c>
      <c r="I52" s="210">
        <v>0</v>
      </c>
      <c r="J52" s="210">
        <v>0</v>
      </c>
      <c r="K52" s="210">
        <v>0</v>
      </c>
      <c r="L52" s="210">
        <v>0</v>
      </c>
      <c r="M52" s="210">
        <v>0</v>
      </c>
      <c r="N52" s="210">
        <v>0</v>
      </c>
      <c r="O52" s="210">
        <v>0</v>
      </c>
      <c r="P52" s="210">
        <v>0</v>
      </c>
      <c r="Q52" s="210">
        <v>0</v>
      </c>
      <c r="R52" s="210">
        <v>0</v>
      </c>
      <c r="S52" s="210">
        <v>0</v>
      </c>
      <c r="T52" s="210">
        <v>0</v>
      </c>
      <c r="U52" s="210">
        <v>0</v>
      </c>
      <c r="V52" s="210">
        <v>0</v>
      </c>
      <c r="W52" s="210">
        <v>0</v>
      </c>
      <c r="X52" s="210">
        <v>0</v>
      </c>
      <c r="Y52" s="210">
        <v>0</v>
      </c>
      <c r="Z52" s="211">
        <v>0</v>
      </c>
      <c r="AA52" s="211">
        <v>0</v>
      </c>
      <c r="AB52" s="211">
        <v>0</v>
      </c>
      <c r="AC52" s="211">
        <v>0</v>
      </c>
      <c r="AD52" s="211">
        <v>0</v>
      </c>
      <c r="AE52" s="211">
        <v>0</v>
      </c>
      <c r="AF52" s="211">
        <v>0</v>
      </c>
      <c r="AG52" s="211">
        <v>0</v>
      </c>
      <c r="AH52" s="211">
        <v>0</v>
      </c>
      <c r="AI52" s="211">
        <v>0</v>
      </c>
      <c r="AJ52" s="210">
        <v>0</v>
      </c>
      <c r="AK52" s="211">
        <v>0</v>
      </c>
      <c r="AL52" s="211">
        <v>0</v>
      </c>
      <c r="AM52" s="211">
        <v>0</v>
      </c>
      <c r="AN52" s="211">
        <v>0</v>
      </c>
      <c r="AO52" s="211">
        <v>0</v>
      </c>
      <c r="AP52" s="211">
        <v>0</v>
      </c>
      <c r="AQ52" s="210">
        <v>0</v>
      </c>
      <c r="AR52" s="211">
        <v>0</v>
      </c>
      <c r="AS52" s="211">
        <v>0</v>
      </c>
      <c r="AT52" s="211">
        <v>0</v>
      </c>
      <c r="AU52" s="211">
        <v>0</v>
      </c>
      <c r="AV52" s="211">
        <v>0</v>
      </c>
      <c r="AW52" s="211">
        <v>0</v>
      </c>
      <c r="AX52" s="211">
        <v>0</v>
      </c>
      <c r="AY52" s="212">
        <v>0.70000000000000007</v>
      </c>
      <c r="AZ52" s="211">
        <v>0</v>
      </c>
      <c r="BA52" s="211">
        <v>0</v>
      </c>
      <c r="BB52" s="210">
        <v>0</v>
      </c>
      <c r="BC52" s="210">
        <v>0</v>
      </c>
      <c r="BD52" s="210">
        <v>0</v>
      </c>
      <c r="BE52" s="210">
        <v>0</v>
      </c>
      <c r="BF52" s="210">
        <v>0</v>
      </c>
      <c r="BG52" s="210">
        <v>0</v>
      </c>
      <c r="BH52" s="210">
        <v>0</v>
      </c>
      <c r="BI52" s="210">
        <v>0</v>
      </c>
      <c r="BJ52" s="210">
        <v>0</v>
      </c>
      <c r="BK52" s="210">
        <v>0</v>
      </c>
      <c r="BL52" s="210">
        <v>0</v>
      </c>
      <c r="BM52" s="210">
        <v>0</v>
      </c>
      <c r="BN52" s="210">
        <v>0</v>
      </c>
      <c r="BO52" s="210">
        <v>0.06</v>
      </c>
      <c r="BP52" s="210">
        <v>0</v>
      </c>
      <c r="BQ52" s="210">
        <v>0.76</v>
      </c>
    </row>
    <row r="53" spans="1:69" s="200" customFormat="1" ht="27.75" customHeight="1">
      <c r="A53" s="191" t="s">
        <v>206</v>
      </c>
      <c r="B53" s="209" t="s">
        <v>207</v>
      </c>
      <c r="C53" s="191" t="s">
        <v>173</v>
      </c>
      <c r="D53" s="210">
        <v>2.31</v>
      </c>
      <c r="E53" s="210">
        <v>0</v>
      </c>
      <c r="F53" s="210">
        <v>0</v>
      </c>
      <c r="G53" s="210">
        <v>0</v>
      </c>
      <c r="H53" s="210">
        <v>0</v>
      </c>
      <c r="I53" s="210">
        <v>0</v>
      </c>
      <c r="J53" s="210">
        <v>0</v>
      </c>
      <c r="K53" s="210">
        <v>0</v>
      </c>
      <c r="L53" s="210">
        <v>0</v>
      </c>
      <c r="M53" s="210">
        <v>0</v>
      </c>
      <c r="N53" s="210">
        <v>0</v>
      </c>
      <c r="O53" s="210">
        <v>0</v>
      </c>
      <c r="P53" s="210">
        <v>0</v>
      </c>
      <c r="Q53" s="210">
        <v>0</v>
      </c>
      <c r="R53" s="210">
        <v>0</v>
      </c>
      <c r="S53" s="210">
        <v>0</v>
      </c>
      <c r="T53" s="210">
        <v>0</v>
      </c>
      <c r="U53" s="210">
        <v>0</v>
      </c>
      <c r="V53" s="210">
        <v>0</v>
      </c>
      <c r="W53" s="210">
        <v>0</v>
      </c>
      <c r="X53" s="210">
        <v>0</v>
      </c>
      <c r="Y53" s="210">
        <v>0</v>
      </c>
      <c r="Z53" s="211">
        <v>0</v>
      </c>
      <c r="AA53" s="211">
        <v>0</v>
      </c>
      <c r="AB53" s="211">
        <v>0</v>
      </c>
      <c r="AC53" s="211">
        <v>0</v>
      </c>
      <c r="AD53" s="211">
        <v>0</v>
      </c>
      <c r="AE53" s="211">
        <v>0</v>
      </c>
      <c r="AF53" s="211">
        <v>0</v>
      </c>
      <c r="AG53" s="211">
        <v>0</v>
      </c>
      <c r="AH53" s="211">
        <v>0</v>
      </c>
      <c r="AI53" s="211">
        <v>0</v>
      </c>
      <c r="AJ53" s="210">
        <v>0</v>
      </c>
      <c r="AK53" s="211">
        <v>0</v>
      </c>
      <c r="AL53" s="211">
        <v>0</v>
      </c>
      <c r="AM53" s="211">
        <v>0</v>
      </c>
      <c r="AN53" s="211">
        <v>0</v>
      </c>
      <c r="AO53" s="211">
        <v>0</v>
      </c>
      <c r="AP53" s="211">
        <v>0</v>
      </c>
      <c r="AQ53" s="210">
        <v>0</v>
      </c>
      <c r="AR53" s="211">
        <v>0</v>
      </c>
      <c r="AS53" s="211">
        <v>0</v>
      </c>
      <c r="AT53" s="211">
        <v>0</v>
      </c>
      <c r="AU53" s="211">
        <v>0</v>
      </c>
      <c r="AV53" s="211">
        <v>0</v>
      </c>
      <c r="AW53" s="211">
        <v>0</v>
      </c>
      <c r="AX53" s="211">
        <v>0</v>
      </c>
      <c r="AY53" s="211">
        <v>0</v>
      </c>
      <c r="AZ53" s="212">
        <v>2.31</v>
      </c>
      <c r="BA53" s="211">
        <v>0</v>
      </c>
      <c r="BB53" s="210">
        <v>0</v>
      </c>
      <c r="BC53" s="210">
        <v>0</v>
      </c>
      <c r="BD53" s="210">
        <v>0</v>
      </c>
      <c r="BE53" s="210">
        <v>0</v>
      </c>
      <c r="BF53" s="210">
        <v>0</v>
      </c>
      <c r="BG53" s="210">
        <v>0</v>
      </c>
      <c r="BH53" s="210">
        <v>0</v>
      </c>
      <c r="BI53" s="210">
        <v>0</v>
      </c>
      <c r="BJ53" s="210">
        <v>0</v>
      </c>
      <c r="BK53" s="210">
        <v>0</v>
      </c>
      <c r="BL53" s="210">
        <v>0</v>
      </c>
      <c r="BM53" s="210">
        <v>0</v>
      </c>
      <c r="BN53" s="210">
        <v>0</v>
      </c>
      <c r="BO53" s="210">
        <v>0</v>
      </c>
      <c r="BP53" s="210">
        <v>0</v>
      </c>
      <c r="BQ53" s="210">
        <v>2.31</v>
      </c>
    </row>
    <row r="54" spans="1:69" s="200" customFormat="1" ht="37.5" customHeight="1">
      <c r="A54" s="191" t="s">
        <v>209</v>
      </c>
      <c r="B54" s="209" t="s">
        <v>210</v>
      </c>
      <c r="C54" s="191" t="s">
        <v>181</v>
      </c>
      <c r="D54" s="210">
        <v>0</v>
      </c>
      <c r="E54" s="210">
        <v>0</v>
      </c>
      <c r="F54" s="210">
        <v>0</v>
      </c>
      <c r="G54" s="210">
        <v>0</v>
      </c>
      <c r="H54" s="210">
        <v>0</v>
      </c>
      <c r="I54" s="210">
        <v>0</v>
      </c>
      <c r="J54" s="210">
        <v>0</v>
      </c>
      <c r="K54" s="210">
        <v>0</v>
      </c>
      <c r="L54" s="210">
        <v>0</v>
      </c>
      <c r="M54" s="210">
        <v>0</v>
      </c>
      <c r="N54" s="210">
        <v>0</v>
      </c>
      <c r="O54" s="210">
        <v>0</v>
      </c>
      <c r="P54" s="210">
        <v>0</v>
      </c>
      <c r="Q54" s="210">
        <v>0</v>
      </c>
      <c r="R54" s="210">
        <v>0</v>
      </c>
      <c r="S54" s="210">
        <v>0</v>
      </c>
      <c r="T54" s="210">
        <v>0</v>
      </c>
      <c r="U54" s="210">
        <v>0</v>
      </c>
      <c r="V54" s="210">
        <v>0</v>
      </c>
      <c r="W54" s="210">
        <v>0</v>
      </c>
      <c r="X54" s="210">
        <v>0</v>
      </c>
      <c r="Y54" s="210">
        <v>0</v>
      </c>
      <c r="Z54" s="211">
        <v>0</v>
      </c>
      <c r="AA54" s="211">
        <v>0</v>
      </c>
      <c r="AB54" s="211">
        <v>0</v>
      </c>
      <c r="AC54" s="211">
        <v>0</v>
      </c>
      <c r="AD54" s="211">
        <v>0</v>
      </c>
      <c r="AE54" s="211">
        <v>0</v>
      </c>
      <c r="AF54" s="211">
        <v>0</v>
      </c>
      <c r="AG54" s="211">
        <v>0</v>
      </c>
      <c r="AH54" s="211">
        <v>0</v>
      </c>
      <c r="AI54" s="211">
        <v>0</v>
      </c>
      <c r="AJ54" s="210">
        <v>0</v>
      </c>
      <c r="AK54" s="211">
        <v>0</v>
      </c>
      <c r="AL54" s="211">
        <v>0</v>
      </c>
      <c r="AM54" s="211">
        <v>0</v>
      </c>
      <c r="AN54" s="211">
        <v>0</v>
      </c>
      <c r="AO54" s="211">
        <v>0</v>
      </c>
      <c r="AP54" s="211">
        <v>0</v>
      </c>
      <c r="AQ54" s="210">
        <v>0</v>
      </c>
      <c r="AR54" s="211">
        <v>0</v>
      </c>
      <c r="AS54" s="211">
        <v>0</v>
      </c>
      <c r="AT54" s="211">
        <v>0</v>
      </c>
      <c r="AU54" s="211">
        <v>0</v>
      </c>
      <c r="AV54" s="211">
        <v>0</v>
      </c>
      <c r="AW54" s="211">
        <v>0</v>
      </c>
      <c r="AX54" s="211">
        <v>0</v>
      </c>
      <c r="AY54" s="211">
        <v>0</v>
      </c>
      <c r="AZ54" s="211">
        <v>0</v>
      </c>
      <c r="BA54" s="212">
        <v>0</v>
      </c>
      <c r="BB54" s="210">
        <v>0</v>
      </c>
      <c r="BC54" s="210">
        <v>0</v>
      </c>
      <c r="BD54" s="210">
        <v>0</v>
      </c>
      <c r="BE54" s="210">
        <v>0</v>
      </c>
      <c r="BF54" s="210">
        <v>0</v>
      </c>
      <c r="BG54" s="210">
        <v>0</v>
      </c>
      <c r="BH54" s="210">
        <v>0</v>
      </c>
      <c r="BI54" s="210">
        <v>0</v>
      </c>
      <c r="BJ54" s="210">
        <v>0</v>
      </c>
      <c r="BK54" s="210">
        <v>0</v>
      </c>
      <c r="BL54" s="210">
        <v>0</v>
      </c>
      <c r="BM54" s="210">
        <v>0</v>
      </c>
      <c r="BN54" s="210">
        <v>0</v>
      </c>
      <c r="BO54" s="210">
        <v>0</v>
      </c>
      <c r="BP54" s="210">
        <v>0</v>
      </c>
      <c r="BQ54" s="210">
        <v>0</v>
      </c>
    </row>
    <row r="55" spans="1:69" s="200" customFormat="1" ht="18.75" customHeight="1">
      <c r="A55" s="191" t="s">
        <v>211</v>
      </c>
      <c r="B55" s="209" t="s">
        <v>212</v>
      </c>
      <c r="C55" s="191" t="s">
        <v>213</v>
      </c>
      <c r="D55" s="210">
        <v>0</v>
      </c>
      <c r="E55" s="210">
        <v>0</v>
      </c>
      <c r="F55" s="210">
        <v>0</v>
      </c>
      <c r="G55" s="210">
        <v>0</v>
      </c>
      <c r="H55" s="210">
        <v>0</v>
      </c>
      <c r="I55" s="210">
        <v>0</v>
      </c>
      <c r="J55" s="210">
        <v>0</v>
      </c>
      <c r="K55" s="210">
        <v>0</v>
      </c>
      <c r="L55" s="210">
        <v>0</v>
      </c>
      <c r="M55" s="210">
        <v>0</v>
      </c>
      <c r="N55" s="210">
        <v>0</v>
      </c>
      <c r="O55" s="210">
        <v>0</v>
      </c>
      <c r="P55" s="210">
        <v>0</v>
      </c>
      <c r="Q55" s="210">
        <v>0</v>
      </c>
      <c r="R55" s="210">
        <v>0</v>
      </c>
      <c r="S55" s="210">
        <v>0</v>
      </c>
      <c r="T55" s="210">
        <v>0</v>
      </c>
      <c r="U55" s="210">
        <v>0</v>
      </c>
      <c r="V55" s="210">
        <v>0</v>
      </c>
      <c r="W55" s="210">
        <v>0</v>
      </c>
      <c r="X55" s="210">
        <v>0</v>
      </c>
      <c r="Y55" s="210">
        <v>0</v>
      </c>
      <c r="Z55" s="211">
        <v>0</v>
      </c>
      <c r="AA55" s="211">
        <v>0</v>
      </c>
      <c r="AB55" s="211">
        <v>0</v>
      </c>
      <c r="AC55" s="211">
        <v>0</v>
      </c>
      <c r="AD55" s="211">
        <v>0</v>
      </c>
      <c r="AE55" s="211">
        <v>0</v>
      </c>
      <c r="AF55" s="211">
        <v>0</v>
      </c>
      <c r="AG55" s="211">
        <v>0</v>
      </c>
      <c r="AH55" s="211">
        <v>0</v>
      </c>
      <c r="AI55" s="211">
        <v>0</v>
      </c>
      <c r="AJ55" s="210">
        <v>0</v>
      </c>
      <c r="AK55" s="211">
        <v>0</v>
      </c>
      <c r="AL55" s="211">
        <v>0</v>
      </c>
      <c r="AM55" s="211">
        <v>0</v>
      </c>
      <c r="AN55" s="211">
        <v>0</v>
      </c>
      <c r="AO55" s="211">
        <v>0</v>
      </c>
      <c r="AP55" s="211">
        <v>0</v>
      </c>
      <c r="AQ55" s="210">
        <v>0</v>
      </c>
      <c r="AR55" s="211">
        <v>0</v>
      </c>
      <c r="AS55" s="211">
        <v>0</v>
      </c>
      <c r="AT55" s="211">
        <v>0</v>
      </c>
      <c r="AU55" s="211">
        <v>0</v>
      </c>
      <c r="AV55" s="211">
        <v>0</v>
      </c>
      <c r="AW55" s="211">
        <v>0</v>
      </c>
      <c r="AX55" s="211">
        <v>0</v>
      </c>
      <c r="AY55" s="211">
        <v>0</v>
      </c>
      <c r="AZ55" s="211">
        <v>0</v>
      </c>
      <c r="BA55" s="211">
        <v>0</v>
      </c>
      <c r="BB55" s="207">
        <v>0</v>
      </c>
      <c r="BC55" s="210">
        <v>0</v>
      </c>
      <c r="BD55" s="210">
        <v>0</v>
      </c>
      <c r="BE55" s="210">
        <v>0</v>
      </c>
      <c r="BF55" s="210">
        <v>0</v>
      </c>
      <c r="BG55" s="210">
        <v>0</v>
      </c>
      <c r="BH55" s="210">
        <v>0</v>
      </c>
      <c r="BI55" s="210">
        <v>0</v>
      </c>
      <c r="BJ55" s="210">
        <v>0</v>
      </c>
      <c r="BK55" s="210">
        <v>0</v>
      </c>
      <c r="BL55" s="210">
        <v>0</v>
      </c>
      <c r="BM55" s="210">
        <v>0</v>
      </c>
      <c r="BN55" s="210">
        <v>0</v>
      </c>
      <c r="BO55" s="210">
        <v>0</v>
      </c>
      <c r="BP55" s="210">
        <v>0</v>
      </c>
      <c r="BQ55" s="210">
        <v>0</v>
      </c>
    </row>
    <row r="56" spans="1:69" s="200" customFormat="1" ht="19.5" customHeight="1">
      <c r="A56" s="191" t="s">
        <v>214</v>
      </c>
      <c r="B56" s="209" t="s">
        <v>215</v>
      </c>
      <c r="C56" s="191" t="s">
        <v>195</v>
      </c>
      <c r="D56" s="210">
        <v>0.02</v>
      </c>
      <c r="E56" s="210">
        <v>0</v>
      </c>
      <c r="F56" s="210">
        <v>0</v>
      </c>
      <c r="G56" s="210">
        <v>0</v>
      </c>
      <c r="H56" s="210">
        <v>0</v>
      </c>
      <c r="I56" s="210">
        <v>0</v>
      </c>
      <c r="J56" s="210">
        <v>0</v>
      </c>
      <c r="K56" s="210">
        <v>0</v>
      </c>
      <c r="L56" s="210">
        <v>0</v>
      </c>
      <c r="M56" s="210">
        <v>0</v>
      </c>
      <c r="N56" s="210">
        <v>0</v>
      </c>
      <c r="O56" s="210">
        <v>0</v>
      </c>
      <c r="P56" s="210">
        <v>0</v>
      </c>
      <c r="Q56" s="210">
        <v>0</v>
      </c>
      <c r="R56" s="210">
        <v>0</v>
      </c>
      <c r="S56" s="210">
        <v>0</v>
      </c>
      <c r="T56" s="210">
        <v>0</v>
      </c>
      <c r="U56" s="210">
        <v>0</v>
      </c>
      <c r="V56" s="210">
        <v>0</v>
      </c>
      <c r="W56" s="210">
        <v>0</v>
      </c>
      <c r="X56" s="210">
        <v>0</v>
      </c>
      <c r="Y56" s="210">
        <v>0</v>
      </c>
      <c r="Z56" s="211">
        <v>0</v>
      </c>
      <c r="AA56" s="211">
        <v>0</v>
      </c>
      <c r="AB56" s="211">
        <v>0</v>
      </c>
      <c r="AC56" s="211">
        <v>0</v>
      </c>
      <c r="AD56" s="211">
        <v>0</v>
      </c>
      <c r="AE56" s="211">
        <v>0</v>
      </c>
      <c r="AF56" s="211">
        <v>0</v>
      </c>
      <c r="AG56" s="211">
        <v>0</v>
      </c>
      <c r="AH56" s="211">
        <v>0</v>
      </c>
      <c r="AI56" s="211">
        <v>0</v>
      </c>
      <c r="AJ56" s="210">
        <v>0</v>
      </c>
      <c r="AK56" s="211">
        <v>0</v>
      </c>
      <c r="AL56" s="211">
        <v>0</v>
      </c>
      <c r="AM56" s="211">
        <v>0</v>
      </c>
      <c r="AN56" s="211">
        <v>0</v>
      </c>
      <c r="AO56" s="211">
        <v>0</v>
      </c>
      <c r="AP56" s="211">
        <v>0</v>
      </c>
      <c r="AQ56" s="210">
        <v>0</v>
      </c>
      <c r="AR56" s="211">
        <v>0</v>
      </c>
      <c r="AS56" s="211">
        <v>0</v>
      </c>
      <c r="AT56" s="211">
        <v>0</v>
      </c>
      <c r="AU56" s="211">
        <v>0</v>
      </c>
      <c r="AV56" s="211">
        <v>0</v>
      </c>
      <c r="AW56" s="211">
        <v>0</v>
      </c>
      <c r="AX56" s="211">
        <v>0</v>
      </c>
      <c r="AY56" s="211">
        <v>0</v>
      </c>
      <c r="AZ56" s="211">
        <v>0</v>
      </c>
      <c r="BA56" s="211">
        <v>0</v>
      </c>
      <c r="BB56" s="210">
        <v>0</v>
      </c>
      <c r="BC56" s="207">
        <v>0.02</v>
      </c>
      <c r="BD56" s="210">
        <v>0</v>
      </c>
      <c r="BE56" s="210">
        <v>0</v>
      </c>
      <c r="BF56" s="210">
        <v>0</v>
      </c>
      <c r="BG56" s="210">
        <v>0</v>
      </c>
      <c r="BH56" s="210">
        <v>0</v>
      </c>
      <c r="BI56" s="210">
        <v>0</v>
      </c>
      <c r="BJ56" s="210">
        <v>0</v>
      </c>
      <c r="BK56" s="210">
        <v>0</v>
      </c>
      <c r="BL56" s="210">
        <v>0</v>
      </c>
      <c r="BM56" s="210">
        <v>0</v>
      </c>
      <c r="BN56" s="210">
        <v>0</v>
      </c>
      <c r="BO56" s="210">
        <v>0</v>
      </c>
      <c r="BP56" s="210">
        <v>0</v>
      </c>
      <c r="BQ56" s="210">
        <v>0.02</v>
      </c>
    </row>
    <row r="57" spans="1:69" s="200" customFormat="1" ht="39" customHeight="1">
      <c r="A57" s="191" t="s">
        <v>216</v>
      </c>
      <c r="B57" s="209" t="s">
        <v>217</v>
      </c>
      <c r="C57" s="191" t="s">
        <v>165</v>
      </c>
      <c r="D57" s="210">
        <v>52.820000000000007</v>
      </c>
      <c r="E57" s="210">
        <v>0</v>
      </c>
      <c r="F57" s="210">
        <v>0</v>
      </c>
      <c r="G57" s="210">
        <v>0</v>
      </c>
      <c r="H57" s="210">
        <v>0</v>
      </c>
      <c r="I57" s="210">
        <v>0</v>
      </c>
      <c r="J57" s="210">
        <v>0</v>
      </c>
      <c r="K57" s="210">
        <v>0</v>
      </c>
      <c r="L57" s="210">
        <v>0</v>
      </c>
      <c r="M57" s="210">
        <v>0</v>
      </c>
      <c r="N57" s="210">
        <v>0</v>
      </c>
      <c r="O57" s="210">
        <v>0</v>
      </c>
      <c r="P57" s="210">
        <v>0</v>
      </c>
      <c r="Q57" s="210">
        <v>0</v>
      </c>
      <c r="R57" s="210">
        <v>0</v>
      </c>
      <c r="S57" s="210">
        <v>0</v>
      </c>
      <c r="T57" s="210">
        <v>0</v>
      </c>
      <c r="U57" s="210">
        <v>0</v>
      </c>
      <c r="V57" s="210">
        <v>0</v>
      </c>
      <c r="W57" s="210">
        <v>0</v>
      </c>
      <c r="X57" s="210">
        <v>0</v>
      </c>
      <c r="Y57" s="210">
        <v>0</v>
      </c>
      <c r="Z57" s="211">
        <v>0</v>
      </c>
      <c r="AA57" s="211">
        <v>0</v>
      </c>
      <c r="AB57" s="211">
        <v>0</v>
      </c>
      <c r="AC57" s="211">
        <v>0</v>
      </c>
      <c r="AD57" s="211">
        <v>0</v>
      </c>
      <c r="AE57" s="211">
        <v>0</v>
      </c>
      <c r="AF57" s="211">
        <v>0</v>
      </c>
      <c r="AG57" s="211">
        <v>0</v>
      </c>
      <c r="AH57" s="211">
        <v>0</v>
      </c>
      <c r="AI57" s="211">
        <v>0</v>
      </c>
      <c r="AJ57" s="210">
        <v>0</v>
      </c>
      <c r="AK57" s="211">
        <v>0</v>
      </c>
      <c r="AL57" s="211">
        <v>0</v>
      </c>
      <c r="AM57" s="211">
        <v>0</v>
      </c>
      <c r="AN57" s="211">
        <v>0</v>
      </c>
      <c r="AO57" s="211">
        <v>0</v>
      </c>
      <c r="AP57" s="211">
        <v>0</v>
      </c>
      <c r="AQ57" s="210">
        <v>0.02</v>
      </c>
      <c r="AR57" s="211">
        <v>0.02</v>
      </c>
      <c r="AS57" s="211">
        <v>0</v>
      </c>
      <c r="AT57" s="211">
        <v>0</v>
      </c>
      <c r="AU57" s="211">
        <v>0</v>
      </c>
      <c r="AV57" s="211">
        <v>0</v>
      </c>
      <c r="AW57" s="211">
        <v>0</v>
      </c>
      <c r="AX57" s="211">
        <v>0</v>
      </c>
      <c r="AY57" s="211">
        <v>0</v>
      </c>
      <c r="AZ57" s="211">
        <v>0</v>
      </c>
      <c r="BA57" s="211">
        <v>0</v>
      </c>
      <c r="BB57" s="210">
        <v>0</v>
      </c>
      <c r="BC57" s="210">
        <v>0</v>
      </c>
      <c r="BD57" s="207">
        <v>52.800000000000004</v>
      </c>
      <c r="BE57" s="210">
        <v>0</v>
      </c>
      <c r="BF57" s="210">
        <v>0</v>
      </c>
      <c r="BG57" s="210">
        <v>0</v>
      </c>
      <c r="BH57" s="210">
        <v>0</v>
      </c>
      <c r="BI57" s="210">
        <v>0</v>
      </c>
      <c r="BJ57" s="210">
        <v>0</v>
      </c>
      <c r="BK57" s="210">
        <v>0</v>
      </c>
      <c r="BL57" s="210">
        <v>0</v>
      </c>
      <c r="BM57" s="210">
        <v>0</v>
      </c>
      <c r="BN57" s="210">
        <v>0.02</v>
      </c>
      <c r="BO57" s="210">
        <v>-0.02</v>
      </c>
      <c r="BP57" s="210">
        <v>0</v>
      </c>
      <c r="BQ57" s="210">
        <v>52.800000000000004</v>
      </c>
    </row>
    <row r="58" spans="1:69" s="200" customFormat="1" ht="27.75" customHeight="1">
      <c r="A58" s="191" t="s">
        <v>218</v>
      </c>
      <c r="B58" s="209" t="s">
        <v>219</v>
      </c>
      <c r="C58" s="191" t="s">
        <v>220</v>
      </c>
      <c r="D58" s="210">
        <v>2131.3500000000004</v>
      </c>
      <c r="E58" s="210">
        <v>0</v>
      </c>
      <c r="F58" s="210">
        <v>0</v>
      </c>
      <c r="G58" s="210">
        <v>0</v>
      </c>
      <c r="H58" s="210">
        <v>0</v>
      </c>
      <c r="I58" s="210">
        <v>0</v>
      </c>
      <c r="J58" s="210">
        <v>0</v>
      </c>
      <c r="K58" s="210">
        <v>0</v>
      </c>
      <c r="L58" s="210">
        <v>0</v>
      </c>
      <c r="M58" s="210">
        <v>0</v>
      </c>
      <c r="N58" s="210">
        <v>0</v>
      </c>
      <c r="O58" s="210">
        <v>0</v>
      </c>
      <c r="P58" s="210">
        <v>0</v>
      </c>
      <c r="Q58" s="210">
        <v>0</v>
      </c>
      <c r="R58" s="210">
        <v>0</v>
      </c>
      <c r="S58" s="210">
        <v>0</v>
      </c>
      <c r="T58" s="210">
        <v>1</v>
      </c>
      <c r="U58" s="210">
        <v>0</v>
      </c>
      <c r="V58" s="210">
        <v>0</v>
      </c>
      <c r="W58" s="210">
        <v>0</v>
      </c>
      <c r="X58" s="210">
        <v>0</v>
      </c>
      <c r="Y58" s="210">
        <v>0</v>
      </c>
      <c r="Z58" s="211">
        <v>0</v>
      </c>
      <c r="AA58" s="211">
        <v>0</v>
      </c>
      <c r="AB58" s="211">
        <v>0</v>
      </c>
      <c r="AC58" s="211">
        <v>0</v>
      </c>
      <c r="AD58" s="211">
        <v>0</v>
      </c>
      <c r="AE58" s="211">
        <v>0</v>
      </c>
      <c r="AF58" s="211">
        <v>0</v>
      </c>
      <c r="AG58" s="211">
        <v>0</v>
      </c>
      <c r="AH58" s="211">
        <v>0</v>
      </c>
      <c r="AI58" s="211">
        <v>0</v>
      </c>
      <c r="AJ58" s="210">
        <v>0</v>
      </c>
      <c r="AK58" s="211">
        <v>0</v>
      </c>
      <c r="AL58" s="211">
        <v>0</v>
      </c>
      <c r="AM58" s="211">
        <v>0</v>
      </c>
      <c r="AN58" s="211">
        <v>0</v>
      </c>
      <c r="AO58" s="211">
        <v>0</v>
      </c>
      <c r="AP58" s="211">
        <v>0</v>
      </c>
      <c r="AQ58" s="210">
        <v>0.77</v>
      </c>
      <c r="AR58" s="211">
        <v>0.16999999999999998</v>
      </c>
      <c r="AS58" s="211">
        <v>0</v>
      </c>
      <c r="AT58" s="211">
        <v>0</v>
      </c>
      <c r="AU58" s="211">
        <v>0.6</v>
      </c>
      <c r="AV58" s="211">
        <v>0</v>
      </c>
      <c r="AW58" s="211">
        <v>0</v>
      </c>
      <c r="AX58" s="211">
        <v>0</v>
      </c>
      <c r="AY58" s="211">
        <v>0</v>
      </c>
      <c r="AZ58" s="211">
        <v>0</v>
      </c>
      <c r="BA58" s="211">
        <v>0</v>
      </c>
      <c r="BB58" s="210">
        <v>0</v>
      </c>
      <c r="BC58" s="210">
        <v>0</v>
      </c>
      <c r="BD58" s="210">
        <v>0</v>
      </c>
      <c r="BE58" s="207">
        <v>2129.5800000000004</v>
      </c>
      <c r="BF58" s="210">
        <v>0</v>
      </c>
      <c r="BG58" s="210">
        <v>0</v>
      </c>
      <c r="BH58" s="210">
        <v>0</v>
      </c>
      <c r="BI58" s="210">
        <v>0</v>
      </c>
      <c r="BJ58" s="210">
        <v>0</v>
      </c>
      <c r="BK58" s="210">
        <v>0</v>
      </c>
      <c r="BL58" s="210">
        <v>0</v>
      </c>
      <c r="BM58" s="210">
        <v>0</v>
      </c>
      <c r="BN58" s="210">
        <v>1.77</v>
      </c>
      <c r="BO58" s="210">
        <v>25.290000000000006</v>
      </c>
      <c r="BP58" s="210">
        <v>0</v>
      </c>
      <c r="BQ58" s="210">
        <v>2156.6400000000003</v>
      </c>
    </row>
    <row r="59" spans="1:69" s="200" customFormat="1" ht="39.75" customHeight="1">
      <c r="A59" s="191" t="s">
        <v>221</v>
      </c>
      <c r="B59" s="209" t="s">
        <v>222</v>
      </c>
      <c r="C59" s="191" t="s">
        <v>202</v>
      </c>
      <c r="D59" s="210">
        <v>26.189999999999998</v>
      </c>
      <c r="E59" s="210">
        <v>0</v>
      </c>
      <c r="F59" s="210">
        <v>0</v>
      </c>
      <c r="G59" s="210">
        <v>0</v>
      </c>
      <c r="H59" s="210">
        <v>0</v>
      </c>
      <c r="I59" s="210">
        <v>0</v>
      </c>
      <c r="J59" s="210">
        <v>0</v>
      </c>
      <c r="K59" s="210">
        <v>0</v>
      </c>
      <c r="L59" s="210">
        <v>0</v>
      </c>
      <c r="M59" s="210">
        <v>0</v>
      </c>
      <c r="N59" s="210">
        <v>0</v>
      </c>
      <c r="O59" s="210">
        <v>0</v>
      </c>
      <c r="P59" s="210">
        <v>0</v>
      </c>
      <c r="Q59" s="210">
        <v>0</v>
      </c>
      <c r="R59" s="210">
        <v>0</v>
      </c>
      <c r="S59" s="210">
        <v>0</v>
      </c>
      <c r="T59" s="210">
        <v>0</v>
      </c>
      <c r="U59" s="210">
        <v>0</v>
      </c>
      <c r="V59" s="210">
        <v>0</v>
      </c>
      <c r="W59" s="210">
        <v>0</v>
      </c>
      <c r="X59" s="210">
        <v>0</v>
      </c>
      <c r="Y59" s="210">
        <v>0</v>
      </c>
      <c r="Z59" s="211">
        <v>0</v>
      </c>
      <c r="AA59" s="211">
        <v>0</v>
      </c>
      <c r="AB59" s="211">
        <v>0</v>
      </c>
      <c r="AC59" s="211">
        <v>0</v>
      </c>
      <c r="AD59" s="211">
        <v>0</v>
      </c>
      <c r="AE59" s="211">
        <v>0</v>
      </c>
      <c r="AF59" s="211">
        <v>0</v>
      </c>
      <c r="AG59" s="211">
        <v>0</v>
      </c>
      <c r="AH59" s="211">
        <v>0</v>
      </c>
      <c r="AI59" s="211">
        <v>0</v>
      </c>
      <c r="AJ59" s="210">
        <v>0</v>
      </c>
      <c r="AK59" s="211">
        <v>0</v>
      </c>
      <c r="AL59" s="211">
        <v>0</v>
      </c>
      <c r="AM59" s="211">
        <v>0</v>
      </c>
      <c r="AN59" s="211">
        <v>0</v>
      </c>
      <c r="AO59" s="211">
        <v>0</v>
      </c>
      <c r="AP59" s="211">
        <v>0</v>
      </c>
      <c r="AQ59" s="210">
        <v>0</v>
      </c>
      <c r="AR59" s="211">
        <v>0</v>
      </c>
      <c r="AS59" s="211">
        <v>0</v>
      </c>
      <c r="AT59" s="211">
        <v>0</v>
      </c>
      <c r="AU59" s="211">
        <v>0</v>
      </c>
      <c r="AV59" s="211">
        <v>0</v>
      </c>
      <c r="AW59" s="211">
        <v>0</v>
      </c>
      <c r="AX59" s="211">
        <v>0</v>
      </c>
      <c r="AY59" s="211">
        <v>0</v>
      </c>
      <c r="AZ59" s="211">
        <v>0</v>
      </c>
      <c r="BA59" s="211">
        <v>0</v>
      </c>
      <c r="BB59" s="210">
        <v>0</v>
      </c>
      <c r="BC59" s="210">
        <v>0</v>
      </c>
      <c r="BD59" s="210">
        <v>0</v>
      </c>
      <c r="BE59" s="210">
        <v>0</v>
      </c>
      <c r="BF59" s="207">
        <v>26.189999999999998</v>
      </c>
      <c r="BG59" s="210">
        <v>0</v>
      </c>
      <c r="BH59" s="210">
        <v>0</v>
      </c>
      <c r="BI59" s="210">
        <v>0</v>
      </c>
      <c r="BJ59" s="210">
        <v>0</v>
      </c>
      <c r="BK59" s="210">
        <v>0</v>
      </c>
      <c r="BL59" s="210">
        <v>0</v>
      </c>
      <c r="BM59" s="210">
        <v>0</v>
      </c>
      <c r="BN59" s="210">
        <v>0</v>
      </c>
      <c r="BO59" s="210">
        <v>37.590000000000003</v>
      </c>
      <c r="BP59" s="210">
        <v>0</v>
      </c>
      <c r="BQ59" s="210">
        <v>63.78</v>
      </c>
    </row>
    <row r="60" spans="1:69" s="200" customFormat="1" ht="36" customHeight="1">
      <c r="A60" s="191" t="s">
        <v>223</v>
      </c>
      <c r="B60" s="209" t="s">
        <v>224</v>
      </c>
      <c r="C60" s="191" t="s">
        <v>199</v>
      </c>
      <c r="D60" s="210">
        <v>2105.16</v>
      </c>
      <c r="E60" s="210">
        <v>0</v>
      </c>
      <c r="F60" s="210">
        <v>0</v>
      </c>
      <c r="G60" s="210">
        <v>0</v>
      </c>
      <c r="H60" s="210">
        <v>0</v>
      </c>
      <c r="I60" s="210">
        <v>0</v>
      </c>
      <c r="J60" s="210">
        <v>0</v>
      </c>
      <c r="K60" s="210">
        <v>0</v>
      </c>
      <c r="L60" s="210">
        <v>0</v>
      </c>
      <c r="M60" s="210">
        <v>0</v>
      </c>
      <c r="N60" s="210">
        <v>0</v>
      </c>
      <c r="O60" s="210">
        <v>0</v>
      </c>
      <c r="P60" s="210">
        <v>0</v>
      </c>
      <c r="Q60" s="210">
        <v>0</v>
      </c>
      <c r="R60" s="210">
        <v>0</v>
      </c>
      <c r="S60" s="210">
        <v>0</v>
      </c>
      <c r="T60" s="210">
        <v>1</v>
      </c>
      <c r="U60" s="210">
        <v>0</v>
      </c>
      <c r="V60" s="210">
        <v>0</v>
      </c>
      <c r="W60" s="210">
        <v>0</v>
      </c>
      <c r="X60" s="210">
        <v>0</v>
      </c>
      <c r="Y60" s="210">
        <v>0</v>
      </c>
      <c r="Z60" s="211">
        <v>0</v>
      </c>
      <c r="AA60" s="211">
        <v>0</v>
      </c>
      <c r="AB60" s="211">
        <v>0</v>
      </c>
      <c r="AC60" s="211">
        <v>0</v>
      </c>
      <c r="AD60" s="211">
        <v>0</v>
      </c>
      <c r="AE60" s="211">
        <v>0</v>
      </c>
      <c r="AF60" s="211">
        <v>0</v>
      </c>
      <c r="AG60" s="211">
        <v>0</v>
      </c>
      <c r="AH60" s="211">
        <v>0</v>
      </c>
      <c r="AI60" s="211">
        <v>0</v>
      </c>
      <c r="AJ60" s="210">
        <v>0</v>
      </c>
      <c r="AK60" s="211">
        <v>0</v>
      </c>
      <c r="AL60" s="211">
        <v>0</v>
      </c>
      <c r="AM60" s="211">
        <v>0</v>
      </c>
      <c r="AN60" s="211">
        <v>0</v>
      </c>
      <c r="AO60" s="211">
        <v>0</v>
      </c>
      <c r="AP60" s="211">
        <v>0</v>
      </c>
      <c r="AQ60" s="210">
        <v>0.77</v>
      </c>
      <c r="AR60" s="211">
        <v>0.16999999999999998</v>
      </c>
      <c r="AS60" s="211">
        <v>0</v>
      </c>
      <c r="AT60" s="211">
        <v>0</v>
      </c>
      <c r="AU60" s="211">
        <v>0.6</v>
      </c>
      <c r="AV60" s="211">
        <v>0</v>
      </c>
      <c r="AW60" s="211">
        <v>0</v>
      </c>
      <c r="AX60" s="211">
        <v>0</v>
      </c>
      <c r="AY60" s="211">
        <v>0</v>
      </c>
      <c r="AZ60" s="211">
        <v>0</v>
      </c>
      <c r="BA60" s="211">
        <v>0</v>
      </c>
      <c r="BB60" s="210">
        <v>0</v>
      </c>
      <c r="BC60" s="210">
        <v>0</v>
      </c>
      <c r="BD60" s="210">
        <v>0</v>
      </c>
      <c r="BE60" s="210">
        <v>0</v>
      </c>
      <c r="BF60" s="210">
        <v>10.530000000000001</v>
      </c>
      <c r="BG60" s="207">
        <v>2092.8599999999997</v>
      </c>
      <c r="BH60" s="210">
        <v>0</v>
      </c>
      <c r="BI60" s="210">
        <v>0</v>
      </c>
      <c r="BJ60" s="210">
        <v>0</v>
      </c>
      <c r="BK60" s="210">
        <v>0</v>
      </c>
      <c r="BL60" s="210">
        <v>0</v>
      </c>
      <c r="BM60" s="210">
        <v>0</v>
      </c>
      <c r="BN60" s="210">
        <v>12.3</v>
      </c>
      <c r="BO60" s="210">
        <v>-12.3</v>
      </c>
      <c r="BP60" s="210">
        <v>0</v>
      </c>
      <c r="BQ60" s="210">
        <v>2092.8599999999997</v>
      </c>
    </row>
    <row r="61" spans="1:69" s="200" customFormat="1" ht="21.75" customHeight="1">
      <c r="A61" s="191" t="s">
        <v>225</v>
      </c>
      <c r="B61" s="209" t="s">
        <v>226</v>
      </c>
      <c r="C61" s="191" t="s">
        <v>205</v>
      </c>
      <c r="D61" s="210">
        <v>0.09</v>
      </c>
      <c r="E61" s="210">
        <v>0</v>
      </c>
      <c r="F61" s="210">
        <v>0</v>
      </c>
      <c r="G61" s="210">
        <v>0</v>
      </c>
      <c r="H61" s="210">
        <v>0</v>
      </c>
      <c r="I61" s="210">
        <v>0</v>
      </c>
      <c r="J61" s="210">
        <v>0</v>
      </c>
      <c r="K61" s="210">
        <v>0</v>
      </c>
      <c r="L61" s="210">
        <v>0</v>
      </c>
      <c r="M61" s="210">
        <v>0</v>
      </c>
      <c r="N61" s="210">
        <v>0</v>
      </c>
      <c r="O61" s="210">
        <v>0</v>
      </c>
      <c r="P61" s="210">
        <v>0</v>
      </c>
      <c r="Q61" s="210">
        <v>0</v>
      </c>
      <c r="R61" s="210">
        <v>0</v>
      </c>
      <c r="S61" s="210">
        <v>0</v>
      </c>
      <c r="T61" s="210">
        <v>0</v>
      </c>
      <c r="U61" s="210">
        <v>0</v>
      </c>
      <c r="V61" s="210">
        <v>0</v>
      </c>
      <c r="W61" s="210">
        <v>0</v>
      </c>
      <c r="X61" s="210">
        <v>0</v>
      </c>
      <c r="Y61" s="210">
        <v>0</v>
      </c>
      <c r="Z61" s="211">
        <v>0</v>
      </c>
      <c r="AA61" s="211">
        <v>0</v>
      </c>
      <c r="AB61" s="211">
        <v>0</v>
      </c>
      <c r="AC61" s="211">
        <v>0</v>
      </c>
      <c r="AD61" s="211">
        <v>0</v>
      </c>
      <c r="AE61" s="211">
        <v>0</v>
      </c>
      <c r="AF61" s="211">
        <v>0</v>
      </c>
      <c r="AG61" s="211">
        <v>0</v>
      </c>
      <c r="AH61" s="211">
        <v>0</v>
      </c>
      <c r="AI61" s="211">
        <v>0</v>
      </c>
      <c r="AJ61" s="210">
        <v>0</v>
      </c>
      <c r="AK61" s="211">
        <v>0</v>
      </c>
      <c r="AL61" s="211">
        <v>0</v>
      </c>
      <c r="AM61" s="211">
        <v>0</v>
      </c>
      <c r="AN61" s="211">
        <v>0</v>
      </c>
      <c r="AO61" s="211">
        <v>0</v>
      </c>
      <c r="AP61" s="211">
        <v>0</v>
      </c>
      <c r="AQ61" s="210">
        <v>0</v>
      </c>
      <c r="AR61" s="211">
        <v>0</v>
      </c>
      <c r="AS61" s="211">
        <v>0</v>
      </c>
      <c r="AT61" s="211">
        <v>0</v>
      </c>
      <c r="AU61" s="211">
        <v>0</v>
      </c>
      <c r="AV61" s="211">
        <v>0</v>
      </c>
      <c r="AW61" s="211">
        <v>0</v>
      </c>
      <c r="AX61" s="211">
        <v>0</v>
      </c>
      <c r="AY61" s="211">
        <v>0</v>
      </c>
      <c r="AZ61" s="211">
        <v>0</v>
      </c>
      <c r="BA61" s="211">
        <v>0</v>
      </c>
      <c r="BB61" s="210">
        <v>0</v>
      </c>
      <c r="BC61" s="210">
        <v>0</v>
      </c>
      <c r="BD61" s="210">
        <v>0</v>
      </c>
      <c r="BE61" s="210">
        <v>0</v>
      </c>
      <c r="BF61" s="210">
        <v>0</v>
      </c>
      <c r="BG61" s="210">
        <v>0</v>
      </c>
      <c r="BH61" s="207">
        <v>0.09</v>
      </c>
      <c r="BI61" s="210">
        <v>0</v>
      </c>
      <c r="BJ61" s="210">
        <v>0</v>
      </c>
      <c r="BK61" s="210">
        <v>0</v>
      </c>
      <c r="BL61" s="210">
        <v>0</v>
      </c>
      <c r="BM61" s="210">
        <v>0</v>
      </c>
      <c r="BN61" s="210">
        <v>0</v>
      </c>
      <c r="BO61" s="210">
        <v>0</v>
      </c>
      <c r="BP61" s="210">
        <v>0</v>
      </c>
      <c r="BQ61" s="210">
        <v>0.09</v>
      </c>
    </row>
    <row r="62" spans="1:69" s="205" customFormat="1" ht="20.25" customHeight="1">
      <c r="A62" s="190">
        <v>3</v>
      </c>
      <c r="B62" s="206" t="s">
        <v>227</v>
      </c>
      <c r="C62" s="190" t="s">
        <v>208</v>
      </c>
      <c r="D62" s="204">
        <v>792.05</v>
      </c>
      <c r="E62" s="204">
        <v>0</v>
      </c>
      <c r="F62" s="204">
        <v>0</v>
      </c>
      <c r="G62" s="204">
        <v>0</v>
      </c>
      <c r="H62" s="204">
        <v>0</v>
      </c>
      <c r="I62" s="204">
        <v>0</v>
      </c>
      <c r="J62" s="204">
        <v>0</v>
      </c>
      <c r="K62" s="204">
        <v>0</v>
      </c>
      <c r="L62" s="204">
        <v>0</v>
      </c>
      <c r="M62" s="204">
        <v>0</v>
      </c>
      <c r="N62" s="204">
        <v>0</v>
      </c>
      <c r="O62" s="204">
        <v>0</v>
      </c>
      <c r="P62" s="204">
        <v>0</v>
      </c>
      <c r="Q62" s="204">
        <v>0</v>
      </c>
      <c r="R62" s="204">
        <v>0</v>
      </c>
      <c r="S62" s="204">
        <v>8.09</v>
      </c>
      <c r="T62" s="204">
        <v>0</v>
      </c>
      <c r="U62" s="204">
        <v>0.5</v>
      </c>
      <c r="V62" s="204">
        <v>0</v>
      </c>
      <c r="W62" s="204">
        <v>0</v>
      </c>
      <c r="X62" s="204">
        <v>0.3</v>
      </c>
      <c r="Y62" s="204">
        <v>0.1</v>
      </c>
      <c r="Z62" s="208">
        <v>0</v>
      </c>
      <c r="AA62" s="208">
        <v>0</v>
      </c>
      <c r="AB62" s="208">
        <v>0</v>
      </c>
      <c r="AC62" s="208">
        <v>0.1</v>
      </c>
      <c r="AD62" s="208">
        <v>0</v>
      </c>
      <c r="AE62" s="208">
        <v>0</v>
      </c>
      <c r="AF62" s="208">
        <v>0</v>
      </c>
      <c r="AG62" s="208">
        <v>0</v>
      </c>
      <c r="AH62" s="208">
        <v>0</v>
      </c>
      <c r="AI62" s="208">
        <v>0</v>
      </c>
      <c r="AJ62" s="204">
        <v>0</v>
      </c>
      <c r="AK62" s="208">
        <v>0</v>
      </c>
      <c r="AL62" s="208">
        <v>0</v>
      </c>
      <c r="AM62" s="208">
        <v>0</v>
      </c>
      <c r="AN62" s="208">
        <v>0</v>
      </c>
      <c r="AO62" s="208">
        <v>0</v>
      </c>
      <c r="AP62" s="208">
        <v>0</v>
      </c>
      <c r="AQ62" s="204">
        <v>2.8400000000000003</v>
      </c>
      <c r="AR62" s="208">
        <v>1.8800000000000001</v>
      </c>
      <c r="AS62" s="208">
        <v>0</v>
      </c>
      <c r="AT62" s="208">
        <v>0</v>
      </c>
      <c r="AU62" s="208">
        <v>0.01</v>
      </c>
      <c r="AV62" s="208">
        <v>0</v>
      </c>
      <c r="AW62" s="208">
        <v>0</v>
      </c>
      <c r="AX62" s="208">
        <v>0.95000000000000018</v>
      </c>
      <c r="AY62" s="208">
        <v>0</v>
      </c>
      <c r="AZ62" s="208">
        <v>0</v>
      </c>
      <c r="BA62" s="208">
        <v>0</v>
      </c>
      <c r="BB62" s="204">
        <v>0</v>
      </c>
      <c r="BC62" s="204">
        <v>0</v>
      </c>
      <c r="BD62" s="204">
        <v>0</v>
      </c>
      <c r="BE62" s="204">
        <v>4.3499999999999996</v>
      </c>
      <c r="BF62" s="204">
        <v>4.3499999999999996</v>
      </c>
      <c r="BG62" s="204">
        <v>0</v>
      </c>
      <c r="BH62" s="204">
        <v>0</v>
      </c>
      <c r="BI62" s="207">
        <v>783.95999999999992</v>
      </c>
      <c r="BJ62" s="204">
        <v>0</v>
      </c>
      <c r="BK62" s="204">
        <v>0</v>
      </c>
      <c r="BL62" s="204">
        <v>0</v>
      </c>
      <c r="BM62" s="204">
        <v>0</v>
      </c>
      <c r="BN62" s="204">
        <v>8.09</v>
      </c>
      <c r="BO62" s="204">
        <v>-8.09</v>
      </c>
      <c r="BP62" s="204">
        <v>0</v>
      </c>
      <c r="BQ62" s="204">
        <v>783.95999999999992</v>
      </c>
    </row>
    <row r="63" spans="1:69" s="200" customFormat="1" ht="19.5" customHeight="1">
      <c r="A63" s="191" t="s">
        <v>228</v>
      </c>
      <c r="B63" s="209" t="s">
        <v>229</v>
      </c>
      <c r="C63" s="191" t="s">
        <v>230</v>
      </c>
      <c r="D63" s="210">
        <v>2.56</v>
      </c>
      <c r="E63" s="210">
        <v>0</v>
      </c>
      <c r="F63" s="210">
        <v>0</v>
      </c>
      <c r="G63" s="210">
        <v>0</v>
      </c>
      <c r="H63" s="210">
        <v>0</v>
      </c>
      <c r="I63" s="210">
        <v>0</v>
      </c>
      <c r="J63" s="210">
        <v>0</v>
      </c>
      <c r="K63" s="210">
        <v>0</v>
      </c>
      <c r="L63" s="210">
        <v>0</v>
      </c>
      <c r="M63" s="210">
        <v>0</v>
      </c>
      <c r="N63" s="210">
        <v>0</v>
      </c>
      <c r="O63" s="210">
        <v>0</v>
      </c>
      <c r="P63" s="210">
        <v>0</v>
      </c>
      <c r="Q63" s="210">
        <v>0</v>
      </c>
      <c r="R63" s="210">
        <v>0</v>
      </c>
      <c r="S63" s="210">
        <v>0.62</v>
      </c>
      <c r="T63" s="210">
        <v>0</v>
      </c>
      <c r="U63" s="210">
        <v>0.5</v>
      </c>
      <c r="V63" s="210">
        <v>0</v>
      </c>
      <c r="W63" s="210">
        <v>0</v>
      </c>
      <c r="X63" s="210">
        <v>0.09</v>
      </c>
      <c r="Y63" s="210">
        <v>0</v>
      </c>
      <c r="Z63" s="211">
        <v>0</v>
      </c>
      <c r="AA63" s="211">
        <v>0</v>
      </c>
      <c r="AB63" s="211">
        <v>0</v>
      </c>
      <c r="AC63" s="211">
        <v>0</v>
      </c>
      <c r="AD63" s="211">
        <v>0</v>
      </c>
      <c r="AE63" s="211">
        <v>0</v>
      </c>
      <c r="AF63" s="211">
        <v>0</v>
      </c>
      <c r="AG63" s="211">
        <v>0</v>
      </c>
      <c r="AH63" s="211">
        <v>0</v>
      </c>
      <c r="AI63" s="211">
        <v>0</v>
      </c>
      <c r="AJ63" s="210">
        <v>0</v>
      </c>
      <c r="AK63" s="211">
        <v>0</v>
      </c>
      <c r="AL63" s="211">
        <v>0</v>
      </c>
      <c r="AM63" s="211">
        <v>0</v>
      </c>
      <c r="AN63" s="211">
        <v>0</v>
      </c>
      <c r="AO63" s="211">
        <v>0</v>
      </c>
      <c r="AP63" s="211">
        <v>0</v>
      </c>
      <c r="AQ63" s="210">
        <v>0.03</v>
      </c>
      <c r="AR63" s="211">
        <v>0.03</v>
      </c>
      <c r="AS63" s="211">
        <v>0</v>
      </c>
      <c r="AT63" s="211">
        <v>0</v>
      </c>
      <c r="AU63" s="211">
        <v>0</v>
      </c>
      <c r="AV63" s="211">
        <v>0</v>
      </c>
      <c r="AW63" s="211">
        <v>0</v>
      </c>
      <c r="AX63" s="211">
        <v>0</v>
      </c>
      <c r="AY63" s="211">
        <v>0</v>
      </c>
      <c r="AZ63" s="211">
        <v>0</v>
      </c>
      <c r="BA63" s="211">
        <v>0</v>
      </c>
      <c r="BB63" s="210">
        <v>0</v>
      </c>
      <c r="BC63" s="210">
        <v>0</v>
      </c>
      <c r="BD63" s="210">
        <v>0</v>
      </c>
      <c r="BE63" s="210">
        <v>0</v>
      </c>
      <c r="BF63" s="210">
        <v>0</v>
      </c>
      <c r="BG63" s="210">
        <v>0</v>
      </c>
      <c r="BH63" s="210">
        <v>0</v>
      </c>
      <c r="BI63" s="210">
        <v>0</v>
      </c>
      <c r="BJ63" s="207">
        <v>1.94</v>
      </c>
      <c r="BK63" s="210">
        <v>0</v>
      </c>
      <c r="BL63" s="210">
        <v>0</v>
      </c>
      <c r="BM63" s="210">
        <v>0</v>
      </c>
      <c r="BN63" s="210">
        <v>0.62</v>
      </c>
      <c r="BO63" s="210">
        <v>-0.62</v>
      </c>
      <c r="BP63" s="210">
        <v>0</v>
      </c>
      <c r="BQ63" s="210">
        <v>1.94</v>
      </c>
    </row>
    <row r="64" spans="1:69" s="200" customFormat="1" ht="18.75" customHeight="1">
      <c r="A64" s="191" t="s">
        <v>231</v>
      </c>
      <c r="B64" s="209" t="s">
        <v>232</v>
      </c>
      <c r="C64" s="191" t="s">
        <v>233</v>
      </c>
      <c r="D64" s="210">
        <v>610.4799999999999</v>
      </c>
      <c r="E64" s="210">
        <v>0</v>
      </c>
      <c r="F64" s="210">
        <v>0</v>
      </c>
      <c r="G64" s="210">
        <v>0</v>
      </c>
      <c r="H64" s="210">
        <v>0</v>
      </c>
      <c r="I64" s="210">
        <v>0</v>
      </c>
      <c r="J64" s="210">
        <v>0</v>
      </c>
      <c r="K64" s="210">
        <v>0</v>
      </c>
      <c r="L64" s="210">
        <v>0</v>
      </c>
      <c r="M64" s="210">
        <v>0</v>
      </c>
      <c r="N64" s="210">
        <v>0</v>
      </c>
      <c r="O64" s="210">
        <v>0</v>
      </c>
      <c r="P64" s="210">
        <v>0</v>
      </c>
      <c r="Q64" s="210">
        <v>0</v>
      </c>
      <c r="R64" s="210">
        <v>0</v>
      </c>
      <c r="S64" s="210">
        <v>7.4700000000000006</v>
      </c>
      <c r="T64" s="210">
        <v>0</v>
      </c>
      <c r="U64" s="210">
        <v>0</v>
      </c>
      <c r="V64" s="210">
        <v>0</v>
      </c>
      <c r="W64" s="210">
        <v>0</v>
      </c>
      <c r="X64" s="210">
        <v>0.21</v>
      </c>
      <c r="Y64" s="210">
        <v>0.1</v>
      </c>
      <c r="Z64" s="211">
        <v>0</v>
      </c>
      <c r="AA64" s="211">
        <v>0</v>
      </c>
      <c r="AB64" s="211">
        <v>0</v>
      </c>
      <c r="AC64" s="211">
        <v>0.1</v>
      </c>
      <c r="AD64" s="211">
        <v>0</v>
      </c>
      <c r="AE64" s="211">
        <v>0</v>
      </c>
      <c r="AF64" s="211">
        <v>0</v>
      </c>
      <c r="AG64" s="211">
        <v>0</v>
      </c>
      <c r="AH64" s="211">
        <v>0</v>
      </c>
      <c r="AI64" s="211">
        <v>0</v>
      </c>
      <c r="AJ64" s="210">
        <v>0</v>
      </c>
      <c r="AK64" s="211">
        <v>0</v>
      </c>
      <c r="AL64" s="211">
        <v>0</v>
      </c>
      <c r="AM64" s="211">
        <v>0</v>
      </c>
      <c r="AN64" s="211">
        <v>0</v>
      </c>
      <c r="AO64" s="211">
        <v>0</v>
      </c>
      <c r="AP64" s="211">
        <v>0</v>
      </c>
      <c r="AQ64" s="210">
        <v>2.8100000000000005</v>
      </c>
      <c r="AR64" s="211">
        <v>1.85</v>
      </c>
      <c r="AS64" s="211">
        <v>0</v>
      </c>
      <c r="AT64" s="211">
        <v>0</v>
      </c>
      <c r="AU64" s="211">
        <v>0.01</v>
      </c>
      <c r="AV64" s="211">
        <v>0</v>
      </c>
      <c r="AW64" s="211">
        <v>0</v>
      </c>
      <c r="AX64" s="211">
        <v>0.95000000000000018</v>
      </c>
      <c r="AY64" s="211">
        <v>0</v>
      </c>
      <c r="AZ64" s="211">
        <v>0</v>
      </c>
      <c r="BA64" s="211">
        <v>0</v>
      </c>
      <c r="BB64" s="210">
        <v>0</v>
      </c>
      <c r="BC64" s="210">
        <v>0</v>
      </c>
      <c r="BD64" s="210">
        <v>0</v>
      </c>
      <c r="BE64" s="210">
        <v>4.3499999999999996</v>
      </c>
      <c r="BF64" s="210">
        <v>4.3499999999999996</v>
      </c>
      <c r="BG64" s="210">
        <v>0</v>
      </c>
      <c r="BH64" s="210">
        <v>0</v>
      </c>
      <c r="BI64" s="210">
        <v>0</v>
      </c>
      <c r="BJ64" s="210">
        <v>0</v>
      </c>
      <c r="BK64" s="207">
        <v>603.00999999999988</v>
      </c>
      <c r="BL64" s="210">
        <v>0</v>
      </c>
      <c r="BM64" s="210">
        <v>0</v>
      </c>
      <c r="BN64" s="210">
        <v>7.4700000000000006</v>
      </c>
      <c r="BO64" s="210">
        <v>-7.4700000000000006</v>
      </c>
      <c r="BP64" s="210">
        <v>0</v>
      </c>
      <c r="BQ64" s="210">
        <v>603.00999999999988</v>
      </c>
    </row>
    <row r="65" spans="1:69" s="200" customFormat="1" ht="20.25" customHeight="1">
      <c r="A65" s="191" t="s">
        <v>234</v>
      </c>
      <c r="B65" s="209" t="s">
        <v>235</v>
      </c>
      <c r="C65" s="191" t="s">
        <v>236</v>
      </c>
      <c r="D65" s="210">
        <v>179.01000000000002</v>
      </c>
      <c r="E65" s="210">
        <v>0</v>
      </c>
      <c r="F65" s="210">
        <v>0</v>
      </c>
      <c r="G65" s="210">
        <v>0</v>
      </c>
      <c r="H65" s="210">
        <v>0</v>
      </c>
      <c r="I65" s="210">
        <v>0</v>
      </c>
      <c r="J65" s="210">
        <v>0</v>
      </c>
      <c r="K65" s="210">
        <v>0</v>
      </c>
      <c r="L65" s="210">
        <v>0</v>
      </c>
      <c r="M65" s="210">
        <v>0</v>
      </c>
      <c r="N65" s="210">
        <v>0</v>
      </c>
      <c r="O65" s="210">
        <v>0</v>
      </c>
      <c r="P65" s="210">
        <v>0</v>
      </c>
      <c r="Q65" s="210">
        <v>0</v>
      </c>
      <c r="R65" s="210">
        <v>0</v>
      </c>
      <c r="S65" s="210">
        <v>0</v>
      </c>
      <c r="T65" s="210">
        <v>0</v>
      </c>
      <c r="U65" s="210">
        <v>0</v>
      </c>
      <c r="V65" s="210">
        <v>0</v>
      </c>
      <c r="W65" s="210">
        <v>0</v>
      </c>
      <c r="X65" s="210">
        <v>0</v>
      </c>
      <c r="Y65" s="210">
        <v>0</v>
      </c>
      <c r="Z65" s="211">
        <v>0</v>
      </c>
      <c r="AA65" s="211">
        <v>0</v>
      </c>
      <c r="AB65" s="211">
        <v>0</v>
      </c>
      <c r="AC65" s="211">
        <v>0</v>
      </c>
      <c r="AD65" s="211">
        <v>0</v>
      </c>
      <c r="AE65" s="211">
        <v>0</v>
      </c>
      <c r="AF65" s="211">
        <v>0</v>
      </c>
      <c r="AG65" s="211">
        <v>0</v>
      </c>
      <c r="AH65" s="211">
        <v>0</v>
      </c>
      <c r="AI65" s="211">
        <v>0</v>
      </c>
      <c r="AJ65" s="210">
        <v>0</v>
      </c>
      <c r="AK65" s="211">
        <v>0</v>
      </c>
      <c r="AL65" s="211">
        <v>0</v>
      </c>
      <c r="AM65" s="211">
        <v>0</v>
      </c>
      <c r="AN65" s="211">
        <v>0</v>
      </c>
      <c r="AO65" s="211">
        <v>0</v>
      </c>
      <c r="AP65" s="211">
        <v>0</v>
      </c>
      <c r="AQ65" s="210">
        <v>0</v>
      </c>
      <c r="AR65" s="211">
        <v>0</v>
      </c>
      <c r="AS65" s="211">
        <v>0</v>
      </c>
      <c r="AT65" s="211">
        <v>0</v>
      </c>
      <c r="AU65" s="211">
        <v>0</v>
      </c>
      <c r="AV65" s="211">
        <v>0</v>
      </c>
      <c r="AW65" s="211">
        <v>0</v>
      </c>
      <c r="AX65" s="211">
        <v>0</v>
      </c>
      <c r="AY65" s="211">
        <v>0</v>
      </c>
      <c r="AZ65" s="211">
        <v>0</v>
      </c>
      <c r="BA65" s="211">
        <v>0</v>
      </c>
      <c r="BB65" s="210">
        <v>0</v>
      </c>
      <c r="BC65" s="210">
        <v>0</v>
      </c>
      <c r="BD65" s="210">
        <v>0</v>
      </c>
      <c r="BE65" s="210">
        <v>0</v>
      </c>
      <c r="BF65" s="210">
        <v>0</v>
      </c>
      <c r="BG65" s="210">
        <v>0</v>
      </c>
      <c r="BH65" s="210">
        <v>0</v>
      </c>
      <c r="BI65" s="210">
        <v>0</v>
      </c>
      <c r="BJ65" s="210">
        <v>0</v>
      </c>
      <c r="BK65" s="210">
        <v>0</v>
      </c>
      <c r="BL65" s="207">
        <v>179.01000000000002</v>
      </c>
      <c r="BM65" s="210">
        <v>0</v>
      </c>
      <c r="BN65" s="210">
        <v>0</v>
      </c>
      <c r="BO65" s="210">
        <v>0</v>
      </c>
      <c r="BP65" s="210">
        <v>0</v>
      </c>
      <c r="BQ65" s="210">
        <v>179.01000000000002</v>
      </c>
    </row>
    <row r="66" spans="1:69" s="205" customFormat="1" ht="25.5" customHeight="1">
      <c r="A66" s="191" t="s">
        <v>237</v>
      </c>
      <c r="B66" s="209" t="s">
        <v>238</v>
      </c>
      <c r="C66" s="191" t="s">
        <v>239</v>
      </c>
      <c r="D66" s="210">
        <v>0</v>
      </c>
      <c r="E66" s="210">
        <v>0</v>
      </c>
      <c r="F66" s="210">
        <v>0</v>
      </c>
      <c r="G66" s="210">
        <v>0</v>
      </c>
      <c r="H66" s="210">
        <v>0</v>
      </c>
      <c r="I66" s="210">
        <v>0</v>
      </c>
      <c r="J66" s="210">
        <v>0</v>
      </c>
      <c r="K66" s="210">
        <v>0</v>
      </c>
      <c r="L66" s="210">
        <v>0</v>
      </c>
      <c r="M66" s="210">
        <v>0</v>
      </c>
      <c r="N66" s="210">
        <v>0</v>
      </c>
      <c r="O66" s="210">
        <v>0</v>
      </c>
      <c r="P66" s="210">
        <v>0</v>
      </c>
      <c r="Q66" s="210">
        <v>0</v>
      </c>
      <c r="R66" s="210">
        <v>0</v>
      </c>
      <c r="S66" s="210">
        <v>0</v>
      </c>
      <c r="T66" s="210">
        <v>0</v>
      </c>
      <c r="U66" s="210">
        <v>0</v>
      </c>
      <c r="V66" s="210">
        <v>0</v>
      </c>
      <c r="W66" s="210">
        <v>0</v>
      </c>
      <c r="X66" s="210">
        <v>0</v>
      </c>
      <c r="Y66" s="210">
        <v>0</v>
      </c>
      <c r="Z66" s="211">
        <v>0</v>
      </c>
      <c r="AA66" s="211">
        <v>0</v>
      </c>
      <c r="AB66" s="211">
        <v>0</v>
      </c>
      <c r="AC66" s="211">
        <v>0</v>
      </c>
      <c r="AD66" s="211">
        <v>0</v>
      </c>
      <c r="AE66" s="211">
        <v>0</v>
      </c>
      <c r="AF66" s="211">
        <v>0</v>
      </c>
      <c r="AG66" s="211">
        <v>0</v>
      </c>
      <c r="AH66" s="211">
        <v>0</v>
      </c>
      <c r="AI66" s="211">
        <v>0</v>
      </c>
      <c r="AJ66" s="210">
        <v>0</v>
      </c>
      <c r="AK66" s="211">
        <v>0</v>
      </c>
      <c r="AL66" s="211">
        <v>0</v>
      </c>
      <c r="AM66" s="211">
        <v>0</v>
      </c>
      <c r="AN66" s="211">
        <v>0</v>
      </c>
      <c r="AO66" s="211">
        <v>0</v>
      </c>
      <c r="AP66" s="211">
        <v>0</v>
      </c>
      <c r="AQ66" s="210">
        <v>0</v>
      </c>
      <c r="AR66" s="211">
        <v>0</v>
      </c>
      <c r="AS66" s="211">
        <v>0</v>
      </c>
      <c r="AT66" s="211">
        <v>0</v>
      </c>
      <c r="AU66" s="211">
        <v>0</v>
      </c>
      <c r="AV66" s="211">
        <v>0</v>
      </c>
      <c r="AW66" s="211">
        <v>0</v>
      </c>
      <c r="AX66" s="211">
        <v>0</v>
      </c>
      <c r="AY66" s="211">
        <v>0</v>
      </c>
      <c r="AZ66" s="211">
        <v>0</v>
      </c>
      <c r="BA66" s="211">
        <v>0</v>
      </c>
      <c r="BB66" s="210">
        <v>0</v>
      </c>
      <c r="BC66" s="210">
        <v>0</v>
      </c>
      <c r="BD66" s="210">
        <v>0</v>
      </c>
      <c r="BE66" s="210">
        <v>0</v>
      </c>
      <c r="BF66" s="210">
        <v>0</v>
      </c>
      <c r="BG66" s="210">
        <v>0</v>
      </c>
      <c r="BH66" s="210">
        <v>0</v>
      </c>
      <c r="BI66" s="210">
        <v>0</v>
      </c>
      <c r="BJ66" s="210">
        <v>0</v>
      </c>
      <c r="BK66" s="210">
        <v>0</v>
      </c>
      <c r="BL66" s="210">
        <v>0</v>
      </c>
      <c r="BM66" s="207">
        <v>0</v>
      </c>
      <c r="BN66" s="210">
        <v>0</v>
      </c>
      <c r="BO66" s="210">
        <v>0</v>
      </c>
      <c r="BP66" s="210">
        <v>0</v>
      </c>
      <c r="BQ66" s="210">
        <v>0</v>
      </c>
    </row>
    <row r="67" spans="1:69" s="205" customFormat="1" ht="23.25" customHeight="1">
      <c r="A67" s="191"/>
      <c r="B67" s="203" t="s">
        <v>360</v>
      </c>
      <c r="C67" s="191"/>
      <c r="D67" s="210">
        <v>0</v>
      </c>
      <c r="E67" s="210">
        <v>0</v>
      </c>
      <c r="F67" s="210">
        <v>0</v>
      </c>
      <c r="G67" s="210">
        <v>0</v>
      </c>
      <c r="H67" s="210">
        <v>0</v>
      </c>
      <c r="I67" s="210">
        <v>0</v>
      </c>
      <c r="J67" s="210">
        <v>0</v>
      </c>
      <c r="K67" s="210">
        <v>0</v>
      </c>
      <c r="L67" s="210">
        <v>0</v>
      </c>
      <c r="M67" s="210">
        <v>0</v>
      </c>
      <c r="N67" s="210">
        <v>0</v>
      </c>
      <c r="O67" s="210">
        <v>0</v>
      </c>
      <c r="P67" s="210">
        <v>0</v>
      </c>
      <c r="Q67" s="210">
        <v>0</v>
      </c>
      <c r="R67" s="210">
        <v>0</v>
      </c>
      <c r="S67" s="210">
        <v>0</v>
      </c>
      <c r="T67" s="210">
        <v>0</v>
      </c>
      <c r="U67" s="210">
        <v>0</v>
      </c>
      <c r="V67" s="210">
        <v>0</v>
      </c>
      <c r="W67" s="210">
        <v>0</v>
      </c>
      <c r="X67" s="210">
        <v>0</v>
      </c>
      <c r="Y67" s="210">
        <v>0</v>
      </c>
      <c r="Z67" s="211">
        <v>0</v>
      </c>
      <c r="AA67" s="211">
        <v>0</v>
      </c>
      <c r="AB67" s="211">
        <v>0</v>
      </c>
      <c r="AC67" s="211">
        <v>0</v>
      </c>
      <c r="AD67" s="211">
        <v>0</v>
      </c>
      <c r="AE67" s="211">
        <v>0</v>
      </c>
      <c r="AF67" s="211">
        <v>0</v>
      </c>
      <c r="AG67" s="211">
        <v>0</v>
      </c>
      <c r="AH67" s="211">
        <v>0</v>
      </c>
      <c r="AI67" s="211">
        <v>0</v>
      </c>
      <c r="AJ67" s="210">
        <v>0</v>
      </c>
      <c r="AK67" s="211">
        <v>0</v>
      </c>
      <c r="AL67" s="211">
        <v>0</v>
      </c>
      <c r="AM67" s="211">
        <v>0</v>
      </c>
      <c r="AN67" s="211">
        <v>0</v>
      </c>
      <c r="AO67" s="211">
        <v>0</v>
      </c>
      <c r="AP67" s="211">
        <v>0</v>
      </c>
      <c r="AQ67" s="210">
        <v>0</v>
      </c>
      <c r="AR67" s="211">
        <v>0</v>
      </c>
      <c r="AS67" s="211">
        <v>0</v>
      </c>
      <c r="AT67" s="211">
        <v>0</v>
      </c>
      <c r="AU67" s="211">
        <v>0</v>
      </c>
      <c r="AV67" s="211">
        <v>0</v>
      </c>
      <c r="AW67" s="211">
        <v>0</v>
      </c>
      <c r="AX67" s="211">
        <v>0</v>
      </c>
      <c r="AY67" s="211">
        <v>0</v>
      </c>
      <c r="AZ67" s="211">
        <v>0</v>
      </c>
      <c r="BA67" s="211">
        <v>0</v>
      </c>
      <c r="BB67" s="210">
        <v>0</v>
      </c>
      <c r="BC67" s="210">
        <v>0</v>
      </c>
      <c r="BD67" s="210">
        <v>0</v>
      </c>
      <c r="BE67" s="210">
        <v>0</v>
      </c>
      <c r="BF67" s="210">
        <v>0</v>
      </c>
      <c r="BG67" s="210">
        <v>0</v>
      </c>
      <c r="BH67" s="210">
        <v>0</v>
      </c>
      <c r="BI67" s="210">
        <v>0</v>
      </c>
      <c r="BJ67" s="210">
        <v>0</v>
      </c>
      <c r="BK67" s="210">
        <v>0</v>
      </c>
      <c r="BL67" s="210">
        <v>0</v>
      </c>
      <c r="BM67" s="210">
        <v>0</v>
      </c>
      <c r="BN67" s="210">
        <v>0</v>
      </c>
      <c r="BO67" s="210">
        <v>0</v>
      </c>
      <c r="BP67" s="210">
        <v>0</v>
      </c>
      <c r="BQ67" s="210">
        <v>0</v>
      </c>
    </row>
    <row r="68" spans="1:69" s="205" customFormat="1" ht="21.75" customHeight="1">
      <c r="A68" s="202"/>
      <c r="B68" s="203" t="s">
        <v>361</v>
      </c>
      <c r="C68" s="203"/>
      <c r="D68" s="204">
        <v>0</v>
      </c>
      <c r="E68" s="204">
        <v>0</v>
      </c>
      <c r="F68" s="204">
        <v>0</v>
      </c>
      <c r="G68" s="204">
        <v>0</v>
      </c>
      <c r="H68" s="204">
        <v>0</v>
      </c>
      <c r="I68" s="204">
        <v>0</v>
      </c>
      <c r="J68" s="204">
        <v>0</v>
      </c>
      <c r="K68" s="204">
        <v>0</v>
      </c>
      <c r="L68" s="204">
        <v>0</v>
      </c>
      <c r="M68" s="204">
        <v>0</v>
      </c>
      <c r="N68" s="204">
        <v>0</v>
      </c>
      <c r="O68" s="204">
        <v>0</v>
      </c>
      <c r="P68" s="204">
        <v>0</v>
      </c>
      <c r="Q68" s="204">
        <v>0</v>
      </c>
      <c r="R68" s="204">
        <v>0</v>
      </c>
      <c r="S68" s="204">
        <v>143.86000000000001</v>
      </c>
      <c r="T68" s="204">
        <v>6.7999999999999989</v>
      </c>
      <c r="U68" s="204">
        <v>0.5</v>
      </c>
      <c r="V68" s="204">
        <v>0.42</v>
      </c>
      <c r="W68" s="204">
        <v>0.06</v>
      </c>
      <c r="X68" s="204">
        <v>0.95</v>
      </c>
      <c r="Y68" s="204">
        <v>3.5800000000000005</v>
      </c>
      <c r="Z68" s="208">
        <v>0.16999999999999998</v>
      </c>
      <c r="AA68" s="208">
        <v>0</v>
      </c>
      <c r="AB68" s="208">
        <v>0.56000000000000005</v>
      </c>
      <c r="AC68" s="208">
        <v>1.7400000000000002</v>
      </c>
      <c r="AD68" s="208">
        <v>1.1100000000000001</v>
      </c>
      <c r="AE68" s="208">
        <v>0</v>
      </c>
      <c r="AF68" s="208">
        <v>0</v>
      </c>
      <c r="AG68" s="208">
        <v>0</v>
      </c>
      <c r="AH68" s="208">
        <v>0</v>
      </c>
      <c r="AI68" s="208">
        <v>0</v>
      </c>
      <c r="AJ68" s="204">
        <v>1.04</v>
      </c>
      <c r="AK68" s="208">
        <v>0</v>
      </c>
      <c r="AL68" s="208">
        <v>0</v>
      </c>
      <c r="AM68" s="208">
        <v>0</v>
      </c>
      <c r="AN68" s="208">
        <v>1.04</v>
      </c>
      <c r="AO68" s="208">
        <v>0</v>
      </c>
      <c r="AP68" s="208">
        <v>0</v>
      </c>
      <c r="AQ68" s="204">
        <v>108.43000000000002</v>
      </c>
      <c r="AR68" s="208">
        <v>86.100000000000009</v>
      </c>
      <c r="AS68" s="208">
        <v>0</v>
      </c>
      <c r="AT68" s="208">
        <v>0.99</v>
      </c>
      <c r="AU68" s="208">
        <v>3.5900000000000003</v>
      </c>
      <c r="AV68" s="208">
        <v>0</v>
      </c>
      <c r="AW68" s="208">
        <v>0.05</v>
      </c>
      <c r="AX68" s="208">
        <v>20.79</v>
      </c>
      <c r="AY68" s="208">
        <v>0.06</v>
      </c>
      <c r="AZ68" s="208">
        <v>0</v>
      </c>
      <c r="BA68" s="208">
        <v>0</v>
      </c>
      <c r="BB68" s="204">
        <v>0</v>
      </c>
      <c r="BC68" s="204">
        <v>0</v>
      </c>
      <c r="BD68" s="204">
        <v>0</v>
      </c>
      <c r="BE68" s="204">
        <v>27.060000000000006</v>
      </c>
      <c r="BF68" s="204">
        <v>37.590000000000003</v>
      </c>
      <c r="BG68" s="204">
        <v>0</v>
      </c>
      <c r="BH68" s="204">
        <v>0</v>
      </c>
      <c r="BI68" s="204">
        <v>0</v>
      </c>
      <c r="BJ68" s="204">
        <v>0</v>
      </c>
      <c r="BK68" s="204">
        <v>0</v>
      </c>
      <c r="BL68" s="204">
        <v>0</v>
      </c>
      <c r="BM68" s="204">
        <v>0</v>
      </c>
      <c r="BN68" s="204">
        <v>0</v>
      </c>
      <c r="BO68" s="204">
        <v>0</v>
      </c>
      <c r="BP68" s="204">
        <v>0</v>
      </c>
      <c r="BQ68" s="204">
        <v>0</v>
      </c>
    </row>
    <row r="69" spans="1:69" s="205" customFormat="1" ht="21.75" customHeight="1">
      <c r="A69" s="202"/>
      <c r="B69" s="203" t="s">
        <v>367</v>
      </c>
      <c r="C69" s="203"/>
      <c r="D69" s="204">
        <v>68414.87999999999</v>
      </c>
      <c r="E69" s="204">
        <v>63979.27</v>
      </c>
      <c r="F69" s="204">
        <v>6641.4499999999989</v>
      </c>
      <c r="G69" s="204">
        <v>388.33000000000004</v>
      </c>
      <c r="H69" s="204">
        <v>6253.119999999999</v>
      </c>
      <c r="I69" s="204">
        <v>28660.7</v>
      </c>
      <c r="J69" s="204">
        <v>1212.6200000000001</v>
      </c>
      <c r="K69" s="204">
        <v>0</v>
      </c>
      <c r="L69" s="204">
        <v>19387.620000000003</v>
      </c>
      <c r="M69" s="204">
        <v>7996.6200000000008</v>
      </c>
      <c r="N69" s="204">
        <v>7732.87</v>
      </c>
      <c r="O69" s="204">
        <v>78.25</v>
      </c>
      <c r="P69" s="204">
        <v>0</v>
      </c>
      <c r="Q69" s="204">
        <v>0</v>
      </c>
      <c r="R69" s="204">
        <v>2.0100000000000002</v>
      </c>
      <c r="S69" s="204">
        <v>3651.65</v>
      </c>
      <c r="T69" s="204">
        <v>349.35</v>
      </c>
      <c r="U69" s="204">
        <v>68.52</v>
      </c>
      <c r="V69" s="204">
        <v>7.94</v>
      </c>
      <c r="W69" s="204">
        <v>4.6899999999999995</v>
      </c>
      <c r="X69" s="204">
        <v>1.8699999999999999</v>
      </c>
      <c r="Y69" s="204">
        <v>59.53</v>
      </c>
      <c r="Z69" s="208">
        <v>4.18</v>
      </c>
      <c r="AA69" s="208">
        <v>0</v>
      </c>
      <c r="AB69" s="208">
        <v>5.1300000000000008</v>
      </c>
      <c r="AC69" s="208">
        <v>41.95</v>
      </c>
      <c r="AD69" s="208">
        <v>8.2700000000000014</v>
      </c>
      <c r="AE69" s="208">
        <v>0</v>
      </c>
      <c r="AF69" s="208">
        <v>0</v>
      </c>
      <c r="AG69" s="208">
        <v>0</v>
      </c>
      <c r="AH69" s="208">
        <v>0</v>
      </c>
      <c r="AI69" s="208">
        <v>0</v>
      </c>
      <c r="AJ69" s="204">
        <v>20.39</v>
      </c>
      <c r="AK69" s="208">
        <v>0</v>
      </c>
      <c r="AL69" s="208">
        <v>0</v>
      </c>
      <c r="AM69" s="208">
        <v>0</v>
      </c>
      <c r="AN69" s="208">
        <v>1.9700000000000002</v>
      </c>
      <c r="AO69" s="208">
        <v>0.71</v>
      </c>
      <c r="AP69" s="208">
        <v>17.71</v>
      </c>
      <c r="AQ69" s="204">
        <v>929.81000000000006</v>
      </c>
      <c r="AR69" s="208">
        <v>729.25</v>
      </c>
      <c r="AS69" s="208">
        <v>30.999999999999993</v>
      </c>
      <c r="AT69" s="208">
        <v>1.38</v>
      </c>
      <c r="AU69" s="208">
        <v>3.5900000000000003</v>
      </c>
      <c r="AV69" s="208">
        <v>122.75999999999999</v>
      </c>
      <c r="AW69" s="208">
        <v>0.15000000000000002</v>
      </c>
      <c r="AX69" s="208">
        <v>38.61</v>
      </c>
      <c r="AY69" s="208">
        <v>0.76</v>
      </c>
      <c r="AZ69" s="208">
        <v>2.31</v>
      </c>
      <c r="BA69" s="208">
        <v>0</v>
      </c>
      <c r="BB69" s="204">
        <v>0</v>
      </c>
      <c r="BC69" s="204">
        <v>0.02</v>
      </c>
      <c r="BD69" s="204">
        <v>52.800000000000004</v>
      </c>
      <c r="BE69" s="204">
        <v>2156.6400000000003</v>
      </c>
      <c r="BF69" s="204">
        <v>63.78</v>
      </c>
      <c r="BG69" s="204">
        <v>2092.8599999999997</v>
      </c>
      <c r="BH69" s="204">
        <v>0.09</v>
      </c>
      <c r="BI69" s="204">
        <v>783.95999999999992</v>
      </c>
      <c r="BJ69" s="204">
        <v>1.94</v>
      </c>
      <c r="BK69" s="204">
        <v>603.00999999999988</v>
      </c>
      <c r="BL69" s="204">
        <v>179.01000000000002</v>
      </c>
      <c r="BM69" s="204">
        <v>0</v>
      </c>
      <c r="BN69" s="204">
        <v>0</v>
      </c>
      <c r="BO69" s="204">
        <v>0</v>
      </c>
      <c r="BP69" s="204">
        <v>0</v>
      </c>
      <c r="BQ69" s="204">
        <v>0</v>
      </c>
    </row>
  </sheetData>
  <mergeCells count="11">
    <mergeCell ref="BN3:BN4"/>
    <mergeCell ref="BO3:BO4"/>
    <mergeCell ref="BP3:BP4"/>
    <mergeCell ref="BQ3:BQ4"/>
    <mergeCell ref="A1:B1"/>
    <mergeCell ref="A2:BI2"/>
    <mergeCell ref="A3:A4"/>
    <mergeCell ref="B3:B4"/>
    <mergeCell ref="C3:C4"/>
    <mergeCell ref="D3:D4"/>
    <mergeCell ref="E3:BM3"/>
  </mergeCells>
  <conditionalFormatting sqref="A3:D4 E3 BH4:BM4 BN3:BQ4 BR3:DZ69">
    <cfRule type="cellIs" dxfId="752" priority="23" stopIfTrue="1" operator="equal">
      <formula>0</formula>
    </cfRule>
  </conditionalFormatting>
  <conditionalFormatting sqref="E3 BN3:BP4 BH4:BL4">
    <cfRule type="cellIs" dxfId="751" priority="22" stopIfTrue="1" operator="equal">
      <formula>0</formula>
    </cfRule>
  </conditionalFormatting>
  <conditionalFormatting sqref="E4:N4 P4:BD4 BF4">
    <cfRule type="cellIs" dxfId="750" priority="21" stopIfTrue="1" operator="equal">
      <formula>0</formula>
    </cfRule>
  </conditionalFormatting>
  <conditionalFormatting sqref="U4:BD4 BF4">
    <cfRule type="cellIs" dxfId="749" priority="20" stopIfTrue="1" operator="equal">
      <formula>0</formula>
    </cfRule>
  </conditionalFormatting>
  <conditionalFormatting sqref="O4">
    <cfRule type="cellIs" dxfId="748" priority="19" stopIfTrue="1" operator="equal">
      <formula>0</formula>
    </cfRule>
  </conditionalFormatting>
  <conditionalFormatting sqref="BG4">
    <cfRule type="cellIs" dxfId="747" priority="16" stopIfTrue="1" operator="equal">
      <formula>0</formula>
    </cfRule>
  </conditionalFormatting>
  <conditionalFormatting sqref="BG4">
    <cfRule type="cellIs" dxfId="746" priority="15" stopIfTrue="1" operator="equal">
      <formula>0</formula>
    </cfRule>
  </conditionalFormatting>
  <conditionalFormatting sqref="BE4">
    <cfRule type="cellIs" dxfId="745" priority="18" stopIfTrue="1" operator="equal">
      <formula>0</formula>
    </cfRule>
  </conditionalFormatting>
  <conditionalFormatting sqref="BE4">
    <cfRule type="cellIs" dxfId="744" priority="17" stopIfTrue="1" operator="equal">
      <formula>0</formula>
    </cfRule>
  </conditionalFormatting>
  <conditionalFormatting sqref="A5:C5">
    <cfRule type="cellIs" dxfId="735" priority="6" stopIfTrue="1" operator="equal">
      <formula>0</formula>
    </cfRule>
  </conditionalFormatting>
  <conditionalFormatting sqref="A6:C6">
    <cfRule type="cellIs" dxfId="734" priority="1" stopIfTrue="1" operator="equal">
      <formula>0</formula>
    </cfRule>
  </conditionalFormatting>
  <conditionalFormatting sqref="B17:C19 A7:C15 A68:C69 A67 C67 A20:C66">
    <cfRule type="cellIs" dxfId="733" priority="5" stopIfTrue="1" operator="equal">
      <formula>0</formula>
    </cfRule>
  </conditionalFormatting>
  <conditionalFormatting sqref="B22:C53 C54:C65 B54:B66">
    <cfRule type="cellIs" dxfId="732" priority="4" stopIfTrue="1" operator="equal">
      <formula>0</formula>
    </cfRule>
  </conditionalFormatting>
  <conditionalFormatting sqref="A16:C16 A17:A19">
    <cfRule type="cellIs" dxfId="731" priority="3" stopIfTrue="1" operator="equal">
      <formula>0</formula>
    </cfRule>
  </conditionalFormatting>
  <conditionalFormatting sqref="B67">
    <cfRule type="cellIs" dxfId="730" priority="2" stopIfTrue="1" operator="equal">
      <formula>0</formula>
    </cfRule>
  </conditionalFormatting>
  <pageMargins left="0.67" right="0.17" top="0.84" bottom="0.57999999999999996" header="0.3" footer="0.52"/>
  <pageSetup paperSize="8" scale="45"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Z701"/>
  <sheetViews>
    <sheetView showZeros="0" zoomScale="70" zoomScaleNormal="70" workbookViewId="0">
      <selection activeCell="CF16" sqref="CF16"/>
    </sheetView>
  </sheetViews>
  <sheetFormatPr defaultColWidth="9.140625" defaultRowHeight="16.5"/>
  <cols>
    <col min="1" max="1" width="7.7109375" style="446" customWidth="1"/>
    <col min="2" max="2" width="44" style="447" customWidth="1"/>
    <col min="3" max="3" width="24.42578125" style="448" customWidth="1"/>
    <col min="4" max="4" width="8.7109375" style="449" customWidth="1"/>
    <col min="5" max="5" width="14.85546875" style="450" customWidth="1"/>
    <col min="6" max="6" width="9.140625" style="451" customWidth="1"/>
    <col min="7" max="7" width="9.140625" style="451" hidden="1" customWidth="1"/>
    <col min="8" max="8" width="10.28515625" style="451" customWidth="1"/>
    <col min="9" max="9" width="9.5703125" style="450" customWidth="1"/>
    <col min="10" max="10" width="10.85546875" style="451" customWidth="1"/>
    <col min="11" max="11" width="15.42578125" style="432" hidden="1" customWidth="1"/>
    <col min="12" max="12" width="26.5703125" style="296" hidden="1" customWidth="1"/>
    <col min="13" max="14" width="11.85546875" style="296" hidden="1" customWidth="1"/>
    <col min="15" max="15" width="8.140625" style="437" hidden="1" customWidth="1"/>
    <col min="16" max="16" width="10" style="437" hidden="1" customWidth="1"/>
    <col min="17" max="17" width="10.85546875" style="437" hidden="1" customWidth="1"/>
    <col min="18" max="18" width="8.140625" style="437" hidden="1" customWidth="1"/>
    <col min="19" max="19" width="7" style="437" hidden="1" customWidth="1"/>
    <col min="20" max="20" width="9.85546875" style="437" hidden="1" customWidth="1"/>
    <col min="21" max="21" width="9" style="437" hidden="1" customWidth="1"/>
    <col min="22" max="26" width="7" style="437" hidden="1" customWidth="1"/>
    <col min="27" max="27" width="9" style="437" hidden="1" customWidth="1"/>
    <col min="28" max="31" width="7" style="437" hidden="1" customWidth="1"/>
    <col min="32" max="32" width="9" style="437" hidden="1" customWidth="1"/>
    <col min="33" max="33" width="7" style="437" hidden="1" customWidth="1"/>
    <col min="34" max="35" width="9" style="437" hidden="1" customWidth="1"/>
    <col min="36" max="48" width="7" style="437" hidden="1" customWidth="1"/>
    <col min="49" max="49" width="9.85546875" style="437" hidden="1" customWidth="1"/>
    <col min="50" max="55" width="7" style="437" hidden="1" customWidth="1"/>
    <col min="56" max="56" width="7.85546875" style="437" hidden="1" customWidth="1"/>
    <col min="57" max="60" width="7" style="437" hidden="1" customWidth="1"/>
    <col min="61" max="61" width="7.42578125" style="437" hidden="1" customWidth="1"/>
    <col min="62" max="67" width="7" style="437" hidden="1" customWidth="1"/>
    <col min="68" max="68" width="9" style="437" hidden="1" customWidth="1"/>
    <col min="69" max="69" width="10.7109375" style="296" hidden="1" customWidth="1"/>
    <col min="70" max="70" width="27.85546875" style="296" hidden="1" customWidth="1"/>
    <col min="71" max="71" width="32" style="390" hidden="1" customWidth="1"/>
    <col min="72" max="72" width="19.85546875" style="295" hidden="1" customWidth="1"/>
    <col min="73" max="73" width="14.140625" style="296" hidden="1" customWidth="1"/>
    <col min="74" max="74" width="7.85546875" style="296" hidden="1" customWidth="1"/>
    <col min="75" max="75" width="6.7109375" style="296" hidden="1" customWidth="1"/>
    <col min="76" max="77" width="8" style="296" hidden="1" customWidth="1"/>
    <col min="78" max="16384" width="9.140625" style="296"/>
  </cols>
  <sheetData>
    <row r="1" spans="1:78" ht="43.5" customHeight="1">
      <c r="A1" s="593" t="s">
        <v>370</v>
      </c>
      <c r="B1" s="593"/>
      <c r="C1" s="593"/>
      <c r="D1" s="593"/>
      <c r="E1" s="593"/>
      <c r="F1" s="593"/>
      <c r="G1" s="593"/>
      <c r="H1" s="593"/>
      <c r="I1" s="593"/>
      <c r="J1" s="594"/>
      <c r="K1" s="289"/>
      <c r="L1" s="13"/>
      <c r="M1" s="290"/>
      <c r="N1" s="291"/>
      <c r="O1" s="292"/>
      <c r="P1" s="292"/>
      <c r="Q1" s="292"/>
      <c r="R1" s="292"/>
      <c r="S1" s="292"/>
      <c r="T1" s="292"/>
      <c r="U1" s="292"/>
      <c r="V1" s="293"/>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89"/>
      <c r="BQ1" s="294"/>
      <c r="BR1" s="294"/>
      <c r="BS1" s="294" t="s">
        <v>239</v>
      </c>
      <c r="BV1" s="290"/>
      <c r="BW1" s="290"/>
      <c r="BX1" s="290"/>
      <c r="BY1" s="290"/>
    </row>
    <row r="2" spans="1:78" ht="15.75" customHeight="1">
      <c r="A2" s="512" t="s">
        <v>1</v>
      </c>
      <c r="B2" s="512" t="s">
        <v>371</v>
      </c>
      <c r="C2" s="512" t="s">
        <v>372</v>
      </c>
      <c r="D2" s="512" t="s">
        <v>37</v>
      </c>
      <c r="E2" s="595" t="s">
        <v>373</v>
      </c>
      <c r="F2" s="596" t="s">
        <v>374</v>
      </c>
      <c r="G2" s="595" t="s">
        <v>375</v>
      </c>
      <c r="H2" s="595" t="s">
        <v>376</v>
      </c>
      <c r="I2" s="595" t="s">
        <v>1354</v>
      </c>
      <c r="J2" s="595" t="s">
        <v>377</v>
      </c>
      <c r="K2" s="603" t="s">
        <v>378</v>
      </c>
      <c r="L2" s="599" t="s">
        <v>379</v>
      </c>
      <c r="M2" s="599" t="s">
        <v>380</v>
      </c>
      <c r="N2" s="458" t="s">
        <v>381</v>
      </c>
      <c r="O2" s="297"/>
      <c r="P2" s="297"/>
      <c r="Q2" s="297"/>
      <c r="R2" s="297"/>
      <c r="S2" s="297"/>
      <c r="T2" s="297"/>
      <c r="U2" s="297"/>
      <c r="V2" s="297"/>
      <c r="W2" s="297"/>
      <c r="X2" s="297"/>
      <c r="Y2" s="297"/>
      <c r="Z2" s="297"/>
      <c r="AA2" s="459">
        <f>SUMPRODUCT(--(N6:N713=$N$2), AA6:AA713)</f>
        <v>4.379999999999999</v>
      </c>
      <c r="AB2" s="459">
        <f>SUMPRODUCT(--(N6:N713=$N$2), AB6:AB713)</f>
        <v>2.08</v>
      </c>
      <c r="AC2" s="459">
        <f>SUMPRODUCT(--(N6:N713=$N$2), AC6:AC713)</f>
        <v>0.11999999999999998</v>
      </c>
      <c r="AD2" s="459">
        <f>SUMPRODUCT(--(N6:N713=$N$2), AD6:AD713)</f>
        <v>0</v>
      </c>
      <c r="AE2" s="459">
        <f>SUMPRODUCT(--(N6:N713=$N$2), AE6:AE713)</f>
        <v>0</v>
      </c>
      <c r="AF2" s="459">
        <f>SUMPRODUCT(--(N6:N713=$N$2), AF6:AF713)</f>
        <v>3.8899999999999992</v>
      </c>
      <c r="AG2" s="297"/>
      <c r="AH2" s="459">
        <f>SUMPRODUCT(--(N6:N713=$N$2), AH6:AH713)</f>
        <v>0.26</v>
      </c>
      <c r="AI2" s="459">
        <f>SUMPRODUCT(--(N6:N713=$N$2), AI6:AI713)</f>
        <v>0.38</v>
      </c>
      <c r="AJ2" s="459">
        <f>SUMPRODUCT(--(N6:N713=$N$2), AJ6:AJ713)</f>
        <v>0</v>
      </c>
      <c r="AK2" s="297"/>
      <c r="AL2" s="297"/>
      <c r="AM2" s="297"/>
      <c r="AN2" s="297"/>
      <c r="AO2" s="297"/>
      <c r="AP2" s="297"/>
      <c r="AQ2" s="459">
        <f>SUMPRODUCT(--(N6:N713=$N$2), AQ6:AQ713)</f>
        <v>0</v>
      </c>
      <c r="AR2" s="297"/>
      <c r="AS2" s="459">
        <f>SUMPRODUCT(--(N6:N713=$N$2), AS6:AS713)</f>
        <v>0</v>
      </c>
      <c r="AT2" s="459">
        <f>SUMPRODUCT(--(P6:P713=$N$2), AT6:AT713)</f>
        <v>0</v>
      </c>
      <c r="AU2" s="459">
        <f>SUMPRODUCT(--(N6:N713=$N$2), AU6:AU713)</f>
        <v>0</v>
      </c>
      <c r="AV2" s="459">
        <f>SUMPRODUCT(--(N6:N713=$N$2), AV6:AV713)</f>
        <v>25.709999999999987</v>
      </c>
      <c r="AW2" s="459">
        <f>SUMPRODUCT(--(N6:N713=$N$2), AW6:AW713)</f>
        <v>26.09</v>
      </c>
      <c r="AX2" s="297"/>
      <c r="AY2" s="297"/>
      <c r="AZ2" s="297"/>
      <c r="BA2" s="459">
        <f>SUMPRODUCT(--(N6:N713=$N$2), BA6:BA713)</f>
        <v>0</v>
      </c>
      <c r="BB2" s="459">
        <f>SUMPRODUCT(--(N6:N713=$N$2), BB6:BB713)</f>
        <v>0.03</v>
      </c>
      <c r="BC2" s="459">
        <f>SUMPRODUCT(--(N6:N713=$N$2), BC6:BC713)</f>
        <v>0</v>
      </c>
      <c r="BD2" s="297"/>
      <c r="BE2" s="297"/>
      <c r="BF2" s="459">
        <f>SUMPRODUCT(--(N6:N713=$N$2), BF6:BF713)</f>
        <v>0</v>
      </c>
      <c r="BG2" s="297"/>
      <c r="BH2" s="459">
        <f>SUMPRODUCT(--(N6:N713=$N$2), BH6:BH713)</f>
        <v>0.02</v>
      </c>
      <c r="BI2" s="297"/>
      <c r="BJ2" s="297"/>
      <c r="BK2" s="297"/>
      <c r="BL2" s="297"/>
      <c r="BM2" s="297"/>
      <c r="BN2" s="297"/>
      <c r="BO2" s="297"/>
      <c r="BP2" s="297"/>
      <c r="BQ2" s="599" t="s">
        <v>382</v>
      </c>
      <c r="BR2" s="599" t="s">
        <v>379</v>
      </c>
      <c r="BS2" s="598" t="s">
        <v>383</v>
      </c>
      <c r="BT2" s="298"/>
      <c r="BU2" s="599" t="s">
        <v>384</v>
      </c>
      <c r="BV2" s="600" t="s">
        <v>378</v>
      </c>
      <c r="BW2" s="601"/>
      <c r="BX2" s="601"/>
      <c r="BY2" s="602"/>
      <c r="BZ2" s="298"/>
    </row>
    <row r="3" spans="1:78" ht="74.25" customHeight="1">
      <c r="A3" s="512"/>
      <c r="B3" s="512"/>
      <c r="C3" s="512"/>
      <c r="D3" s="512"/>
      <c r="E3" s="595"/>
      <c r="F3" s="597"/>
      <c r="G3" s="595"/>
      <c r="H3" s="595"/>
      <c r="I3" s="595"/>
      <c r="J3" s="595"/>
      <c r="K3" s="604"/>
      <c r="L3" s="599"/>
      <c r="M3" s="599"/>
      <c r="N3" s="299" t="s">
        <v>385</v>
      </c>
      <c r="O3" s="292" t="s">
        <v>67</v>
      </c>
      <c r="P3" s="292" t="s">
        <v>71</v>
      </c>
      <c r="Q3" s="292" t="s">
        <v>68</v>
      </c>
      <c r="R3" s="292" t="s">
        <v>72</v>
      </c>
      <c r="S3" s="292" t="s">
        <v>78</v>
      </c>
      <c r="T3" s="292" t="s">
        <v>75</v>
      </c>
      <c r="U3" s="292" t="s">
        <v>81</v>
      </c>
      <c r="V3" s="292" t="s">
        <v>84</v>
      </c>
      <c r="W3" s="292" t="s">
        <v>87</v>
      </c>
      <c r="X3" s="289" t="s">
        <v>96</v>
      </c>
      <c r="Y3" s="289" t="s">
        <v>90</v>
      </c>
      <c r="Z3" s="292" t="s">
        <v>93</v>
      </c>
      <c r="AA3" s="292" t="s">
        <v>105</v>
      </c>
      <c r="AB3" s="292" t="s">
        <v>109</v>
      </c>
      <c r="AC3" s="292" t="s">
        <v>113</v>
      </c>
      <c r="AD3" s="292" t="s">
        <v>117</v>
      </c>
      <c r="AE3" s="292" t="s">
        <v>106</v>
      </c>
      <c r="AF3" s="292" t="s">
        <v>128</v>
      </c>
      <c r="AG3" s="300" t="s">
        <v>131</v>
      </c>
      <c r="AH3" s="292" t="s">
        <v>134</v>
      </c>
      <c r="AI3" s="292" t="s">
        <v>138</v>
      </c>
      <c r="AJ3" s="292" t="s">
        <v>142</v>
      </c>
      <c r="AK3" s="289" t="s">
        <v>145</v>
      </c>
      <c r="AL3" s="289" t="s">
        <v>148</v>
      </c>
      <c r="AM3" s="289" t="s">
        <v>151</v>
      </c>
      <c r="AN3" s="289" t="s">
        <v>154</v>
      </c>
      <c r="AO3" s="289" t="s">
        <v>158</v>
      </c>
      <c r="AP3" s="292" t="s">
        <v>110</v>
      </c>
      <c r="AQ3" s="292" t="s">
        <v>114</v>
      </c>
      <c r="AR3" s="289" t="s">
        <v>170</v>
      </c>
      <c r="AS3" s="292" t="s">
        <v>118</v>
      </c>
      <c r="AT3" s="292" t="s">
        <v>121</v>
      </c>
      <c r="AU3" s="292" t="s">
        <v>125</v>
      </c>
      <c r="AV3" s="292" t="s">
        <v>135</v>
      </c>
      <c r="AW3" s="292" t="s">
        <v>139</v>
      </c>
      <c r="AX3" s="289" t="s">
        <v>188</v>
      </c>
      <c r="AY3" s="289" t="s">
        <v>191</v>
      </c>
      <c r="AZ3" s="289" t="s">
        <v>194</v>
      </c>
      <c r="BA3" s="292" t="s">
        <v>198</v>
      </c>
      <c r="BB3" s="292" t="s">
        <v>155</v>
      </c>
      <c r="BC3" s="289" t="s">
        <v>159</v>
      </c>
      <c r="BD3" s="292" t="s">
        <v>173</v>
      </c>
      <c r="BE3" s="292" t="s">
        <v>181</v>
      </c>
      <c r="BF3" s="289" t="s">
        <v>213</v>
      </c>
      <c r="BG3" s="289" t="s">
        <v>195</v>
      </c>
      <c r="BH3" s="292" t="s">
        <v>165</v>
      </c>
      <c r="BI3" s="292" t="s">
        <v>202</v>
      </c>
      <c r="BJ3" s="289" t="s">
        <v>199</v>
      </c>
      <c r="BK3" s="292" t="s">
        <v>205</v>
      </c>
      <c r="BL3" s="289" t="s">
        <v>386</v>
      </c>
      <c r="BM3" s="289" t="s">
        <v>230</v>
      </c>
      <c r="BN3" s="289" t="s">
        <v>233</v>
      </c>
      <c r="BO3" s="289" t="s">
        <v>236</v>
      </c>
      <c r="BP3" s="289" t="s">
        <v>239</v>
      </c>
      <c r="BQ3" s="599"/>
      <c r="BR3" s="599"/>
      <c r="BS3" s="598"/>
      <c r="BT3" s="298"/>
      <c r="BU3" s="599"/>
      <c r="BV3" s="301" t="s">
        <v>387</v>
      </c>
      <c r="BW3" s="301" t="s">
        <v>388</v>
      </c>
      <c r="BX3" s="301" t="s">
        <v>389</v>
      </c>
      <c r="BY3" s="301" t="s">
        <v>390</v>
      </c>
      <c r="BZ3" s="298"/>
    </row>
    <row r="4" spans="1:78" ht="23.25" customHeight="1">
      <c r="A4" s="302" t="s">
        <v>391</v>
      </c>
      <c r="B4" s="303" t="s">
        <v>104</v>
      </c>
      <c r="C4" s="13"/>
      <c r="D4" s="302"/>
      <c r="E4" s="304"/>
      <c r="F4" s="304">
        <v>0</v>
      </c>
      <c r="G4" s="304"/>
      <c r="H4" s="305">
        <f>I4+J4</f>
        <v>0</v>
      </c>
      <c r="I4" s="304"/>
      <c r="J4" s="305">
        <f>SUM(O4:BP4)-V4</f>
        <v>0</v>
      </c>
      <c r="K4" s="306"/>
      <c r="L4" s="192"/>
      <c r="M4" s="189"/>
      <c r="N4" s="299"/>
      <c r="O4" s="194"/>
      <c r="P4" s="194">
        <v>0</v>
      </c>
      <c r="Q4" s="194"/>
      <c r="R4" s="194"/>
      <c r="S4" s="194"/>
      <c r="T4" s="194"/>
      <c r="U4" s="194"/>
      <c r="V4" s="194"/>
      <c r="W4" s="194"/>
      <c r="X4" s="194"/>
      <c r="Y4" s="194"/>
      <c r="Z4" s="194"/>
      <c r="AA4" s="194"/>
      <c r="AB4" s="194"/>
      <c r="AC4" s="194"/>
      <c r="AD4" s="194"/>
      <c r="AE4" s="194"/>
      <c r="AF4" s="194"/>
      <c r="AG4" s="194"/>
      <c r="AH4" s="194"/>
      <c r="AI4" s="194"/>
      <c r="AJ4" s="194"/>
      <c r="AK4" s="194"/>
      <c r="AL4" s="194"/>
      <c r="AM4" s="194"/>
      <c r="AN4" s="194"/>
      <c r="AO4" s="194"/>
      <c r="AP4" s="194"/>
      <c r="AQ4" s="194"/>
      <c r="AR4" s="194"/>
      <c r="AS4" s="194"/>
      <c r="AT4" s="194"/>
      <c r="AU4" s="194"/>
      <c r="AV4" s="194"/>
      <c r="AW4" s="194"/>
      <c r="AX4" s="194"/>
      <c r="AY4" s="194"/>
      <c r="AZ4" s="194"/>
      <c r="BA4" s="194"/>
      <c r="BB4" s="194"/>
      <c r="BC4" s="194"/>
      <c r="BD4" s="194"/>
      <c r="BE4" s="194">
        <v>0</v>
      </c>
      <c r="BF4" s="194"/>
      <c r="BG4" s="194"/>
      <c r="BH4" s="194"/>
      <c r="BI4" s="194"/>
      <c r="BJ4" s="194"/>
      <c r="BK4" s="194"/>
      <c r="BL4" s="194"/>
      <c r="BM4" s="194"/>
      <c r="BN4" s="194"/>
      <c r="BO4" s="194"/>
      <c r="BP4" s="194"/>
      <c r="BQ4" s="307"/>
      <c r="BR4" s="307"/>
      <c r="BS4" s="308"/>
      <c r="BT4" s="309"/>
      <c r="BU4" s="194">
        <f>E4-H4</f>
        <v>0</v>
      </c>
      <c r="BV4" s="310"/>
      <c r="BW4" s="310"/>
      <c r="BX4" s="310"/>
      <c r="BY4" s="310"/>
      <c r="BZ4" s="311"/>
    </row>
    <row r="5" spans="1:78" ht="17.25" hidden="1">
      <c r="A5" s="13"/>
      <c r="B5" s="312" t="s">
        <v>348</v>
      </c>
      <c r="C5" s="313">
        <v>-1</v>
      </c>
      <c r="D5" s="13"/>
      <c r="E5" s="314" t="e">
        <f>#REF!</f>
        <v>#REF!</v>
      </c>
      <c r="F5" s="314"/>
      <c r="G5" s="314"/>
      <c r="H5" s="314"/>
      <c r="I5" s="314"/>
      <c r="J5" s="314" t="e">
        <f>#REF!</f>
        <v>#REF!</v>
      </c>
      <c r="K5" s="315"/>
      <c r="L5" s="192"/>
      <c r="M5" s="460" t="s">
        <v>392</v>
      </c>
      <c r="N5" s="299"/>
      <c r="O5" s="292"/>
      <c r="P5" s="292"/>
      <c r="Q5" s="292"/>
      <c r="R5" s="292"/>
      <c r="S5" s="292"/>
      <c r="T5" s="292"/>
      <c r="U5" s="292"/>
      <c r="V5" s="292"/>
      <c r="W5" s="292"/>
      <c r="X5" s="289"/>
      <c r="Y5" s="289"/>
      <c r="Z5" s="292"/>
      <c r="AA5" s="292"/>
      <c r="AB5" s="292"/>
      <c r="AC5" s="292"/>
      <c r="AD5" s="292"/>
      <c r="AE5" s="292"/>
      <c r="AF5" s="292"/>
      <c r="AG5" s="300"/>
      <c r="AH5" s="292"/>
      <c r="AI5" s="292"/>
      <c r="AJ5" s="292"/>
      <c r="AK5" s="289"/>
      <c r="AL5" s="289"/>
      <c r="AM5" s="289"/>
      <c r="AN5" s="289"/>
      <c r="AO5" s="289"/>
      <c r="AP5" s="292"/>
      <c r="AQ5" s="292"/>
      <c r="AR5" s="289"/>
      <c r="AS5" s="292"/>
      <c r="AT5" s="292"/>
      <c r="AU5" s="292"/>
      <c r="AV5" s="292"/>
      <c r="AW5" s="292"/>
      <c r="AX5" s="289"/>
      <c r="AY5" s="289"/>
      <c r="AZ5" s="289"/>
      <c r="BA5" s="292"/>
      <c r="BB5" s="292"/>
      <c r="BC5" s="289"/>
      <c r="BD5" s="292"/>
      <c r="BE5" s="292"/>
      <c r="BF5" s="289"/>
      <c r="BG5" s="289"/>
      <c r="BH5" s="292"/>
      <c r="BI5" s="292"/>
      <c r="BJ5" s="289"/>
      <c r="BK5" s="292"/>
      <c r="BL5" s="289"/>
      <c r="BM5" s="289"/>
      <c r="BN5" s="289"/>
      <c r="BO5" s="289"/>
      <c r="BP5" s="289"/>
      <c r="BQ5" s="192"/>
      <c r="BR5" s="192"/>
      <c r="BS5" s="316"/>
      <c r="BT5" s="298"/>
      <c r="BU5" s="192"/>
      <c r="BV5" s="301"/>
      <c r="BW5" s="301"/>
      <c r="BX5" s="301"/>
      <c r="BY5" s="301"/>
      <c r="BZ5" s="298"/>
    </row>
    <row r="6" spans="1:78" ht="17.25" hidden="1">
      <c r="A6" s="13"/>
      <c r="B6" s="312" t="s">
        <v>393</v>
      </c>
      <c r="C6" s="313">
        <v>-2</v>
      </c>
      <c r="D6" s="13"/>
      <c r="E6" s="314" t="e">
        <f>#REF!</f>
        <v>#REF!</v>
      </c>
      <c r="F6" s="314"/>
      <c r="G6" s="314"/>
      <c r="H6" s="314"/>
      <c r="I6" s="314"/>
      <c r="J6" s="314" t="e">
        <f>#REF!</f>
        <v>#REF!</v>
      </c>
      <c r="K6" s="315"/>
      <c r="L6" s="192"/>
      <c r="M6" s="460" t="s">
        <v>392</v>
      </c>
      <c r="N6" s="299"/>
      <c r="O6" s="292"/>
      <c r="P6" s="292"/>
      <c r="Q6" s="292"/>
      <c r="R6" s="292"/>
      <c r="S6" s="292"/>
      <c r="T6" s="292"/>
      <c r="U6" s="292"/>
      <c r="V6" s="292"/>
      <c r="W6" s="292"/>
      <c r="X6" s="289"/>
      <c r="Y6" s="289"/>
      <c r="Z6" s="292"/>
      <c r="AA6" s="292"/>
      <c r="AB6" s="292"/>
      <c r="AC6" s="292"/>
      <c r="AD6" s="292"/>
      <c r="AE6" s="292"/>
      <c r="AF6" s="292"/>
      <c r="AG6" s="300"/>
      <c r="AH6" s="292"/>
      <c r="AI6" s="292"/>
      <c r="AJ6" s="292"/>
      <c r="AK6" s="289"/>
      <c r="AL6" s="289"/>
      <c r="AM6" s="289"/>
      <c r="AN6" s="289"/>
      <c r="AO6" s="289"/>
      <c r="AP6" s="292"/>
      <c r="AQ6" s="292"/>
      <c r="AR6" s="289"/>
      <c r="AS6" s="292"/>
      <c r="AT6" s="292"/>
      <c r="AU6" s="292"/>
      <c r="AV6" s="292"/>
      <c r="AW6" s="292"/>
      <c r="AX6" s="289"/>
      <c r="AY6" s="289"/>
      <c r="AZ6" s="289"/>
      <c r="BA6" s="292"/>
      <c r="BB6" s="292"/>
      <c r="BC6" s="289"/>
      <c r="BD6" s="292"/>
      <c r="BE6" s="292"/>
      <c r="BF6" s="289"/>
      <c r="BG6" s="289"/>
      <c r="BH6" s="292"/>
      <c r="BI6" s="292"/>
      <c r="BJ6" s="289"/>
      <c r="BK6" s="292"/>
      <c r="BL6" s="289"/>
      <c r="BM6" s="289"/>
      <c r="BN6" s="289"/>
      <c r="BO6" s="289"/>
      <c r="BP6" s="289"/>
      <c r="BQ6" s="192"/>
      <c r="BR6" s="192"/>
      <c r="BS6" s="316"/>
      <c r="BT6" s="298"/>
      <c r="BU6" s="192"/>
      <c r="BV6" s="301"/>
      <c r="BW6" s="301"/>
      <c r="BX6" s="301"/>
      <c r="BY6" s="301"/>
      <c r="BZ6" s="298"/>
    </row>
    <row r="7" spans="1:78" ht="17.25" hidden="1">
      <c r="A7" s="13"/>
      <c r="B7" s="312" t="s">
        <v>394</v>
      </c>
      <c r="C7" s="313">
        <v>-3</v>
      </c>
      <c r="D7" s="13"/>
      <c r="E7" s="314">
        <f>AA2</f>
        <v>4.379999999999999</v>
      </c>
      <c r="F7" s="314"/>
      <c r="G7" s="314"/>
      <c r="H7" s="314"/>
      <c r="I7" s="314"/>
      <c r="J7" s="314">
        <f>AA2</f>
        <v>4.379999999999999</v>
      </c>
      <c r="K7" s="315"/>
      <c r="L7" s="192"/>
      <c r="M7" s="460" t="s">
        <v>392</v>
      </c>
      <c r="N7" s="299"/>
      <c r="O7" s="292"/>
      <c r="P7" s="292"/>
      <c r="Q7" s="292"/>
      <c r="R7" s="292"/>
      <c r="S7" s="292"/>
      <c r="T7" s="292"/>
      <c r="U7" s="292"/>
      <c r="V7" s="292"/>
      <c r="W7" s="292"/>
      <c r="X7" s="289"/>
      <c r="Y7" s="289"/>
      <c r="Z7" s="292"/>
      <c r="AA7" s="292"/>
      <c r="AB7" s="292"/>
      <c r="AC7" s="292"/>
      <c r="AD7" s="292"/>
      <c r="AE7" s="292"/>
      <c r="AF7" s="292"/>
      <c r="AG7" s="300"/>
      <c r="AH7" s="292"/>
      <c r="AI7" s="292"/>
      <c r="AJ7" s="292"/>
      <c r="AK7" s="289"/>
      <c r="AL7" s="289"/>
      <c r="AM7" s="289"/>
      <c r="AN7" s="289"/>
      <c r="AO7" s="289"/>
      <c r="AP7" s="292"/>
      <c r="AQ7" s="292"/>
      <c r="AR7" s="289"/>
      <c r="AS7" s="292"/>
      <c r="AT7" s="292"/>
      <c r="AU7" s="292"/>
      <c r="AV7" s="292"/>
      <c r="AW7" s="292"/>
      <c r="AX7" s="289"/>
      <c r="AY7" s="289"/>
      <c r="AZ7" s="289"/>
      <c r="BA7" s="292"/>
      <c r="BB7" s="292"/>
      <c r="BC7" s="289"/>
      <c r="BD7" s="292"/>
      <c r="BE7" s="292"/>
      <c r="BF7" s="289"/>
      <c r="BG7" s="289"/>
      <c r="BH7" s="292"/>
      <c r="BI7" s="292"/>
      <c r="BJ7" s="289"/>
      <c r="BK7" s="292"/>
      <c r="BL7" s="289"/>
      <c r="BM7" s="289"/>
      <c r="BN7" s="289"/>
      <c r="BO7" s="289"/>
      <c r="BP7" s="289"/>
      <c r="BQ7" s="192"/>
      <c r="BR7" s="192"/>
      <c r="BS7" s="316"/>
      <c r="BT7" s="298"/>
      <c r="BU7" s="192"/>
      <c r="BV7" s="301"/>
      <c r="BW7" s="301"/>
      <c r="BX7" s="301"/>
      <c r="BY7" s="301"/>
      <c r="BZ7" s="298"/>
    </row>
    <row r="8" spans="1:78" ht="34.5" hidden="1">
      <c r="A8" s="13"/>
      <c r="B8" s="312" t="s">
        <v>395</v>
      </c>
      <c r="C8" s="313">
        <v>-4</v>
      </c>
      <c r="D8" s="13"/>
      <c r="E8" s="314" t="e">
        <f>E6-E5+E7</f>
        <v>#REF!</v>
      </c>
      <c r="F8" s="314"/>
      <c r="G8" s="314"/>
      <c r="H8" s="314"/>
      <c r="I8" s="314"/>
      <c r="J8" s="314" t="e">
        <f>J6-J5+J7</f>
        <v>#REF!</v>
      </c>
      <c r="K8" s="315"/>
      <c r="L8" s="192"/>
      <c r="M8" s="460" t="s">
        <v>392</v>
      </c>
      <c r="N8" s="299"/>
      <c r="O8" s="292"/>
      <c r="P8" s="292"/>
      <c r="Q8" s="292"/>
      <c r="R8" s="292"/>
      <c r="S8" s="292"/>
      <c r="T8" s="292"/>
      <c r="U8" s="292"/>
      <c r="V8" s="292"/>
      <c r="W8" s="292"/>
      <c r="X8" s="289"/>
      <c r="Y8" s="289"/>
      <c r="Z8" s="292"/>
      <c r="AA8" s="292"/>
      <c r="AB8" s="292"/>
      <c r="AC8" s="292"/>
      <c r="AD8" s="292"/>
      <c r="AE8" s="292"/>
      <c r="AF8" s="292"/>
      <c r="AG8" s="300"/>
      <c r="AH8" s="292"/>
      <c r="AI8" s="292"/>
      <c r="AJ8" s="292"/>
      <c r="AK8" s="289"/>
      <c r="AL8" s="289"/>
      <c r="AM8" s="289"/>
      <c r="AN8" s="289"/>
      <c r="AO8" s="289"/>
      <c r="AP8" s="292"/>
      <c r="AQ8" s="292"/>
      <c r="AR8" s="289"/>
      <c r="AS8" s="292"/>
      <c r="AT8" s="292"/>
      <c r="AU8" s="292"/>
      <c r="AV8" s="292"/>
      <c r="AW8" s="292"/>
      <c r="AX8" s="289"/>
      <c r="AY8" s="289"/>
      <c r="AZ8" s="289"/>
      <c r="BA8" s="292"/>
      <c r="BB8" s="292"/>
      <c r="BC8" s="289"/>
      <c r="BD8" s="292"/>
      <c r="BE8" s="292"/>
      <c r="BF8" s="289"/>
      <c r="BG8" s="289"/>
      <c r="BH8" s="292"/>
      <c r="BI8" s="292"/>
      <c r="BJ8" s="289"/>
      <c r="BK8" s="292"/>
      <c r="BL8" s="289"/>
      <c r="BM8" s="289"/>
      <c r="BN8" s="289"/>
      <c r="BO8" s="289"/>
      <c r="BP8" s="289"/>
      <c r="BQ8" s="192"/>
      <c r="BR8" s="192"/>
      <c r="BS8" s="316"/>
      <c r="BT8" s="298"/>
      <c r="BU8" s="192"/>
      <c r="BV8" s="301"/>
      <c r="BW8" s="301"/>
      <c r="BX8" s="301"/>
      <c r="BY8" s="301"/>
      <c r="BZ8" s="298"/>
    </row>
    <row r="9" spans="1:78" ht="17.25" hidden="1">
      <c r="A9" s="13"/>
      <c r="B9" s="312" t="s">
        <v>396</v>
      </c>
      <c r="C9" s="313">
        <v>-5</v>
      </c>
      <c r="D9" s="13"/>
      <c r="E9" s="314"/>
      <c r="F9" s="314"/>
      <c r="G9" s="314"/>
      <c r="H9" s="314"/>
      <c r="I9" s="314"/>
      <c r="J9" s="343" t="e">
        <f>SUMPRODUCT(--($D$11:$D$713=D11),--($N$11:$N$713=$N$2), $J$11:$J$713)</f>
        <v>#REF!</v>
      </c>
      <c r="K9" s="315"/>
      <c r="L9" s="192"/>
      <c r="M9" s="460" t="s">
        <v>392</v>
      </c>
      <c r="N9" s="299"/>
      <c r="O9" s="292"/>
      <c r="P9" s="292"/>
      <c r="Q9" s="292"/>
      <c r="R9" s="292"/>
      <c r="S9" s="292"/>
      <c r="T9" s="292"/>
      <c r="U9" s="292"/>
      <c r="V9" s="292"/>
      <c r="W9" s="292"/>
      <c r="X9" s="289"/>
      <c r="Y9" s="289"/>
      <c r="Z9" s="292"/>
      <c r="AA9" s="292"/>
      <c r="AB9" s="292"/>
      <c r="AC9" s="292"/>
      <c r="AD9" s="292"/>
      <c r="AE9" s="292"/>
      <c r="AF9" s="292"/>
      <c r="AG9" s="300"/>
      <c r="AH9" s="292"/>
      <c r="AI9" s="292"/>
      <c r="AJ9" s="292"/>
      <c r="AK9" s="289"/>
      <c r="AL9" s="289"/>
      <c r="AM9" s="289"/>
      <c r="AN9" s="289"/>
      <c r="AO9" s="289"/>
      <c r="AP9" s="292"/>
      <c r="AQ9" s="292"/>
      <c r="AR9" s="289"/>
      <c r="AS9" s="292"/>
      <c r="AT9" s="292"/>
      <c r="AU9" s="292"/>
      <c r="AV9" s="292"/>
      <c r="AW9" s="292"/>
      <c r="AX9" s="289"/>
      <c r="AY9" s="289"/>
      <c r="AZ9" s="289"/>
      <c r="BA9" s="292"/>
      <c r="BB9" s="292"/>
      <c r="BC9" s="289"/>
      <c r="BD9" s="292"/>
      <c r="BE9" s="292"/>
      <c r="BF9" s="289"/>
      <c r="BG9" s="289"/>
      <c r="BH9" s="292"/>
      <c r="BI9" s="292"/>
      <c r="BJ9" s="289"/>
      <c r="BK9" s="292"/>
      <c r="BL9" s="289"/>
      <c r="BM9" s="289"/>
      <c r="BN9" s="289"/>
      <c r="BO9" s="289"/>
      <c r="BP9" s="289"/>
      <c r="BQ9" s="192"/>
      <c r="BR9" s="192"/>
      <c r="BS9" s="316"/>
      <c r="BT9" s="298"/>
      <c r="BU9" s="192"/>
      <c r="BV9" s="301"/>
      <c r="BW9" s="301"/>
      <c r="BX9" s="301"/>
      <c r="BY9" s="301"/>
      <c r="BZ9" s="298"/>
    </row>
    <row r="10" spans="1:78" ht="17.25" hidden="1">
      <c r="A10" s="13"/>
      <c r="B10" s="312" t="s">
        <v>397</v>
      </c>
      <c r="C10" s="313">
        <v>-6</v>
      </c>
      <c r="D10" s="13"/>
      <c r="E10" s="314"/>
      <c r="F10" s="314"/>
      <c r="G10" s="314"/>
      <c r="H10" s="314"/>
      <c r="I10" s="314"/>
      <c r="J10" s="314" t="e">
        <f>J9-J8</f>
        <v>#REF!</v>
      </c>
      <c r="K10" s="315"/>
      <c r="L10" s="192"/>
      <c r="M10" s="460" t="s">
        <v>392</v>
      </c>
      <c r="N10" s="299"/>
      <c r="O10" s="292"/>
      <c r="P10" s="292"/>
      <c r="Q10" s="292"/>
      <c r="R10" s="292"/>
      <c r="S10" s="292"/>
      <c r="T10" s="292"/>
      <c r="U10" s="292"/>
      <c r="V10" s="292"/>
      <c r="W10" s="292"/>
      <c r="X10" s="289"/>
      <c r="Y10" s="289"/>
      <c r="Z10" s="292"/>
      <c r="AA10" s="292"/>
      <c r="AB10" s="292"/>
      <c r="AC10" s="292"/>
      <c r="AD10" s="292"/>
      <c r="AE10" s="292"/>
      <c r="AF10" s="292"/>
      <c r="AG10" s="300"/>
      <c r="AH10" s="292"/>
      <c r="AI10" s="292"/>
      <c r="AJ10" s="292"/>
      <c r="AK10" s="289"/>
      <c r="AL10" s="289"/>
      <c r="AM10" s="289"/>
      <c r="AN10" s="289"/>
      <c r="AO10" s="289"/>
      <c r="AP10" s="292"/>
      <c r="AQ10" s="292"/>
      <c r="AR10" s="289"/>
      <c r="AS10" s="292"/>
      <c r="AT10" s="292"/>
      <c r="AU10" s="292"/>
      <c r="AV10" s="292"/>
      <c r="AW10" s="292"/>
      <c r="AX10" s="289"/>
      <c r="AY10" s="289"/>
      <c r="AZ10" s="289"/>
      <c r="BA10" s="292"/>
      <c r="BB10" s="292"/>
      <c r="BC10" s="289"/>
      <c r="BD10" s="292"/>
      <c r="BE10" s="292"/>
      <c r="BF10" s="289"/>
      <c r="BG10" s="289"/>
      <c r="BH10" s="292"/>
      <c r="BI10" s="292"/>
      <c r="BJ10" s="289"/>
      <c r="BK10" s="292"/>
      <c r="BL10" s="289"/>
      <c r="BM10" s="289"/>
      <c r="BN10" s="289"/>
      <c r="BO10" s="289"/>
      <c r="BP10" s="289"/>
      <c r="BQ10" s="192"/>
      <c r="BR10" s="192"/>
      <c r="BS10" s="316"/>
      <c r="BT10" s="298"/>
      <c r="BU10" s="192"/>
      <c r="BV10" s="301"/>
      <c r="BW10" s="301"/>
      <c r="BX10" s="301"/>
      <c r="BY10" s="301"/>
      <c r="BZ10" s="298"/>
    </row>
    <row r="11" spans="1:78" ht="21.75" customHeight="1">
      <c r="A11" s="317">
        <v>1</v>
      </c>
      <c r="B11" s="318" t="s">
        <v>398</v>
      </c>
      <c r="C11" s="461" t="s">
        <v>399</v>
      </c>
      <c r="D11" s="317" t="s">
        <v>105</v>
      </c>
      <c r="E11" s="305">
        <v>7.04</v>
      </c>
      <c r="F11" s="305">
        <v>7.04</v>
      </c>
      <c r="G11" s="305"/>
      <c r="H11" s="305">
        <f t="shared" ref="H11:H28" si="0">I11+J11</f>
        <v>6.84</v>
      </c>
      <c r="I11" s="305"/>
      <c r="J11" s="305">
        <f>SUM(O11:BP11)-V11</f>
        <v>6.84</v>
      </c>
      <c r="K11" s="319" t="s">
        <v>389</v>
      </c>
      <c r="L11" s="299"/>
      <c r="M11" s="460" t="s">
        <v>392</v>
      </c>
      <c r="N11" s="458" t="s">
        <v>381</v>
      </c>
      <c r="O11" s="320">
        <v>0</v>
      </c>
      <c r="P11" s="194">
        <v>0</v>
      </c>
      <c r="Q11" s="320">
        <f>6.84-0.41-1-1-0.5</f>
        <v>3.9299999999999997</v>
      </c>
      <c r="R11" s="320">
        <v>0.5</v>
      </c>
      <c r="S11" s="320"/>
      <c r="T11" s="320">
        <v>0</v>
      </c>
      <c r="U11" s="320">
        <v>0</v>
      </c>
      <c r="V11" s="320"/>
      <c r="W11" s="320">
        <v>0</v>
      </c>
      <c r="X11" s="320"/>
      <c r="Y11" s="320"/>
      <c r="Z11" s="320">
        <v>0</v>
      </c>
      <c r="AA11" s="194">
        <v>0</v>
      </c>
      <c r="AB11" s="194">
        <v>0</v>
      </c>
      <c r="AC11" s="194">
        <v>0</v>
      </c>
      <c r="AD11" s="320">
        <v>0</v>
      </c>
      <c r="AE11" s="320"/>
      <c r="AF11" s="320">
        <v>0.41</v>
      </c>
      <c r="AG11" s="194"/>
      <c r="AH11" s="194">
        <v>0</v>
      </c>
      <c r="AI11" s="194">
        <v>0</v>
      </c>
      <c r="AJ11" s="194">
        <v>0</v>
      </c>
      <c r="AK11" s="194"/>
      <c r="AL11" s="194"/>
      <c r="AM11" s="194"/>
      <c r="AN11" s="194"/>
      <c r="AO11" s="194"/>
      <c r="AP11" s="320"/>
      <c r="AQ11" s="320">
        <v>0</v>
      </c>
      <c r="AR11" s="320"/>
      <c r="AS11" s="320"/>
      <c r="AT11" s="320"/>
      <c r="AU11" s="320">
        <v>0</v>
      </c>
      <c r="AV11" s="320">
        <v>0</v>
      </c>
      <c r="AW11" s="320">
        <v>1</v>
      </c>
      <c r="AX11" s="320"/>
      <c r="AY11" s="320"/>
      <c r="AZ11" s="320"/>
      <c r="BA11" s="320"/>
      <c r="BB11" s="194">
        <v>0</v>
      </c>
      <c r="BC11" s="194"/>
      <c r="BD11" s="194">
        <v>0</v>
      </c>
      <c r="BE11" s="320"/>
      <c r="BF11" s="320"/>
      <c r="BG11" s="320"/>
      <c r="BH11" s="194">
        <v>0</v>
      </c>
      <c r="BI11" s="194"/>
      <c r="BJ11" s="194">
        <v>1</v>
      </c>
      <c r="BK11" s="194"/>
      <c r="BL11" s="194"/>
      <c r="BM11" s="194"/>
      <c r="BN11" s="194">
        <v>0</v>
      </c>
      <c r="BO11" s="194"/>
      <c r="BP11" s="194">
        <v>0</v>
      </c>
      <c r="BQ11" s="193" t="s">
        <v>400</v>
      </c>
      <c r="BR11" s="193"/>
      <c r="BS11" s="321"/>
      <c r="BU11" s="194">
        <f t="shared" ref="BU11:BU26" si="1">E11-H11</f>
        <v>0.20000000000000018</v>
      </c>
      <c r="BV11" s="322"/>
      <c r="BW11" s="322"/>
      <c r="BX11" s="322"/>
      <c r="BY11" s="322"/>
    </row>
    <row r="12" spans="1:78" ht="21.75" customHeight="1">
      <c r="A12" s="317">
        <v>2</v>
      </c>
      <c r="B12" s="318" t="s">
        <v>401</v>
      </c>
      <c r="C12" s="461" t="s">
        <v>402</v>
      </c>
      <c r="D12" s="317" t="s">
        <v>105</v>
      </c>
      <c r="E12" s="305">
        <v>5.1999999999999993</v>
      </c>
      <c r="F12" s="305">
        <v>5.1999999999999993</v>
      </c>
      <c r="G12" s="305"/>
      <c r="H12" s="305">
        <f t="shared" si="0"/>
        <v>5.4999999999999991</v>
      </c>
      <c r="I12" s="305"/>
      <c r="J12" s="305">
        <f t="shared" ref="J12:J26" si="2">SUM(O12:BP12)-V12</f>
        <v>5.4999999999999991</v>
      </c>
      <c r="K12" s="319" t="s">
        <v>389</v>
      </c>
      <c r="L12" s="299"/>
      <c r="M12" s="460" t="s">
        <v>392</v>
      </c>
      <c r="N12" s="458" t="s">
        <v>381</v>
      </c>
      <c r="O12" s="320"/>
      <c r="P12" s="194">
        <v>0</v>
      </c>
      <c r="Q12" s="320">
        <f>5.1-1-0.2</f>
        <v>3.8999999999999995</v>
      </c>
      <c r="R12" s="320">
        <v>0.5</v>
      </c>
      <c r="S12" s="320"/>
      <c r="T12" s="320"/>
      <c r="U12" s="320"/>
      <c r="V12" s="320"/>
      <c r="W12" s="320"/>
      <c r="X12" s="320"/>
      <c r="Y12" s="320"/>
      <c r="Z12" s="320"/>
      <c r="AA12" s="194"/>
      <c r="AB12" s="194"/>
      <c r="AC12" s="194"/>
      <c r="AD12" s="320"/>
      <c r="AE12" s="320"/>
      <c r="AF12" s="320">
        <v>0.1</v>
      </c>
      <c r="AG12" s="194"/>
      <c r="AH12" s="194"/>
      <c r="AI12" s="194"/>
      <c r="AJ12" s="194"/>
      <c r="AK12" s="194"/>
      <c r="AL12" s="194"/>
      <c r="AM12" s="194"/>
      <c r="AN12" s="194"/>
      <c r="AO12" s="194"/>
      <c r="AP12" s="320"/>
      <c r="AQ12" s="320"/>
      <c r="AR12" s="320"/>
      <c r="AS12" s="320"/>
      <c r="AT12" s="320"/>
      <c r="AU12" s="320"/>
      <c r="AV12" s="320"/>
      <c r="AW12" s="320"/>
      <c r="AX12" s="320"/>
      <c r="AY12" s="320"/>
      <c r="AZ12" s="320"/>
      <c r="BA12" s="320"/>
      <c r="BB12" s="194"/>
      <c r="BC12" s="194"/>
      <c r="BD12" s="194"/>
      <c r="BE12" s="320"/>
      <c r="BF12" s="320"/>
      <c r="BG12" s="320"/>
      <c r="BH12" s="194"/>
      <c r="BI12" s="194"/>
      <c r="BJ12" s="194">
        <v>1</v>
      </c>
      <c r="BK12" s="194"/>
      <c r="BL12" s="194"/>
      <c r="BM12" s="194"/>
      <c r="BN12" s="194"/>
      <c r="BO12" s="194"/>
      <c r="BP12" s="194"/>
      <c r="BQ12" s="193"/>
      <c r="BR12" s="193"/>
      <c r="BS12" s="321"/>
      <c r="BU12" s="194">
        <f t="shared" si="1"/>
        <v>-0.29999999999999982</v>
      </c>
      <c r="BV12" s="322"/>
      <c r="BW12" s="322"/>
      <c r="BX12" s="322"/>
      <c r="BY12" s="322"/>
    </row>
    <row r="13" spans="1:78" ht="21.75" customHeight="1">
      <c r="A13" s="317">
        <v>3</v>
      </c>
      <c r="B13" s="318" t="s">
        <v>403</v>
      </c>
      <c r="C13" s="461" t="s">
        <v>404</v>
      </c>
      <c r="D13" s="317" t="s">
        <v>105</v>
      </c>
      <c r="E13" s="305">
        <v>9.6992000000000012</v>
      </c>
      <c r="F13" s="305">
        <v>9.7000000000000011</v>
      </c>
      <c r="G13" s="305"/>
      <c r="H13" s="305">
        <f t="shared" si="0"/>
        <v>6.3000000000000007</v>
      </c>
      <c r="I13" s="305"/>
      <c r="J13" s="305">
        <f t="shared" si="2"/>
        <v>6.3000000000000007</v>
      </c>
      <c r="K13" s="319" t="s">
        <v>389</v>
      </c>
      <c r="L13" s="299"/>
      <c r="M13" s="460" t="s">
        <v>392</v>
      </c>
      <c r="N13" s="458" t="s">
        <v>381</v>
      </c>
      <c r="O13" s="320">
        <v>0</v>
      </c>
      <c r="P13" s="194">
        <v>0</v>
      </c>
      <c r="Q13" s="320">
        <f>5.7-1-2-1</f>
        <v>1.7000000000000002</v>
      </c>
      <c r="R13" s="320">
        <f>1.5-0.33</f>
        <v>1.17</v>
      </c>
      <c r="S13" s="320"/>
      <c r="T13" s="320">
        <v>0</v>
      </c>
      <c r="U13" s="320">
        <v>0</v>
      </c>
      <c r="V13" s="320"/>
      <c r="W13" s="320">
        <v>0.1</v>
      </c>
      <c r="X13" s="320"/>
      <c r="Y13" s="320"/>
      <c r="Z13" s="320">
        <v>0</v>
      </c>
      <c r="AA13" s="194">
        <v>0</v>
      </c>
      <c r="AB13" s="194">
        <v>0</v>
      </c>
      <c r="AC13" s="194">
        <v>0</v>
      </c>
      <c r="AD13" s="320">
        <v>0</v>
      </c>
      <c r="AE13" s="320"/>
      <c r="AF13" s="320">
        <v>0.33</v>
      </c>
      <c r="AG13" s="194"/>
      <c r="AH13" s="194">
        <v>0</v>
      </c>
      <c r="AI13" s="194">
        <v>0</v>
      </c>
      <c r="AJ13" s="194">
        <v>0</v>
      </c>
      <c r="AK13" s="194"/>
      <c r="AL13" s="194"/>
      <c r="AM13" s="194"/>
      <c r="AN13" s="194"/>
      <c r="AO13" s="194"/>
      <c r="AP13" s="320"/>
      <c r="AQ13" s="320">
        <v>0</v>
      </c>
      <c r="AR13" s="320"/>
      <c r="AS13" s="320"/>
      <c r="AT13" s="320"/>
      <c r="AU13" s="320">
        <v>0</v>
      </c>
      <c r="AV13" s="320">
        <v>0</v>
      </c>
      <c r="AW13" s="320">
        <v>2</v>
      </c>
      <c r="AX13" s="320"/>
      <c r="AY13" s="320"/>
      <c r="AZ13" s="320"/>
      <c r="BA13" s="320"/>
      <c r="BB13" s="194">
        <v>0</v>
      </c>
      <c r="BC13" s="194"/>
      <c r="BD13" s="194">
        <v>0</v>
      </c>
      <c r="BE13" s="320"/>
      <c r="BF13" s="320"/>
      <c r="BG13" s="320"/>
      <c r="BH13" s="194">
        <v>0</v>
      </c>
      <c r="BI13" s="194"/>
      <c r="BJ13" s="194">
        <v>1</v>
      </c>
      <c r="BK13" s="194"/>
      <c r="BL13" s="194"/>
      <c r="BM13" s="194"/>
      <c r="BN13" s="194">
        <v>0</v>
      </c>
      <c r="BO13" s="194"/>
      <c r="BP13" s="194">
        <v>0</v>
      </c>
      <c r="BQ13" s="193"/>
      <c r="BR13" s="193"/>
      <c r="BS13" s="321"/>
      <c r="BU13" s="194">
        <f t="shared" si="1"/>
        <v>3.3992000000000004</v>
      </c>
      <c r="BV13" s="322"/>
      <c r="BW13" s="322"/>
      <c r="BX13" s="322"/>
      <c r="BY13" s="322"/>
    </row>
    <row r="14" spans="1:78" ht="21.75" customHeight="1">
      <c r="A14" s="317">
        <v>4</v>
      </c>
      <c r="B14" s="318" t="s">
        <v>405</v>
      </c>
      <c r="C14" s="461" t="s">
        <v>406</v>
      </c>
      <c r="D14" s="317" t="s">
        <v>105</v>
      </c>
      <c r="E14" s="305">
        <v>5.8</v>
      </c>
      <c r="F14" s="305">
        <v>5.8</v>
      </c>
      <c r="G14" s="305"/>
      <c r="H14" s="305">
        <f t="shared" si="0"/>
        <v>5.6</v>
      </c>
      <c r="I14" s="305"/>
      <c r="J14" s="305">
        <f t="shared" si="2"/>
        <v>5.6</v>
      </c>
      <c r="K14" s="319" t="s">
        <v>389</v>
      </c>
      <c r="L14" s="299"/>
      <c r="M14" s="460" t="s">
        <v>392</v>
      </c>
      <c r="N14" s="458" t="s">
        <v>381</v>
      </c>
      <c r="O14" s="320"/>
      <c r="P14" s="194">
        <v>0</v>
      </c>
      <c r="Q14" s="320">
        <f>5-0.15-1-1-1</f>
        <v>1.8499999999999996</v>
      </c>
      <c r="R14" s="320">
        <v>0.5</v>
      </c>
      <c r="S14" s="320"/>
      <c r="T14" s="320"/>
      <c r="U14" s="320"/>
      <c r="V14" s="320"/>
      <c r="W14" s="320">
        <v>0.1</v>
      </c>
      <c r="X14" s="320"/>
      <c r="Y14" s="320"/>
      <c r="Z14" s="320"/>
      <c r="AA14" s="194"/>
      <c r="AB14" s="194"/>
      <c r="AC14" s="194"/>
      <c r="AD14" s="320"/>
      <c r="AE14" s="320"/>
      <c r="AF14" s="320">
        <v>0.15</v>
      </c>
      <c r="AG14" s="194"/>
      <c r="AH14" s="194"/>
      <c r="AI14" s="194"/>
      <c r="AJ14" s="194"/>
      <c r="AK14" s="194"/>
      <c r="AL14" s="194"/>
      <c r="AM14" s="194"/>
      <c r="AN14" s="194"/>
      <c r="AO14" s="194"/>
      <c r="AP14" s="320"/>
      <c r="AQ14" s="320"/>
      <c r="AR14" s="320"/>
      <c r="AS14" s="320"/>
      <c r="AT14" s="320"/>
      <c r="AU14" s="320"/>
      <c r="AV14" s="320"/>
      <c r="AW14" s="320">
        <v>2</v>
      </c>
      <c r="AX14" s="320"/>
      <c r="AY14" s="320"/>
      <c r="AZ14" s="320"/>
      <c r="BA14" s="320"/>
      <c r="BB14" s="194"/>
      <c r="BC14" s="194"/>
      <c r="BD14" s="194"/>
      <c r="BE14" s="320"/>
      <c r="BF14" s="320"/>
      <c r="BG14" s="320"/>
      <c r="BH14" s="194"/>
      <c r="BI14" s="194"/>
      <c r="BJ14" s="194">
        <v>1</v>
      </c>
      <c r="BK14" s="194"/>
      <c r="BL14" s="194"/>
      <c r="BM14" s="194"/>
      <c r="BN14" s="194"/>
      <c r="BO14" s="194"/>
      <c r="BP14" s="194"/>
      <c r="BQ14" s="193" t="s">
        <v>407</v>
      </c>
      <c r="BR14" s="193" t="s">
        <v>408</v>
      </c>
      <c r="BS14" s="321" t="s">
        <v>409</v>
      </c>
      <c r="BU14" s="194">
        <f t="shared" si="1"/>
        <v>0.20000000000000018</v>
      </c>
      <c r="BV14" s="322"/>
      <c r="BW14" s="322"/>
      <c r="BX14" s="322" t="s">
        <v>410</v>
      </c>
      <c r="BY14" s="322"/>
    </row>
    <row r="15" spans="1:78" ht="33">
      <c r="A15" s="317">
        <v>5</v>
      </c>
      <c r="B15" s="318" t="s">
        <v>411</v>
      </c>
      <c r="C15" s="461" t="s">
        <v>406</v>
      </c>
      <c r="D15" s="317" t="s">
        <v>105</v>
      </c>
      <c r="E15" s="305">
        <v>4.5999999999999996</v>
      </c>
      <c r="F15" s="305">
        <v>4.5999999999999996</v>
      </c>
      <c r="G15" s="305"/>
      <c r="H15" s="305">
        <f t="shared" si="0"/>
        <v>4.5999999999999996</v>
      </c>
      <c r="I15" s="305"/>
      <c r="J15" s="305">
        <f t="shared" si="2"/>
        <v>4.5999999999999996</v>
      </c>
      <c r="K15" s="319" t="s">
        <v>389</v>
      </c>
      <c r="L15" s="299"/>
      <c r="M15" s="460" t="s">
        <v>392</v>
      </c>
      <c r="N15" s="458" t="s">
        <v>381</v>
      </c>
      <c r="O15" s="320"/>
      <c r="P15" s="194">
        <v>0</v>
      </c>
      <c r="Q15" s="320">
        <f>2.6-1</f>
        <v>1.6</v>
      </c>
      <c r="R15" s="320">
        <v>2</v>
      </c>
      <c r="S15" s="320"/>
      <c r="T15" s="320"/>
      <c r="U15" s="320"/>
      <c r="V15" s="320"/>
      <c r="W15" s="320"/>
      <c r="X15" s="320"/>
      <c r="Y15" s="320"/>
      <c r="Z15" s="320"/>
      <c r="AA15" s="194"/>
      <c r="AB15" s="194"/>
      <c r="AC15" s="194"/>
      <c r="AD15" s="320"/>
      <c r="AE15" s="320"/>
      <c r="AF15" s="194"/>
      <c r="AG15" s="194"/>
      <c r="AH15" s="194"/>
      <c r="AI15" s="194"/>
      <c r="AJ15" s="194"/>
      <c r="AK15" s="194"/>
      <c r="AL15" s="194"/>
      <c r="AM15" s="194"/>
      <c r="AN15" s="194"/>
      <c r="AO15" s="194"/>
      <c r="AP15" s="320"/>
      <c r="AQ15" s="320"/>
      <c r="AR15" s="320"/>
      <c r="AS15" s="320"/>
      <c r="AT15" s="320"/>
      <c r="AU15" s="320"/>
      <c r="AV15" s="320"/>
      <c r="AW15" s="320">
        <v>1</v>
      </c>
      <c r="AX15" s="320"/>
      <c r="AY15" s="320"/>
      <c r="AZ15" s="320"/>
      <c r="BA15" s="320"/>
      <c r="BB15" s="194"/>
      <c r="BC15" s="194"/>
      <c r="BD15" s="194"/>
      <c r="BE15" s="320">
        <v>0</v>
      </c>
      <c r="BF15" s="320"/>
      <c r="BG15" s="320"/>
      <c r="BH15" s="194"/>
      <c r="BI15" s="194"/>
      <c r="BJ15" s="194"/>
      <c r="BK15" s="194"/>
      <c r="BL15" s="194"/>
      <c r="BM15" s="194"/>
      <c r="BN15" s="194"/>
      <c r="BO15" s="194"/>
      <c r="BP15" s="194"/>
      <c r="BQ15" s="193" t="s">
        <v>412</v>
      </c>
      <c r="BR15" s="193"/>
      <c r="BS15" s="321" t="s">
        <v>409</v>
      </c>
      <c r="BU15" s="194">
        <f t="shared" si="1"/>
        <v>0</v>
      </c>
      <c r="BV15" s="322"/>
      <c r="BW15" s="322"/>
      <c r="BX15" s="322" t="s">
        <v>410</v>
      </c>
      <c r="BY15" s="322"/>
    </row>
    <row r="16" spans="1:78" ht="21" customHeight="1">
      <c r="A16" s="317">
        <v>6</v>
      </c>
      <c r="B16" s="318" t="s">
        <v>413</v>
      </c>
      <c r="C16" s="461" t="s">
        <v>414</v>
      </c>
      <c r="D16" s="317" t="s">
        <v>105</v>
      </c>
      <c r="E16" s="305">
        <v>5.4</v>
      </c>
      <c r="F16" s="305">
        <v>5.4</v>
      </c>
      <c r="G16" s="305"/>
      <c r="H16" s="305">
        <f t="shared" si="0"/>
        <v>6</v>
      </c>
      <c r="I16" s="305">
        <v>0</v>
      </c>
      <c r="J16" s="305">
        <f t="shared" si="2"/>
        <v>6</v>
      </c>
      <c r="K16" s="319" t="s">
        <v>389</v>
      </c>
      <c r="L16" s="299"/>
      <c r="M16" s="460" t="s">
        <v>392</v>
      </c>
      <c r="N16" s="458" t="s">
        <v>381</v>
      </c>
      <c r="O16" s="320">
        <v>0</v>
      </c>
      <c r="P16" s="194">
        <v>0</v>
      </c>
      <c r="Q16" s="320">
        <f>4.2-0.12-1+0.6</f>
        <v>3.68</v>
      </c>
      <c r="R16" s="320">
        <v>1.2</v>
      </c>
      <c r="S16" s="320"/>
      <c r="T16" s="320">
        <v>0</v>
      </c>
      <c r="U16" s="320">
        <v>0</v>
      </c>
      <c r="V16" s="320"/>
      <c r="W16" s="320">
        <v>0</v>
      </c>
      <c r="X16" s="320"/>
      <c r="Y16" s="320"/>
      <c r="Z16" s="320">
        <v>0</v>
      </c>
      <c r="AA16" s="194">
        <v>0</v>
      </c>
      <c r="AB16" s="194">
        <v>0</v>
      </c>
      <c r="AC16" s="194">
        <v>0</v>
      </c>
      <c r="AD16" s="320">
        <v>0</v>
      </c>
      <c r="AE16" s="320"/>
      <c r="AF16" s="320">
        <v>0.12</v>
      </c>
      <c r="AG16" s="194"/>
      <c r="AH16" s="194">
        <v>0</v>
      </c>
      <c r="AI16" s="194">
        <v>0</v>
      </c>
      <c r="AJ16" s="194">
        <v>0</v>
      </c>
      <c r="AK16" s="194"/>
      <c r="AL16" s="194"/>
      <c r="AM16" s="194"/>
      <c r="AN16" s="194"/>
      <c r="AO16" s="194"/>
      <c r="AP16" s="320"/>
      <c r="AQ16" s="320">
        <v>0</v>
      </c>
      <c r="AR16" s="320"/>
      <c r="AS16" s="320"/>
      <c r="AT16" s="320"/>
      <c r="AU16" s="320">
        <v>0</v>
      </c>
      <c r="AV16" s="320">
        <v>0</v>
      </c>
      <c r="AW16" s="320">
        <v>0</v>
      </c>
      <c r="AX16" s="320"/>
      <c r="AY16" s="320"/>
      <c r="AZ16" s="320"/>
      <c r="BA16" s="320"/>
      <c r="BB16" s="194">
        <v>0</v>
      </c>
      <c r="BC16" s="194"/>
      <c r="BD16" s="194">
        <v>0</v>
      </c>
      <c r="BE16" s="320"/>
      <c r="BF16" s="320"/>
      <c r="BG16" s="320"/>
      <c r="BH16" s="194">
        <v>0</v>
      </c>
      <c r="BI16" s="194"/>
      <c r="BJ16" s="194">
        <v>1</v>
      </c>
      <c r="BK16" s="194"/>
      <c r="BL16" s="194"/>
      <c r="BM16" s="194"/>
      <c r="BN16" s="194">
        <v>0</v>
      </c>
      <c r="BO16" s="194"/>
      <c r="BP16" s="194">
        <v>0</v>
      </c>
      <c r="BQ16" s="193"/>
      <c r="BR16" s="193"/>
      <c r="BS16" s="321"/>
      <c r="BU16" s="194">
        <f t="shared" si="1"/>
        <v>-0.59999999999999964</v>
      </c>
      <c r="BV16" s="322"/>
      <c r="BW16" s="322"/>
      <c r="BX16" s="322" t="s">
        <v>410</v>
      </c>
      <c r="BY16" s="322"/>
    </row>
    <row r="17" spans="1:78" ht="21" customHeight="1">
      <c r="A17" s="317">
        <v>7</v>
      </c>
      <c r="B17" s="318" t="s">
        <v>415</v>
      </c>
      <c r="C17" s="461" t="s">
        <v>416</v>
      </c>
      <c r="D17" s="317" t="s">
        <v>105</v>
      </c>
      <c r="E17" s="305">
        <v>5.6499999999999995</v>
      </c>
      <c r="F17" s="305">
        <v>5.65</v>
      </c>
      <c r="G17" s="305"/>
      <c r="H17" s="305">
        <f t="shared" si="0"/>
        <v>6.65</v>
      </c>
      <c r="I17" s="305"/>
      <c r="J17" s="305">
        <f t="shared" si="2"/>
        <v>6.65</v>
      </c>
      <c r="K17" s="319" t="s">
        <v>389</v>
      </c>
      <c r="L17" s="299"/>
      <c r="M17" s="460" t="s">
        <v>392</v>
      </c>
      <c r="N17" s="458" t="s">
        <v>381</v>
      </c>
      <c r="O17" s="320">
        <v>0</v>
      </c>
      <c r="P17" s="194">
        <v>0</v>
      </c>
      <c r="Q17" s="320">
        <v>1.95</v>
      </c>
      <c r="R17" s="320">
        <v>1</v>
      </c>
      <c r="S17" s="320"/>
      <c r="T17" s="320">
        <v>0</v>
      </c>
      <c r="U17" s="320">
        <v>1.5</v>
      </c>
      <c r="V17" s="320"/>
      <c r="W17" s="320">
        <v>0</v>
      </c>
      <c r="X17" s="320"/>
      <c r="Y17" s="320"/>
      <c r="Z17" s="320">
        <v>0</v>
      </c>
      <c r="AA17" s="194">
        <v>0</v>
      </c>
      <c r="AB17" s="194">
        <v>0</v>
      </c>
      <c r="AC17" s="194">
        <v>0</v>
      </c>
      <c r="AD17" s="320">
        <v>0</v>
      </c>
      <c r="AE17" s="320"/>
      <c r="AF17" s="320">
        <v>0.7</v>
      </c>
      <c r="AG17" s="194"/>
      <c r="AH17" s="194">
        <v>0</v>
      </c>
      <c r="AI17" s="194">
        <v>0</v>
      </c>
      <c r="AJ17" s="194">
        <v>0</v>
      </c>
      <c r="AK17" s="194"/>
      <c r="AL17" s="194"/>
      <c r="AM17" s="194"/>
      <c r="AN17" s="194"/>
      <c r="AO17" s="194"/>
      <c r="AP17" s="320"/>
      <c r="AQ17" s="320">
        <v>0</v>
      </c>
      <c r="AR17" s="320"/>
      <c r="AS17" s="320"/>
      <c r="AT17" s="320"/>
      <c r="AU17" s="320">
        <v>0</v>
      </c>
      <c r="AV17" s="320">
        <v>0.5</v>
      </c>
      <c r="AW17" s="320"/>
      <c r="AX17" s="320"/>
      <c r="AY17" s="320"/>
      <c r="AZ17" s="320"/>
      <c r="BA17" s="320"/>
      <c r="BB17" s="194">
        <v>0</v>
      </c>
      <c r="BC17" s="194"/>
      <c r="BD17" s="194">
        <v>0</v>
      </c>
      <c r="BE17" s="320"/>
      <c r="BF17" s="320"/>
      <c r="BG17" s="320"/>
      <c r="BH17" s="194">
        <v>0</v>
      </c>
      <c r="BI17" s="194"/>
      <c r="BJ17" s="194">
        <v>1</v>
      </c>
      <c r="BK17" s="194"/>
      <c r="BL17" s="194"/>
      <c r="BM17" s="194"/>
      <c r="BN17" s="194">
        <v>0</v>
      </c>
      <c r="BO17" s="194"/>
      <c r="BP17" s="194">
        <v>0</v>
      </c>
      <c r="BQ17" s="193"/>
      <c r="BR17" s="193"/>
      <c r="BS17" s="321" t="s">
        <v>409</v>
      </c>
      <c r="BU17" s="194">
        <f t="shared" si="1"/>
        <v>-1.0000000000000009</v>
      </c>
      <c r="BV17" s="322"/>
      <c r="BW17" s="322"/>
      <c r="BX17" s="322"/>
      <c r="BY17" s="322"/>
    </row>
    <row r="18" spans="1:78" ht="21" customHeight="1">
      <c r="A18" s="317">
        <v>8</v>
      </c>
      <c r="B18" s="318" t="s">
        <v>417</v>
      </c>
      <c r="C18" s="461" t="s">
        <v>418</v>
      </c>
      <c r="D18" s="317" t="s">
        <v>105</v>
      </c>
      <c r="E18" s="305">
        <v>7</v>
      </c>
      <c r="F18" s="305">
        <v>7</v>
      </c>
      <c r="G18" s="305"/>
      <c r="H18" s="305">
        <f t="shared" si="0"/>
        <v>6.05</v>
      </c>
      <c r="I18" s="305"/>
      <c r="J18" s="305">
        <f t="shared" si="2"/>
        <v>6.05</v>
      </c>
      <c r="K18" s="319" t="s">
        <v>389</v>
      </c>
      <c r="L18" s="299"/>
      <c r="M18" s="460" t="s">
        <v>392</v>
      </c>
      <c r="N18" s="458" t="s">
        <v>381</v>
      </c>
      <c r="O18" s="320"/>
      <c r="P18" s="194">
        <v>0</v>
      </c>
      <c r="Q18" s="320">
        <f>7-0.08-2-1</f>
        <v>3.92</v>
      </c>
      <c r="R18" s="320">
        <v>1.05</v>
      </c>
      <c r="S18" s="320"/>
      <c r="T18" s="320"/>
      <c r="U18" s="320"/>
      <c r="V18" s="320"/>
      <c r="W18" s="320"/>
      <c r="X18" s="320"/>
      <c r="Y18" s="320"/>
      <c r="Z18" s="320"/>
      <c r="AA18" s="194"/>
      <c r="AB18" s="194"/>
      <c r="AC18" s="194"/>
      <c r="AD18" s="320"/>
      <c r="AE18" s="320"/>
      <c r="AF18" s="320">
        <v>0.08</v>
      </c>
      <c r="AG18" s="194"/>
      <c r="AH18" s="194"/>
      <c r="AI18" s="194"/>
      <c r="AJ18" s="194"/>
      <c r="AK18" s="194"/>
      <c r="AL18" s="194"/>
      <c r="AM18" s="194"/>
      <c r="AN18" s="194"/>
      <c r="AO18" s="194"/>
      <c r="AP18" s="320"/>
      <c r="AQ18" s="320"/>
      <c r="AR18" s="320"/>
      <c r="AS18" s="320"/>
      <c r="AT18" s="320"/>
      <c r="AU18" s="320"/>
      <c r="AV18" s="320"/>
      <c r="AW18" s="320"/>
      <c r="AX18" s="320"/>
      <c r="AY18" s="320"/>
      <c r="AZ18" s="320"/>
      <c r="BA18" s="320"/>
      <c r="BB18" s="194"/>
      <c r="BC18" s="194"/>
      <c r="BD18" s="194"/>
      <c r="BE18" s="320"/>
      <c r="BF18" s="320"/>
      <c r="BG18" s="320"/>
      <c r="BH18" s="194"/>
      <c r="BI18" s="194"/>
      <c r="BJ18" s="194">
        <v>1</v>
      </c>
      <c r="BK18" s="194"/>
      <c r="BL18" s="194"/>
      <c r="BM18" s="194"/>
      <c r="BN18" s="194"/>
      <c r="BO18" s="194"/>
      <c r="BP18" s="194"/>
      <c r="BQ18" s="193"/>
      <c r="BR18" s="193"/>
      <c r="BS18" s="321"/>
      <c r="BU18" s="194">
        <f t="shared" si="1"/>
        <v>0.95000000000000018</v>
      </c>
      <c r="BV18" s="322"/>
      <c r="BW18" s="322"/>
      <c r="BX18" s="322" t="s">
        <v>410</v>
      </c>
      <c r="BY18" s="322"/>
    </row>
    <row r="19" spans="1:78" ht="21" customHeight="1">
      <c r="A19" s="317">
        <v>9</v>
      </c>
      <c r="B19" s="318" t="s">
        <v>419</v>
      </c>
      <c r="C19" s="461" t="s">
        <v>420</v>
      </c>
      <c r="D19" s="317" t="s">
        <v>105</v>
      </c>
      <c r="E19" s="305">
        <v>7.05</v>
      </c>
      <c r="F19" s="305">
        <v>7.05</v>
      </c>
      <c r="G19" s="305"/>
      <c r="H19" s="305">
        <f t="shared" si="0"/>
        <v>6.05</v>
      </c>
      <c r="I19" s="305"/>
      <c r="J19" s="305">
        <f t="shared" si="2"/>
        <v>6.05</v>
      </c>
      <c r="K19" s="319" t="s">
        <v>389</v>
      </c>
      <c r="L19" s="299"/>
      <c r="M19" s="460" t="s">
        <v>392</v>
      </c>
      <c r="N19" s="458" t="s">
        <v>381</v>
      </c>
      <c r="O19" s="320"/>
      <c r="P19" s="194">
        <v>0</v>
      </c>
      <c r="Q19" s="320">
        <f>6.5-1</f>
        <v>5.5</v>
      </c>
      <c r="R19" s="320">
        <v>0.55000000000000004</v>
      </c>
      <c r="S19" s="320"/>
      <c r="T19" s="320"/>
      <c r="U19" s="320"/>
      <c r="V19" s="320"/>
      <c r="W19" s="320"/>
      <c r="X19" s="320"/>
      <c r="Y19" s="320"/>
      <c r="Z19" s="320"/>
      <c r="AA19" s="194"/>
      <c r="AB19" s="194"/>
      <c r="AC19" s="194"/>
      <c r="AD19" s="320"/>
      <c r="AE19" s="320"/>
      <c r="AF19" s="194"/>
      <c r="AG19" s="194"/>
      <c r="AH19" s="194"/>
      <c r="AI19" s="194"/>
      <c r="AJ19" s="194"/>
      <c r="AK19" s="194"/>
      <c r="AL19" s="194"/>
      <c r="AM19" s="194"/>
      <c r="AN19" s="194"/>
      <c r="AO19" s="194"/>
      <c r="AP19" s="320"/>
      <c r="AQ19" s="320"/>
      <c r="AR19" s="320"/>
      <c r="AS19" s="320"/>
      <c r="AT19" s="320"/>
      <c r="AU19" s="320"/>
      <c r="AV19" s="320"/>
      <c r="AW19" s="320"/>
      <c r="AX19" s="320"/>
      <c r="AY19" s="320"/>
      <c r="AZ19" s="320"/>
      <c r="BA19" s="320"/>
      <c r="BB19" s="194"/>
      <c r="BC19" s="194"/>
      <c r="BD19" s="194"/>
      <c r="BE19" s="320">
        <v>0</v>
      </c>
      <c r="BF19" s="320"/>
      <c r="BG19" s="320"/>
      <c r="BH19" s="194"/>
      <c r="BI19" s="194"/>
      <c r="BJ19" s="194"/>
      <c r="BK19" s="194"/>
      <c r="BL19" s="194"/>
      <c r="BM19" s="194"/>
      <c r="BN19" s="194"/>
      <c r="BO19" s="194"/>
      <c r="BP19" s="194"/>
      <c r="BQ19" s="193"/>
      <c r="BR19" s="193"/>
      <c r="BS19" s="321"/>
      <c r="BU19" s="194">
        <f t="shared" si="1"/>
        <v>1</v>
      </c>
      <c r="BV19" s="322"/>
      <c r="BW19" s="322"/>
      <c r="BX19" s="322" t="s">
        <v>410</v>
      </c>
      <c r="BY19" s="322"/>
    </row>
    <row r="20" spans="1:78" ht="21" customHeight="1">
      <c r="A20" s="317">
        <v>10</v>
      </c>
      <c r="B20" s="318" t="s">
        <v>421</v>
      </c>
      <c r="C20" s="461" t="s">
        <v>422</v>
      </c>
      <c r="D20" s="317" t="s">
        <v>105</v>
      </c>
      <c r="E20" s="305">
        <v>6.5</v>
      </c>
      <c r="F20" s="305">
        <v>6.5</v>
      </c>
      <c r="G20" s="305"/>
      <c r="H20" s="305">
        <f t="shared" si="0"/>
        <v>7.45</v>
      </c>
      <c r="I20" s="305"/>
      <c r="J20" s="305">
        <f t="shared" si="2"/>
        <v>7.45</v>
      </c>
      <c r="K20" s="319" t="s">
        <v>389</v>
      </c>
      <c r="L20" s="299"/>
      <c r="M20" s="460" t="s">
        <v>392</v>
      </c>
      <c r="N20" s="458" t="s">
        <v>381</v>
      </c>
      <c r="O20" s="320"/>
      <c r="P20" s="194">
        <v>0</v>
      </c>
      <c r="Q20" s="320">
        <f>6.5-0.15-0.55</f>
        <v>5.8</v>
      </c>
      <c r="R20" s="320">
        <v>0.5</v>
      </c>
      <c r="S20" s="320"/>
      <c r="T20" s="320"/>
      <c r="U20" s="320"/>
      <c r="V20" s="320"/>
      <c r="W20" s="320"/>
      <c r="X20" s="320"/>
      <c r="Y20" s="320"/>
      <c r="Z20" s="320"/>
      <c r="AA20" s="194"/>
      <c r="AB20" s="194"/>
      <c r="AC20" s="194"/>
      <c r="AD20" s="320"/>
      <c r="AE20" s="320"/>
      <c r="AF20" s="320">
        <v>0.15</v>
      </c>
      <c r="AG20" s="194"/>
      <c r="AH20" s="194"/>
      <c r="AI20" s="194"/>
      <c r="AJ20" s="194"/>
      <c r="AK20" s="194"/>
      <c r="AL20" s="194"/>
      <c r="AM20" s="194"/>
      <c r="AN20" s="194"/>
      <c r="AO20" s="194"/>
      <c r="AP20" s="320"/>
      <c r="AQ20" s="320"/>
      <c r="AR20" s="320"/>
      <c r="AS20" s="320"/>
      <c r="AT20" s="320"/>
      <c r="AU20" s="320"/>
      <c r="AV20" s="320"/>
      <c r="AW20" s="320"/>
      <c r="AX20" s="320"/>
      <c r="AY20" s="320"/>
      <c r="AZ20" s="320"/>
      <c r="BA20" s="320"/>
      <c r="BB20" s="194"/>
      <c r="BC20" s="194"/>
      <c r="BD20" s="194"/>
      <c r="BE20" s="320"/>
      <c r="BF20" s="320"/>
      <c r="BG20" s="320"/>
      <c r="BH20" s="194"/>
      <c r="BI20" s="194"/>
      <c r="BJ20" s="194">
        <v>1</v>
      </c>
      <c r="BK20" s="194"/>
      <c r="BL20" s="194"/>
      <c r="BM20" s="194"/>
      <c r="BN20" s="194"/>
      <c r="BO20" s="194"/>
      <c r="BP20" s="194"/>
      <c r="BQ20" s="193"/>
      <c r="BR20" s="193"/>
      <c r="BS20" s="321"/>
      <c r="BU20" s="194">
        <f t="shared" si="1"/>
        <v>-0.95000000000000018</v>
      </c>
      <c r="BV20" s="322"/>
      <c r="BW20" s="322"/>
      <c r="BX20" s="322"/>
      <c r="BY20" s="322"/>
    </row>
    <row r="21" spans="1:78" ht="21" customHeight="1">
      <c r="A21" s="317">
        <v>11</v>
      </c>
      <c r="B21" s="318" t="s">
        <v>423</v>
      </c>
      <c r="C21" s="461" t="s">
        <v>424</v>
      </c>
      <c r="D21" s="317" t="s">
        <v>105</v>
      </c>
      <c r="E21" s="305">
        <v>8.8000000000000007</v>
      </c>
      <c r="F21" s="305">
        <v>8.8000000000000007</v>
      </c>
      <c r="G21" s="305"/>
      <c r="H21" s="305">
        <f t="shared" si="0"/>
        <v>7.8</v>
      </c>
      <c r="I21" s="305"/>
      <c r="J21" s="305">
        <f t="shared" si="2"/>
        <v>7.8</v>
      </c>
      <c r="K21" s="319" t="s">
        <v>389</v>
      </c>
      <c r="L21" s="299"/>
      <c r="M21" s="460" t="s">
        <v>392</v>
      </c>
      <c r="N21" s="458" t="s">
        <v>381</v>
      </c>
      <c r="O21" s="320"/>
      <c r="P21" s="320">
        <v>0</v>
      </c>
      <c r="Q21" s="320">
        <f>6.8-0.59-2</f>
        <v>4.21</v>
      </c>
      <c r="R21" s="320">
        <v>2</v>
      </c>
      <c r="S21" s="320"/>
      <c r="T21" s="320"/>
      <c r="U21" s="320"/>
      <c r="V21" s="320"/>
      <c r="W21" s="320"/>
      <c r="X21" s="320"/>
      <c r="Y21" s="320"/>
      <c r="Z21" s="320"/>
      <c r="AA21" s="194"/>
      <c r="AB21" s="194"/>
      <c r="AC21" s="194"/>
      <c r="AD21" s="320"/>
      <c r="AE21" s="320"/>
      <c r="AF21" s="320">
        <v>0.59</v>
      </c>
      <c r="AG21" s="194"/>
      <c r="AH21" s="194"/>
      <c r="AI21" s="194"/>
      <c r="AJ21" s="194"/>
      <c r="AK21" s="194"/>
      <c r="AL21" s="194"/>
      <c r="AM21" s="194"/>
      <c r="AN21" s="194"/>
      <c r="AO21" s="194"/>
      <c r="AP21" s="320"/>
      <c r="AQ21" s="320"/>
      <c r="AR21" s="320"/>
      <c r="AS21" s="320"/>
      <c r="AT21" s="320"/>
      <c r="AU21" s="320"/>
      <c r="AV21" s="320"/>
      <c r="AW21" s="320"/>
      <c r="AX21" s="320"/>
      <c r="AY21" s="320"/>
      <c r="AZ21" s="320"/>
      <c r="BA21" s="320"/>
      <c r="BB21" s="194"/>
      <c r="BC21" s="194"/>
      <c r="BD21" s="194"/>
      <c r="BE21" s="320"/>
      <c r="BF21" s="320"/>
      <c r="BG21" s="320"/>
      <c r="BH21" s="194"/>
      <c r="BI21" s="194"/>
      <c r="BJ21" s="194">
        <v>1</v>
      </c>
      <c r="BK21" s="194"/>
      <c r="BL21" s="194"/>
      <c r="BM21" s="194"/>
      <c r="BN21" s="194"/>
      <c r="BO21" s="194"/>
      <c r="BP21" s="194"/>
      <c r="BQ21" s="193" t="s">
        <v>425</v>
      </c>
      <c r="BR21" s="193"/>
      <c r="BS21" s="321" t="s">
        <v>409</v>
      </c>
      <c r="BU21" s="194">
        <f t="shared" si="1"/>
        <v>1.0000000000000009</v>
      </c>
      <c r="BV21" s="322"/>
      <c r="BW21" s="322"/>
      <c r="BX21" s="322"/>
      <c r="BY21" s="322"/>
    </row>
    <row r="22" spans="1:78" ht="21" customHeight="1">
      <c r="A22" s="317">
        <v>12</v>
      </c>
      <c r="B22" s="318" t="s">
        <v>426</v>
      </c>
      <c r="C22" s="461" t="s">
        <v>427</v>
      </c>
      <c r="D22" s="317" t="s">
        <v>105</v>
      </c>
      <c r="E22" s="305">
        <v>13</v>
      </c>
      <c r="F22" s="305">
        <v>13</v>
      </c>
      <c r="G22" s="305"/>
      <c r="H22" s="305">
        <f t="shared" si="0"/>
        <v>11</v>
      </c>
      <c r="I22" s="305"/>
      <c r="J22" s="305">
        <f t="shared" si="2"/>
        <v>11</v>
      </c>
      <c r="K22" s="319" t="s">
        <v>389</v>
      </c>
      <c r="L22" s="299"/>
      <c r="M22" s="460" t="s">
        <v>392</v>
      </c>
      <c r="N22" s="458" t="s">
        <v>381</v>
      </c>
      <c r="O22" s="320"/>
      <c r="P22" s="320">
        <f>3-1</f>
        <v>2</v>
      </c>
      <c r="Q22" s="320">
        <f>3.75-1</f>
        <v>2.75</v>
      </c>
      <c r="R22" s="320">
        <f>3-1</f>
        <v>2</v>
      </c>
      <c r="S22" s="320"/>
      <c r="T22" s="320"/>
      <c r="U22" s="320"/>
      <c r="V22" s="320"/>
      <c r="W22" s="320"/>
      <c r="X22" s="320"/>
      <c r="Y22" s="320"/>
      <c r="Z22" s="320"/>
      <c r="AA22" s="194"/>
      <c r="AB22" s="194"/>
      <c r="AC22" s="194"/>
      <c r="AD22" s="320"/>
      <c r="AE22" s="320"/>
      <c r="AF22" s="320">
        <v>0.25</v>
      </c>
      <c r="AG22" s="194"/>
      <c r="AH22" s="194"/>
      <c r="AI22" s="194"/>
      <c r="AJ22" s="194"/>
      <c r="AK22" s="194"/>
      <c r="AL22" s="194"/>
      <c r="AM22" s="194"/>
      <c r="AN22" s="194"/>
      <c r="AO22" s="194"/>
      <c r="AP22" s="320"/>
      <c r="AQ22" s="320"/>
      <c r="AR22" s="320"/>
      <c r="AS22" s="320"/>
      <c r="AT22" s="320"/>
      <c r="AU22" s="320"/>
      <c r="AV22" s="320"/>
      <c r="AW22" s="320">
        <v>3</v>
      </c>
      <c r="AX22" s="320"/>
      <c r="AY22" s="320"/>
      <c r="AZ22" s="320"/>
      <c r="BA22" s="320"/>
      <c r="BB22" s="194"/>
      <c r="BC22" s="194"/>
      <c r="BD22" s="194"/>
      <c r="BE22" s="320"/>
      <c r="BF22" s="320"/>
      <c r="BG22" s="320"/>
      <c r="BH22" s="194"/>
      <c r="BI22" s="194"/>
      <c r="BJ22" s="194">
        <v>1</v>
      </c>
      <c r="BK22" s="194"/>
      <c r="BL22" s="194"/>
      <c r="BM22" s="194"/>
      <c r="BN22" s="194"/>
      <c r="BO22" s="194"/>
      <c r="BP22" s="194"/>
      <c r="BQ22" s="193"/>
      <c r="BR22" s="193"/>
      <c r="BS22" s="321"/>
      <c r="BU22" s="194">
        <f t="shared" si="1"/>
        <v>2</v>
      </c>
      <c r="BV22" s="322"/>
      <c r="BW22" s="322"/>
      <c r="BX22" s="322"/>
      <c r="BY22" s="322"/>
    </row>
    <row r="23" spans="1:78" ht="21" customHeight="1">
      <c r="A23" s="317">
        <v>13</v>
      </c>
      <c r="B23" s="318" t="s">
        <v>428</v>
      </c>
      <c r="C23" s="461" t="s">
        <v>404</v>
      </c>
      <c r="D23" s="317" t="s">
        <v>105</v>
      </c>
      <c r="E23" s="305">
        <v>4.5</v>
      </c>
      <c r="F23" s="305">
        <v>4.5</v>
      </c>
      <c r="G23" s="305"/>
      <c r="H23" s="305">
        <f t="shared" si="0"/>
        <v>3.5</v>
      </c>
      <c r="I23" s="305"/>
      <c r="J23" s="305">
        <f t="shared" si="2"/>
        <v>3.5</v>
      </c>
      <c r="K23" s="319" t="s">
        <v>389</v>
      </c>
      <c r="L23" s="299"/>
      <c r="M23" s="460" t="s">
        <v>392</v>
      </c>
      <c r="N23" s="458" t="s">
        <v>381</v>
      </c>
      <c r="O23" s="320"/>
      <c r="P23" s="320">
        <v>0</v>
      </c>
      <c r="Q23" s="320">
        <f>4.5-1</f>
        <v>3.5</v>
      </c>
      <c r="R23" s="320"/>
      <c r="S23" s="320"/>
      <c r="T23" s="320"/>
      <c r="U23" s="320"/>
      <c r="V23" s="320"/>
      <c r="W23" s="320"/>
      <c r="X23" s="320"/>
      <c r="Y23" s="320"/>
      <c r="Z23" s="320"/>
      <c r="AA23" s="194"/>
      <c r="AB23" s="194"/>
      <c r="AC23" s="194"/>
      <c r="AD23" s="320"/>
      <c r="AE23" s="320"/>
      <c r="AF23" s="194"/>
      <c r="AG23" s="194"/>
      <c r="AH23" s="194"/>
      <c r="AI23" s="194"/>
      <c r="AJ23" s="194"/>
      <c r="AK23" s="194"/>
      <c r="AL23" s="194"/>
      <c r="AM23" s="194"/>
      <c r="AN23" s="194"/>
      <c r="AO23" s="194"/>
      <c r="AP23" s="320"/>
      <c r="AQ23" s="320"/>
      <c r="AR23" s="320"/>
      <c r="AS23" s="320"/>
      <c r="AT23" s="320"/>
      <c r="AU23" s="320"/>
      <c r="AV23" s="320"/>
      <c r="AW23" s="320"/>
      <c r="AX23" s="320"/>
      <c r="AY23" s="320"/>
      <c r="AZ23" s="320"/>
      <c r="BA23" s="320"/>
      <c r="BB23" s="194"/>
      <c r="BC23" s="194"/>
      <c r="BD23" s="194"/>
      <c r="BE23" s="320">
        <v>0</v>
      </c>
      <c r="BF23" s="320"/>
      <c r="BG23" s="320"/>
      <c r="BH23" s="194"/>
      <c r="BI23" s="194"/>
      <c r="BJ23" s="194"/>
      <c r="BK23" s="194"/>
      <c r="BL23" s="194"/>
      <c r="BM23" s="194"/>
      <c r="BN23" s="194"/>
      <c r="BO23" s="194"/>
      <c r="BP23" s="194"/>
      <c r="BQ23" s="193" t="s">
        <v>429</v>
      </c>
      <c r="BR23" s="193"/>
      <c r="BS23" s="321"/>
      <c r="BU23" s="194">
        <f t="shared" si="1"/>
        <v>1</v>
      </c>
      <c r="BV23" s="322"/>
      <c r="BW23" s="322"/>
      <c r="BX23" s="322"/>
      <c r="BY23" s="322"/>
    </row>
    <row r="24" spans="1:78" ht="21" customHeight="1">
      <c r="A24" s="317">
        <v>14</v>
      </c>
      <c r="B24" s="318" t="s">
        <v>430</v>
      </c>
      <c r="C24" s="461" t="s">
        <v>404</v>
      </c>
      <c r="D24" s="317" t="s">
        <v>105</v>
      </c>
      <c r="E24" s="305">
        <v>6</v>
      </c>
      <c r="F24" s="305">
        <v>5.99</v>
      </c>
      <c r="G24" s="305"/>
      <c r="H24" s="305">
        <f t="shared" si="0"/>
        <v>5.99</v>
      </c>
      <c r="I24" s="305"/>
      <c r="J24" s="305">
        <f t="shared" si="2"/>
        <v>5.99</v>
      </c>
      <c r="K24" s="319" t="s">
        <v>389</v>
      </c>
      <c r="L24" s="299"/>
      <c r="M24" s="460" t="s">
        <v>392</v>
      </c>
      <c r="N24" s="458" t="s">
        <v>381</v>
      </c>
      <c r="O24" s="320"/>
      <c r="P24" s="320">
        <f>4</f>
        <v>4</v>
      </c>
      <c r="Q24" s="320">
        <v>1.49</v>
      </c>
      <c r="R24" s="320"/>
      <c r="S24" s="320"/>
      <c r="T24" s="320"/>
      <c r="U24" s="320"/>
      <c r="V24" s="320"/>
      <c r="W24" s="320"/>
      <c r="X24" s="320"/>
      <c r="Y24" s="320"/>
      <c r="Z24" s="320"/>
      <c r="AA24" s="194"/>
      <c r="AB24" s="194"/>
      <c r="AC24" s="194"/>
      <c r="AD24" s="320"/>
      <c r="AE24" s="320"/>
      <c r="AF24" s="194"/>
      <c r="AG24" s="194"/>
      <c r="AH24" s="194"/>
      <c r="AI24" s="194"/>
      <c r="AJ24" s="194"/>
      <c r="AK24" s="194"/>
      <c r="AL24" s="194"/>
      <c r="AM24" s="194"/>
      <c r="AN24" s="194"/>
      <c r="AO24" s="194"/>
      <c r="AP24" s="320"/>
      <c r="AQ24" s="320"/>
      <c r="AR24" s="320"/>
      <c r="AS24" s="320"/>
      <c r="AT24" s="320"/>
      <c r="AU24" s="320"/>
      <c r="AV24" s="320"/>
      <c r="AW24" s="320">
        <v>0.5</v>
      </c>
      <c r="AX24" s="320"/>
      <c r="AY24" s="320"/>
      <c r="AZ24" s="320"/>
      <c r="BA24" s="320"/>
      <c r="BB24" s="194"/>
      <c r="BC24" s="194"/>
      <c r="BD24" s="194"/>
      <c r="BE24" s="320">
        <v>0</v>
      </c>
      <c r="BF24" s="320"/>
      <c r="BG24" s="320"/>
      <c r="BH24" s="194"/>
      <c r="BI24" s="194"/>
      <c r="BJ24" s="194"/>
      <c r="BK24" s="194"/>
      <c r="BL24" s="194"/>
      <c r="BM24" s="194"/>
      <c r="BN24" s="194"/>
      <c r="BO24" s="194"/>
      <c r="BP24" s="194"/>
      <c r="BQ24" s="193"/>
      <c r="BR24" s="193"/>
      <c r="BS24" s="321"/>
      <c r="BU24" s="194">
        <f t="shared" si="1"/>
        <v>9.9999999999997868E-3</v>
      </c>
      <c r="BV24" s="322"/>
      <c r="BW24" s="322"/>
      <c r="BX24" s="322"/>
      <c r="BY24" s="322"/>
    </row>
    <row r="25" spans="1:78" ht="49.5">
      <c r="A25" s="317">
        <v>15</v>
      </c>
      <c r="B25" s="318" t="s">
        <v>431</v>
      </c>
      <c r="C25" s="461" t="s">
        <v>404</v>
      </c>
      <c r="D25" s="317" t="s">
        <v>105</v>
      </c>
      <c r="E25" s="305">
        <v>12.07</v>
      </c>
      <c r="F25" s="305">
        <v>12.07</v>
      </c>
      <c r="G25" s="305">
        <v>12.07</v>
      </c>
      <c r="H25" s="305">
        <f t="shared" si="0"/>
        <v>12.07</v>
      </c>
      <c r="I25" s="323">
        <v>1</v>
      </c>
      <c r="J25" s="305">
        <f t="shared" si="2"/>
        <v>11.07</v>
      </c>
      <c r="K25" s="319" t="s">
        <v>389</v>
      </c>
      <c r="L25" s="299"/>
      <c r="M25" s="460" t="s">
        <v>392</v>
      </c>
      <c r="N25" s="458" t="s">
        <v>381</v>
      </c>
      <c r="O25" s="326">
        <v>0.41</v>
      </c>
      <c r="P25" s="194">
        <v>0</v>
      </c>
      <c r="Q25" s="327">
        <v>10.210000000000001</v>
      </c>
      <c r="R25" s="326"/>
      <c r="S25" s="326"/>
      <c r="T25" s="326">
        <v>0.45</v>
      </c>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v>0</v>
      </c>
      <c r="BF25" s="326"/>
      <c r="BG25" s="326"/>
      <c r="BH25" s="326"/>
      <c r="BI25" s="326"/>
      <c r="BJ25" s="326"/>
      <c r="BK25" s="326"/>
      <c r="BL25" s="326"/>
      <c r="BM25" s="326"/>
      <c r="BN25" s="326"/>
      <c r="BO25" s="326"/>
      <c r="BP25" s="326"/>
      <c r="BQ25" s="193"/>
      <c r="BR25" s="193"/>
      <c r="BS25" s="328" t="s">
        <v>432</v>
      </c>
      <c r="BU25" s="194">
        <f t="shared" si="1"/>
        <v>0</v>
      </c>
      <c r="BV25" s="322"/>
      <c r="BW25" s="322"/>
      <c r="BX25" s="322"/>
      <c r="BY25" s="322"/>
    </row>
    <row r="26" spans="1:78" ht="21.75" customHeight="1">
      <c r="A26" s="302" t="s">
        <v>433</v>
      </c>
      <c r="B26" s="303" t="s">
        <v>434</v>
      </c>
      <c r="C26" s="13"/>
      <c r="D26" s="302"/>
      <c r="E26" s="304"/>
      <c r="F26" s="304">
        <v>0</v>
      </c>
      <c r="G26" s="304"/>
      <c r="H26" s="305">
        <f t="shared" si="0"/>
        <v>0</v>
      </c>
      <c r="I26" s="304"/>
      <c r="J26" s="305">
        <f t="shared" si="2"/>
        <v>0</v>
      </c>
      <c r="K26" s="306"/>
      <c r="L26" s="192"/>
      <c r="M26" s="460" t="s">
        <v>392</v>
      </c>
      <c r="N26" s="299"/>
      <c r="O26" s="194"/>
      <c r="P26" s="194">
        <v>0</v>
      </c>
      <c r="Q26" s="194"/>
      <c r="R26" s="194"/>
      <c r="S26" s="194"/>
      <c r="T26" s="194"/>
      <c r="U26" s="194"/>
      <c r="V26" s="194"/>
      <c r="W26" s="194"/>
      <c r="X26" s="194"/>
      <c r="Y26" s="194"/>
      <c r="Z26" s="194"/>
      <c r="AA26" s="194"/>
      <c r="AB26" s="194"/>
      <c r="AC26" s="194"/>
      <c r="AD26" s="194"/>
      <c r="AE26" s="194"/>
      <c r="AF26" s="194"/>
      <c r="AG26" s="194"/>
      <c r="AH26" s="194"/>
      <c r="AI26" s="194"/>
      <c r="AJ26" s="194"/>
      <c r="AK26" s="194"/>
      <c r="AL26" s="194"/>
      <c r="AM26" s="194"/>
      <c r="AN26" s="194"/>
      <c r="AO26" s="194"/>
      <c r="AP26" s="194"/>
      <c r="AQ26" s="194"/>
      <c r="AR26" s="194"/>
      <c r="AS26" s="194"/>
      <c r="AT26" s="194"/>
      <c r="AU26" s="194"/>
      <c r="AV26" s="194"/>
      <c r="AW26" s="194"/>
      <c r="AX26" s="194"/>
      <c r="AY26" s="194"/>
      <c r="AZ26" s="194"/>
      <c r="BA26" s="194"/>
      <c r="BB26" s="194"/>
      <c r="BC26" s="194"/>
      <c r="BD26" s="194"/>
      <c r="BE26" s="194">
        <v>0</v>
      </c>
      <c r="BF26" s="194"/>
      <c r="BG26" s="194"/>
      <c r="BH26" s="194"/>
      <c r="BI26" s="194"/>
      <c r="BJ26" s="194"/>
      <c r="BK26" s="194"/>
      <c r="BL26" s="194"/>
      <c r="BM26" s="194"/>
      <c r="BN26" s="194"/>
      <c r="BO26" s="194"/>
      <c r="BP26" s="194"/>
      <c r="BQ26" s="307"/>
      <c r="BR26" s="307"/>
      <c r="BS26" s="308"/>
      <c r="BT26" s="309"/>
      <c r="BU26" s="194">
        <f t="shared" si="1"/>
        <v>0</v>
      </c>
      <c r="BV26" s="310"/>
      <c r="BW26" s="310"/>
      <c r="BX26" s="310"/>
      <c r="BY26" s="310"/>
      <c r="BZ26" s="311"/>
    </row>
    <row r="27" spans="1:78" ht="17.25" hidden="1">
      <c r="A27" s="13"/>
      <c r="B27" s="312" t="s">
        <v>348</v>
      </c>
      <c r="C27" s="313">
        <v>-1</v>
      </c>
      <c r="D27" s="13"/>
      <c r="E27" s="314" t="e">
        <f>#REF!</f>
        <v>#REF!</v>
      </c>
      <c r="F27" s="314"/>
      <c r="G27" s="314"/>
      <c r="H27" s="314" t="e">
        <f t="shared" si="0"/>
        <v>#REF!</v>
      </c>
      <c r="I27" s="314"/>
      <c r="J27" s="314" t="e">
        <f>#REF!</f>
        <v>#REF!</v>
      </c>
      <c r="K27" s="315"/>
      <c r="L27" s="192"/>
      <c r="M27" s="460" t="s">
        <v>392</v>
      </c>
      <c r="N27" s="299"/>
      <c r="O27" s="292"/>
      <c r="P27" s="292"/>
      <c r="Q27" s="292"/>
      <c r="R27" s="292"/>
      <c r="S27" s="292"/>
      <c r="T27" s="292"/>
      <c r="U27" s="292"/>
      <c r="V27" s="292"/>
      <c r="W27" s="292"/>
      <c r="X27" s="289"/>
      <c r="Y27" s="289"/>
      <c r="Z27" s="292"/>
      <c r="AA27" s="292"/>
      <c r="AB27" s="292"/>
      <c r="AC27" s="292"/>
      <c r="AD27" s="292"/>
      <c r="AE27" s="292"/>
      <c r="AF27" s="292"/>
      <c r="AG27" s="300"/>
      <c r="AH27" s="292"/>
      <c r="AI27" s="292"/>
      <c r="AJ27" s="292"/>
      <c r="AK27" s="289"/>
      <c r="AL27" s="289"/>
      <c r="AM27" s="289"/>
      <c r="AN27" s="289"/>
      <c r="AO27" s="289"/>
      <c r="AP27" s="292"/>
      <c r="AQ27" s="292"/>
      <c r="AR27" s="289"/>
      <c r="AS27" s="292"/>
      <c r="AT27" s="292"/>
      <c r="AU27" s="292"/>
      <c r="AV27" s="292"/>
      <c r="AW27" s="292"/>
      <c r="AX27" s="289"/>
      <c r="AY27" s="289"/>
      <c r="AZ27" s="289"/>
      <c r="BA27" s="292"/>
      <c r="BB27" s="292"/>
      <c r="BC27" s="289"/>
      <c r="BD27" s="292"/>
      <c r="BE27" s="292"/>
      <c r="BF27" s="289"/>
      <c r="BG27" s="289"/>
      <c r="BH27" s="292"/>
      <c r="BI27" s="292"/>
      <c r="BJ27" s="289"/>
      <c r="BK27" s="292"/>
      <c r="BL27" s="289"/>
      <c r="BM27" s="289"/>
      <c r="BN27" s="289"/>
      <c r="BO27" s="289"/>
      <c r="BP27" s="289"/>
      <c r="BQ27" s="192"/>
      <c r="BR27" s="192"/>
      <c r="BS27" s="316"/>
      <c r="BT27" s="298"/>
      <c r="BU27" s="192"/>
      <c r="BV27" s="301"/>
      <c r="BW27" s="301"/>
      <c r="BX27" s="301"/>
      <c r="BY27" s="301"/>
      <c r="BZ27" s="298"/>
    </row>
    <row r="28" spans="1:78" ht="17.25" hidden="1">
      <c r="A28" s="13"/>
      <c r="B28" s="312" t="s">
        <v>393</v>
      </c>
      <c r="C28" s="313">
        <v>-2</v>
      </c>
      <c r="D28" s="13"/>
      <c r="E28" s="314" t="e">
        <f>#REF!</f>
        <v>#REF!</v>
      </c>
      <c r="F28" s="314"/>
      <c r="G28" s="314"/>
      <c r="H28" s="314" t="e">
        <f t="shared" si="0"/>
        <v>#REF!</v>
      </c>
      <c r="I28" s="314"/>
      <c r="J28" s="314" t="e">
        <f>#REF!</f>
        <v>#REF!</v>
      </c>
      <c r="K28" s="315"/>
      <c r="L28" s="192"/>
      <c r="M28" s="460" t="s">
        <v>392</v>
      </c>
      <c r="N28" s="299"/>
      <c r="O28" s="292"/>
      <c r="P28" s="292"/>
      <c r="Q28" s="292"/>
      <c r="R28" s="292"/>
      <c r="S28" s="292"/>
      <c r="T28" s="292"/>
      <c r="U28" s="292"/>
      <c r="V28" s="292"/>
      <c r="W28" s="292"/>
      <c r="X28" s="289"/>
      <c r="Y28" s="289"/>
      <c r="Z28" s="292"/>
      <c r="AA28" s="292"/>
      <c r="AB28" s="292"/>
      <c r="AC28" s="292"/>
      <c r="AD28" s="292"/>
      <c r="AE28" s="292"/>
      <c r="AF28" s="292"/>
      <c r="AG28" s="300"/>
      <c r="AH28" s="292"/>
      <c r="AI28" s="292"/>
      <c r="AJ28" s="292"/>
      <c r="AK28" s="289"/>
      <c r="AL28" s="289"/>
      <c r="AM28" s="289"/>
      <c r="AN28" s="289"/>
      <c r="AO28" s="289"/>
      <c r="AP28" s="292"/>
      <c r="AQ28" s="292"/>
      <c r="AR28" s="289"/>
      <c r="AS28" s="292"/>
      <c r="AT28" s="292"/>
      <c r="AU28" s="292"/>
      <c r="AV28" s="292"/>
      <c r="AW28" s="292"/>
      <c r="AX28" s="289"/>
      <c r="AY28" s="289"/>
      <c r="AZ28" s="289"/>
      <c r="BA28" s="292"/>
      <c r="BB28" s="292"/>
      <c r="BC28" s="289"/>
      <c r="BD28" s="292"/>
      <c r="BE28" s="292"/>
      <c r="BF28" s="289"/>
      <c r="BG28" s="289"/>
      <c r="BH28" s="292"/>
      <c r="BI28" s="292"/>
      <c r="BJ28" s="289"/>
      <c r="BK28" s="292"/>
      <c r="BL28" s="289"/>
      <c r="BM28" s="289"/>
      <c r="BN28" s="289"/>
      <c r="BO28" s="289"/>
      <c r="BP28" s="289"/>
      <c r="BQ28" s="192"/>
      <c r="BR28" s="192"/>
      <c r="BS28" s="316"/>
      <c r="BT28" s="298"/>
      <c r="BU28" s="192"/>
      <c r="BV28" s="301"/>
      <c r="BW28" s="301"/>
      <c r="BX28" s="301"/>
      <c r="BY28" s="301"/>
      <c r="BZ28" s="298"/>
    </row>
    <row r="29" spans="1:78" ht="17.25" hidden="1">
      <c r="A29" s="13"/>
      <c r="B29" s="312" t="s">
        <v>394</v>
      </c>
      <c r="C29" s="313">
        <v>-3</v>
      </c>
      <c r="D29" s="13"/>
      <c r="E29" s="314"/>
      <c r="F29" s="314"/>
      <c r="G29" s="314"/>
      <c r="H29" s="314"/>
      <c r="I29" s="314"/>
      <c r="J29" s="314">
        <f>AB2</f>
        <v>2.08</v>
      </c>
      <c r="K29" s="324"/>
      <c r="L29" s="192"/>
      <c r="M29" s="460" t="s">
        <v>392</v>
      </c>
      <c r="N29" s="299"/>
      <c r="O29" s="292"/>
      <c r="P29" s="292"/>
      <c r="Q29" s="292"/>
      <c r="R29" s="292"/>
      <c r="S29" s="292"/>
      <c r="T29" s="292"/>
      <c r="U29" s="292"/>
      <c r="V29" s="292"/>
      <c r="W29" s="292"/>
      <c r="X29" s="289"/>
      <c r="Y29" s="289"/>
      <c r="Z29" s="292"/>
      <c r="AA29" s="292"/>
      <c r="AB29" s="292"/>
      <c r="AC29" s="292"/>
      <c r="AD29" s="292"/>
      <c r="AE29" s="292"/>
      <c r="AF29" s="292"/>
      <c r="AG29" s="300"/>
      <c r="AH29" s="292"/>
      <c r="AI29" s="292"/>
      <c r="AJ29" s="292"/>
      <c r="AK29" s="289"/>
      <c r="AL29" s="289"/>
      <c r="AM29" s="289"/>
      <c r="AN29" s="289"/>
      <c r="AO29" s="289"/>
      <c r="AP29" s="292"/>
      <c r="AQ29" s="292"/>
      <c r="AR29" s="289"/>
      <c r="AS29" s="292"/>
      <c r="AT29" s="292"/>
      <c r="AU29" s="292"/>
      <c r="AV29" s="292"/>
      <c r="AW29" s="292"/>
      <c r="AX29" s="289"/>
      <c r="AY29" s="289"/>
      <c r="AZ29" s="289"/>
      <c r="BA29" s="292"/>
      <c r="BB29" s="292"/>
      <c r="BC29" s="289"/>
      <c r="BD29" s="292"/>
      <c r="BE29" s="292"/>
      <c r="BF29" s="289"/>
      <c r="BG29" s="289"/>
      <c r="BH29" s="292"/>
      <c r="BI29" s="292"/>
      <c r="BJ29" s="289"/>
      <c r="BK29" s="292"/>
      <c r="BL29" s="289"/>
      <c r="BM29" s="289"/>
      <c r="BN29" s="289"/>
      <c r="BO29" s="289"/>
      <c r="BP29" s="289"/>
      <c r="BQ29" s="192"/>
      <c r="BR29" s="192"/>
      <c r="BS29" s="316"/>
      <c r="BT29" s="298"/>
      <c r="BU29" s="192"/>
      <c r="BV29" s="301"/>
      <c r="BW29" s="301"/>
      <c r="BX29" s="301"/>
      <c r="BY29" s="301"/>
      <c r="BZ29" s="298"/>
    </row>
    <row r="30" spans="1:78" ht="34.5" hidden="1">
      <c r="A30" s="13"/>
      <c r="B30" s="312" t="s">
        <v>395</v>
      </c>
      <c r="C30" s="313">
        <v>-4</v>
      </c>
      <c r="D30" s="13"/>
      <c r="E30" s="314"/>
      <c r="F30" s="314"/>
      <c r="G30" s="314"/>
      <c r="H30" s="314"/>
      <c r="I30" s="314"/>
      <c r="J30" s="314" t="e">
        <f>J28-J27+J29</f>
        <v>#REF!</v>
      </c>
      <c r="K30" s="315"/>
      <c r="L30" s="192"/>
      <c r="M30" s="460" t="s">
        <v>392</v>
      </c>
      <c r="N30" s="299"/>
      <c r="O30" s="292"/>
      <c r="P30" s="292"/>
      <c r="Q30" s="292"/>
      <c r="R30" s="292"/>
      <c r="S30" s="292"/>
      <c r="T30" s="292"/>
      <c r="U30" s="292"/>
      <c r="V30" s="292"/>
      <c r="W30" s="292"/>
      <c r="X30" s="289"/>
      <c r="Y30" s="289"/>
      <c r="Z30" s="292"/>
      <c r="AA30" s="292"/>
      <c r="AB30" s="292"/>
      <c r="AC30" s="292"/>
      <c r="AD30" s="292"/>
      <c r="AE30" s="292"/>
      <c r="AF30" s="292"/>
      <c r="AG30" s="300"/>
      <c r="AH30" s="292"/>
      <c r="AI30" s="292"/>
      <c r="AJ30" s="292"/>
      <c r="AK30" s="289"/>
      <c r="AL30" s="289"/>
      <c r="AM30" s="289"/>
      <c r="AN30" s="289"/>
      <c r="AO30" s="289"/>
      <c r="AP30" s="292"/>
      <c r="AQ30" s="292"/>
      <c r="AR30" s="289"/>
      <c r="AS30" s="292"/>
      <c r="AT30" s="292"/>
      <c r="AU30" s="292"/>
      <c r="AV30" s="292"/>
      <c r="AW30" s="292"/>
      <c r="AX30" s="289"/>
      <c r="AY30" s="289"/>
      <c r="AZ30" s="289"/>
      <c r="BA30" s="292"/>
      <c r="BB30" s="292"/>
      <c r="BC30" s="289"/>
      <c r="BD30" s="292"/>
      <c r="BE30" s="292"/>
      <c r="BF30" s="289"/>
      <c r="BG30" s="289"/>
      <c r="BH30" s="292"/>
      <c r="BI30" s="292"/>
      <c r="BJ30" s="289"/>
      <c r="BK30" s="292"/>
      <c r="BL30" s="289"/>
      <c r="BM30" s="289"/>
      <c r="BN30" s="289"/>
      <c r="BO30" s="289"/>
      <c r="BP30" s="289"/>
      <c r="BQ30" s="192"/>
      <c r="BR30" s="192"/>
      <c r="BS30" s="316"/>
      <c r="BT30" s="298"/>
      <c r="BU30" s="192"/>
      <c r="BV30" s="301"/>
      <c r="BW30" s="301"/>
      <c r="BX30" s="301"/>
      <c r="BY30" s="301"/>
      <c r="BZ30" s="298"/>
    </row>
    <row r="31" spans="1:78" ht="17.25" hidden="1">
      <c r="A31" s="13"/>
      <c r="B31" s="312" t="s">
        <v>396</v>
      </c>
      <c r="C31" s="313">
        <v>-5</v>
      </c>
      <c r="D31" s="13"/>
      <c r="E31" s="314"/>
      <c r="F31" s="314"/>
      <c r="G31" s="314"/>
      <c r="H31" s="314"/>
      <c r="I31" s="314"/>
      <c r="J31" s="343" t="e">
        <f>SUMPRODUCT(--($D$33:$D$713=D33),--($N$33:$N$713=$N$2), $J$33:$J$713)</f>
        <v>#REF!</v>
      </c>
      <c r="K31" s="315"/>
      <c r="L31" s="192"/>
      <c r="M31" s="460" t="s">
        <v>392</v>
      </c>
      <c r="N31" s="299"/>
      <c r="O31" s="292"/>
      <c r="P31" s="292"/>
      <c r="Q31" s="292"/>
      <c r="R31" s="292"/>
      <c r="S31" s="292"/>
      <c r="T31" s="292"/>
      <c r="U31" s="292"/>
      <c r="V31" s="292"/>
      <c r="W31" s="292"/>
      <c r="X31" s="289"/>
      <c r="Y31" s="289"/>
      <c r="Z31" s="292"/>
      <c r="AA31" s="292"/>
      <c r="AB31" s="292"/>
      <c r="AC31" s="292"/>
      <c r="AD31" s="292"/>
      <c r="AE31" s="292"/>
      <c r="AF31" s="292"/>
      <c r="AG31" s="300"/>
      <c r="AH31" s="292"/>
      <c r="AI31" s="292"/>
      <c r="AJ31" s="292"/>
      <c r="AK31" s="289"/>
      <c r="AL31" s="289"/>
      <c r="AM31" s="289"/>
      <c r="AN31" s="289"/>
      <c r="AO31" s="289"/>
      <c r="AP31" s="292"/>
      <c r="AQ31" s="292"/>
      <c r="AR31" s="289"/>
      <c r="AS31" s="292"/>
      <c r="AT31" s="292"/>
      <c r="AU31" s="292"/>
      <c r="AV31" s="292"/>
      <c r="AW31" s="292"/>
      <c r="AX31" s="289"/>
      <c r="AY31" s="289"/>
      <c r="AZ31" s="289"/>
      <c r="BA31" s="292"/>
      <c r="BB31" s="292"/>
      <c r="BC31" s="289"/>
      <c r="BD31" s="292"/>
      <c r="BE31" s="292"/>
      <c r="BF31" s="289"/>
      <c r="BG31" s="289"/>
      <c r="BH31" s="292"/>
      <c r="BI31" s="292"/>
      <c r="BJ31" s="289"/>
      <c r="BK31" s="292"/>
      <c r="BL31" s="289"/>
      <c r="BM31" s="289"/>
      <c r="BN31" s="289"/>
      <c r="BO31" s="289"/>
      <c r="BP31" s="289"/>
      <c r="BQ31" s="192"/>
      <c r="BR31" s="192"/>
      <c r="BS31" s="316"/>
      <c r="BT31" s="298"/>
      <c r="BU31" s="192"/>
      <c r="BV31" s="301"/>
      <c r="BW31" s="301"/>
      <c r="BX31" s="301"/>
      <c r="BY31" s="301"/>
      <c r="BZ31" s="298"/>
    </row>
    <row r="32" spans="1:78" ht="17.25" hidden="1">
      <c r="A32" s="13"/>
      <c r="B32" s="312" t="s">
        <v>397</v>
      </c>
      <c r="C32" s="313">
        <v>-6</v>
      </c>
      <c r="D32" s="13"/>
      <c r="E32" s="314"/>
      <c r="F32" s="314"/>
      <c r="G32" s="314"/>
      <c r="H32" s="314"/>
      <c r="I32" s="314"/>
      <c r="J32" s="314" t="e">
        <f>J31-J30</f>
        <v>#REF!</v>
      </c>
      <c r="K32" s="315"/>
      <c r="L32" s="192"/>
      <c r="M32" s="460" t="s">
        <v>392</v>
      </c>
      <c r="N32" s="299"/>
      <c r="O32" s="292"/>
      <c r="P32" s="292"/>
      <c r="Q32" s="292"/>
      <c r="R32" s="292"/>
      <c r="S32" s="292"/>
      <c r="T32" s="292"/>
      <c r="U32" s="292"/>
      <c r="V32" s="292"/>
      <c r="W32" s="292"/>
      <c r="X32" s="289"/>
      <c r="Y32" s="289"/>
      <c r="Z32" s="292"/>
      <c r="AA32" s="292"/>
      <c r="AB32" s="292"/>
      <c r="AC32" s="292"/>
      <c r="AD32" s="292"/>
      <c r="AE32" s="292"/>
      <c r="AF32" s="292"/>
      <c r="AG32" s="300"/>
      <c r="AH32" s="292"/>
      <c r="AI32" s="292"/>
      <c r="AJ32" s="292"/>
      <c r="AK32" s="289"/>
      <c r="AL32" s="289"/>
      <c r="AM32" s="289"/>
      <c r="AN32" s="289"/>
      <c r="AO32" s="289"/>
      <c r="AP32" s="292"/>
      <c r="AQ32" s="292"/>
      <c r="AR32" s="289"/>
      <c r="AS32" s="292"/>
      <c r="AT32" s="292"/>
      <c r="AU32" s="292"/>
      <c r="AV32" s="292"/>
      <c r="AW32" s="292"/>
      <c r="AX32" s="289"/>
      <c r="AY32" s="289"/>
      <c r="AZ32" s="289"/>
      <c r="BA32" s="292"/>
      <c r="BB32" s="292"/>
      <c r="BC32" s="289"/>
      <c r="BD32" s="292"/>
      <c r="BE32" s="292"/>
      <c r="BF32" s="289"/>
      <c r="BG32" s="289"/>
      <c r="BH32" s="292"/>
      <c r="BI32" s="292"/>
      <c r="BJ32" s="289"/>
      <c r="BK32" s="292"/>
      <c r="BL32" s="289"/>
      <c r="BM32" s="289"/>
      <c r="BN32" s="289"/>
      <c r="BO32" s="289"/>
      <c r="BP32" s="289"/>
      <c r="BQ32" s="192"/>
      <c r="BR32" s="192"/>
      <c r="BS32" s="316"/>
      <c r="BT32" s="298"/>
      <c r="BU32" s="192"/>
      <c r="BV32" s="301"/>
      <c r="BW32" s="301"/>
      <c r="BX32" s="301"/>
      <c r="BY32" s="301"/>
      <c r="BZ32" s="298"/>
    </row>
    <row r="33" spans="1:78" ht="33">
      <c r="A33" s="317">
        <v>1</v>
      </c>
      <c r="B33" s="318" t="s">
        <v>435</v>
      </c>
      <c r="C33" s="462" t="s">
        <v>436</v>
      </c>
      <c r="D33" s="317" t="s">
        <v>109</v>
      </c>
      <c r="E33" s="305">
        <v>0.06</v>
      </c>
      <c r="F33" s="305">
        <v>0.06</v>
      </c>
      <c r="G33" s="305"/>
      <c r="H33" s="305">
        <f t="shared" ref="H33:H44" si="3">I33+J33</f>
        <v>0.06</v>
      </c>
      <c r="I33" s="305">
        <v>0</v>
      </c>
      <c r="J33" s="305">
        <f t="shared" ref="J33:J44" si="4">SUM(O33:BP33)-V33</f>
        <v>0.06</v>
      </c>
      <c r="K33" s="319" t="s">
        <v>389</v>
      </c>
      <c r="L33" s="299"/>
      <c r="M33" s="460" t="s">
        <v>392</v>
      </c>
      <c r="N33" s="458" t="s">
        <v>381</v>
      </c>
      <c r="O33" s="194"/>
      <c r="P33" s="194">
        <v>0</v>
      </c>
      <c r="Q33" s="194">
        <v>0.06</v>
      </c>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v>0</v>
      </c>
      <c r="BF33" s="194"/>
      <c r="BG33" s="194"/>
      <c r="BH33" s="194"/>
      <c r="BI33" s="194"/>
      <c r="BJ33" s="194"/>
      <c r="BK33" s="194"/>
      <c r="BL33" s="194"/>
      <c r="BM33" s="194"/>
      <c r="BN33" s="194"/>
      <c r="BO33" s="194"/>
      <c r="BP33" s="194"/>
      <c r="BQ33" s="193" t="s">
        <v>437</v>
      </c>
      <c r="BR33" s="193" t="s">
        <v>438</v>
      </c>
      <c r="BS33" s="321" t="s">
        <v>439</v>
      </c>
      <c r="BT33" s="309"/>
      <c r="BU33" s="194">
        <f t="shared" ref="BU33:BU40" si="5">E33-H33</f>
        <v>0</v>
      </c>
      <c r="BV33" s="322"/>
      <c r="BW33" s="322"/>
      <c r="BX33" s="322"/>
      <c r="BY33" s="322"/>
    </row>
    <row r="34" spans="1:78" ht="37.5" customHeight="1">
      <c r="A34" s="317">
        <v>2</v>
      </c>
      <c r="B34" s="318" t="s">
        <v>440</v>
      </c>
      <c r="C34" s="462" t="s">
        <v>436</v>
      </c>
      <c r="D34" s="317" t="s">
        <v>109</v>
      </c>
      <c r="E34" s="305">
        <v>0.01</v>
      </c>
      <c r="F34" s="305">
        <v>0.01</v>
      </c>
      <c r="G34" s="305"/>
      <c r="H34" s="305">
        <f t="shared" si="3"/>
        <v>0.01</v>
      </c>
      <c r="I34" s="305">
        <v>0.01</v>
      </c>
      <c r="J34" s="305">
        <f t="shared" si="4"/>
        <v>0</v>
      </c>
      <c r="K34" s="319" t="s">
        <v>389</v>
      </c>
      <c r="L34" s="299"/>
      <c r="M34" s="460" t="s">
        <v>392</v>
      </c>
      <c r="N34" s="458" t="s">
        <v>381</v>
      </c>
      <c r="O34" s="194"/>
      <c r="P34" s="194">
        <v>0</v>
      </c>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v>0</v>
      </c>
      <c r="BF34" s="194"/>
      <c r="BG34" s="194"/>
      <c r="BH34" s="194"/>
      <c r="BI34" s="194"/>
      <c r="BJ34" s="194"/>
      <c r="BK34" s="194"/>
      <c r="BL34" s="194"/>
      <c r="BM34" s="194"/>
      <c r="BN34" s="194"/>
      <c r="BO34" s="194"/>
      <c r="BP34" s="194"/>
      <c r="BQ34" s="193" t="s">
        <v>441</v>
      </c>
      <c r="BR34" s="193" t="s">
        <v>438</v>
      </c>
      <c r="BS34" s="321" t="s">
        <v>442</v>
      </c>
      <c r="BT34" s="295" t="s">
        <v>443</v>
      </c>
      <c r="BU34" s="194">
        <f t="shared" si="5"/>
        <v>0</v>
      </c>
      <c r="BV34" s="322"/>
      <c r="BW34" s="322"/>
      <c r="BX34" s="322"/>
      <c r="BY34" s="322"/>
    </row>
    <row r="35" spans="1:78" ht="37.5" customHeight="1">
      <c r="A35" s="317">
        <v>3</v>
      </c>
      <c r="B35" s="318" t="s">
        <v>444</v>
      </c>
      <c r="C35" s="462" t="s">
        <v>436</v>
      </c>
      <c r="D35" s="317" t="s">
        <v>109</v>
      </c>
      <c r="E35" s="305">
        <v>0.01</v>
      </c>
      <c r="F35" s="305">
        <v>0.01</v>
      </c>
      <c r="G35" s="305">
        <v>0.01</v>
      </c>
      <c r="H35" s="305">
        <f t="shared" si="3"/>
        <v>0.01</v>
      </c>
      <c r="I35" s="305"/>
      <c r="J35" s="305">
        <f t="shared" si="4"/>
        <v>0.01</v>
      </c>
      <c r="K35" s="319" t="s">
        <v>389</v>
      </c>
      <c r="L35" s="299" t="s">
        <v>445</v>
      </c>
      <c r="M35" s="460" t="s">
        <v>392</v>
      </c>
      <c r="N35" s="458" t="s">
        <v>381</v>
      </c>
      <c r="O35" s="194"/>
      <c r="P35" s="194">
        <v>0</v>
      </c>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94">
        <v>0</v>
      </c>
      <c r="BF35" s="194"/>
      <c r="BG35" s="194"/>
      <c r="BH35" s="194"/>
      <c r="BI35" s="194"/>
      <c r="BJ35" s="194"/>
      <c r="BK35" s="194"/>
      <c r="BL35" s="194"/>
      <c r="BM35" s="194">
        <v>0.01</v>
      </c>
      <c r="BN35" s="194"/>
      <c r="BO35" s="194"/>
      <c r="BP35" s="194"/>
      <c r="BQ35" s="193" t="s">
        <v>446</v>
      </c>
      <c r="BR35" s="193" t="s">
        <v>438</v>
      </c>
      <c r="BS35" s="328" t="s">
        <v>447</v>
      </c>
      <c r="BT35" s="295" t="s">
        <v>443</v>
      </c>
      <c r="BU35" s="194">
        <f t="shared" si="5"/>
        <v>0</v>
      </c>
      <c r="BV35" s="322"/>
      <c r="BW35" s="322"/>
      <c r="BX35" s="322"/>
      <c r="BY35" s="322"/>
    </row>
    <row r="36" spans="1:78" ht="37.5" customHeight="1">
      <c r="A36" s="317">
        <v>4</v>
      </c>
      <c r="B36" s="325" t="s">
        <v>448</v>
      </c>
      <c r="C36" s="462" t="s">
        <v>436</v>
      </c>
      <c r="D36" s="317" t="s">
        <v>109</v>
      </c>
      <c r="E36" s="305">
        <v>0.43</v>
      </c>
      <c r="F36" s="305">
        <v>0.43</v>
      </c>
      <c r="G36" s="305">
        <v>0.43</v>
      </c>
      <c r="H36" s="305">
        <f t="shared" si="3"/>
        <v>0.43</v>
      </c>
      <c r="I36" s="305"/>
      <c r="J36" s="305">
        <f t="shared" si="4"/>
        <v>0.43</v>
      </c>
      <c r="K36" s="319" t="s">
        <v>389</v>
      </c>
      <c r="L36" s="299" t="s">
        <v>445</v>
      </c>
      <c r="M36" s="460" t="s">
        <v>392</v>
      </c>
      <c r="N36" s="458" t="s">
        <v>381</v>
      </c>
      <c r="O36" s="194"/>
      <c r="P36" s="194">
        <v>0</v>
      </c>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4"/>
      <c r="AX36" s="194"/>
      <c r="AY36" s="194"/>
      <c r="AZ36" s="194"/>
      <c r="BA36" s="194"/>
      <c r="BB36" s="194"/>
      <c r="BC36" s="194"/>
      <c r="BD36" s="194"/>
      <c r="BE36" s="194">
        <v>0</v>
      </c>
      <c r="BF36" s="194"/>
      <c r="BG36" s="194"/>
      <c r="BH36" s="194"/>
      <c r="BI36" s="194"/>
      <c r="BJ36" s="194"/>
      <c r="BK36" s="194"/>
      <c r="BL36" s="194"/>
      <c r="BM36" s="326">
        <v>0.43</v>
      </c>
      <c r="BN36" s="326"/>
      <c r="BO36" s="326"/>
      <c r="BP36" s="326"/>
      <c r="BQ36" s="193" t="s">
        <v>449</v>
      </c>
      <c r="BR36" s="193" t="s">
        <v>438</v>
      </c>
      <c r="BS36" s="328" t="s">
        <v>450</v>
      </c>
      <c r="BT36" s="295" t="s">
        <v>443</v>
      </c>
      <c r="BU36" s="194">
        <f t="shared" si="5"/>
        <v>0</v>
      </c>
      <c r="BV36" s="322"/>
      <c r="BW36" s="322"/>
      <c r="BX36" s="322"/>
      <c r="BY36" s="322"/>
    </row>
    <row r="37" spans="1:78" ht="33">
      <c r="A37" s="317">
        <v>5</v>
      </c>
      <c r="B37" s="318" t="s">
        <v>451</v>
      </c>
      <c r="C37" s="462" t="s">
        <v>436</v>
      </c>
      <c r="D37" s="317" t="s">
        <v>109</v>
      </c>
      <c r="E37" s="305">
        <v>2</v>
      </c>
      <c r="F37" s="305">
        <v>2</v>
      </c>
      <c r="G37" s="305"/>
      <c r="H37" s="305">
        <f t="shared" si="3"/>
        <v>1.95</v>
      </c>
      <c r="I37" s="305"/>
      <c r="J37" s="305">
        <f t="shared" si="4"/>
        <v>1.95</v>
      </c>
      <c r="K37" s="319" t="s">
        <v>389</v>
      </c>
      <c r="L37" s="299"/>
      <c r="M37" s="460" t="s">
        <v>392</v>
      </c>
      <c r="N37" s="458" t="s">
        <v>381</v>
      </c>
      <c r="O37" s="194"/>
      <c r="P37" s="194">
        <v>0</v>
      </c>
      <c r="Q37" s="194">
        <f>2-0.05</f>
        <v>1.95</v>
      </c>
      <c r="R37" s="194"/>
      <c r="S37" s="194"/>
      <c r="T37" s="194"/>
      <c r="U37" s="194"/>
      <c r="V37" s="194"/>
      <c r="W37" s="194"/>
      <c r="X37" s="194"/>
      <c r="Y37" s="194"/>
      <c r="Z37" s="194"/>
      <c r="AA37" s="194"/>
      <c r="AB37" s="194"/>
      <c r="AC37" s="194"/>
      <c r="AD37" s="194"/>
      <c r="AE37" s="194"/>
      <c r="AF37" s="194"/>
      <c r="AG37" s="194"/>
      <c r="AH37" s="194"/>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94">
        <v>0</v>
      </c>
      <c r="BF37" s="194"/>
      <c r="BG37" s="194"/>
      <c r="BH37" s="194"/>
      <c r="BI37" s="194"/>
      <c r="BJ37" s="194"/>
      <c r="BK37" s="194"/>
      <c r="BL37" s="194"/>
      <c r="BM37" s="194"/>
      <c r="BN37" s="194"/>
      <c r="BO37" s="194"/>
      <c r="BP37" s="194"/>
      <c r="BQ37" s="193" t="s">
        <v>452</v>
      </c>
      <c r="BR37" s="193" t="s">
        <v>438</v>
      </c>
      <c r="BS37" s="321"/>
      <c r="BU37" s="194">
        <f t="shared" si="5"/>
        <v>5.0000000000000044E-2</v>
      </c>
      <c r="BV37" s="322"/>
      <c r="BW37" s="322"/>
      <c r="BX37" s="322"/>
      <c r="BY37" s="322"/>
    </row>
    <row r="38" spans="1:78" ht="49.5">
      <c r="A38" s="317">
        <v>6</v>
      </c>
      <c r="B38" s="318" t="s">
        <v>453</v>
      </c>
      <c r="C38" s="462" t="s">
        <v>436</v>
      </c>
      <c r="D38" s="317" t="s">
        <v>109</v>
      </c>
      <c r="E38" s="305">
        <v>1.4999999999999999E-2</v>
      </c>
      <c r="F38" s="305">
        <v>0.02</v>
      </c>
      <c r="G38" s="305">
        <v>1.4999999999999999E-2</v>
      </c>
      <c r="H38" s="305">
        <f t="shared" si="3"/>
        <v>0.02</v>
      </c>
      <c r="I38" s="305"/>
      <c r="J38" s="305">
        <f t="shared" si="4"/>
        <v>0.02</v>
      </c>
      <c r="K38" s="319" t="s">
        <v>389</v>
      </c>
      <c r="L38" s="299" t="s">
        <v>445</v>
      </c>
      <c r="M38" s="460" t="s">
        <v>392</v>
      </c>
      <c r="N38" s="458" t="s">
        <v>381</v>
      </c>
      <c r="O38" s="194"/>
      <c r="P38" s="194">
        <v>0</v>
      </c>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94">
        <v>0</v>
      </c>
      <c r="BF38" s="194"/>
      <c r="BG38" s="194"/>
      <c r="BH38" s="194"/>
      <c r="BI38" s="194"/>
      <c r="BJ38" s="194"/>
      <c r="BK38" s="194"/>
      <c r="BL38" s="194"/>
      <c r="BM38" s="194">
        <v>0.02</v>
      </c>
      <c r="BN38" s="194"/>
      <c r="BO38" s="194"/>
      <c r="BP38" s="194"/>
      <c r="BQ38" s="193"/>
      <c r="BR38" s="193"/>
      <c r="BS38" s="328" t="s">
        <v>454</v>
      </c>
      <c r="BU38" s="194">
        <f t="shared" si="5"/>
        <v>-5.000000000000001E-3</v>
      </c>
      <c r="BV38" s="322"/>
      <c r="BW38" s="322"/>
      <c r="BX38" s="322"/>
      <c r="BY38" s="322"/>
    </row>
    <row r="39" spans="1:78" ht="33">
      <c r="A39" s="317">
        <v>7</v>
      </c>
      <c r="B39" s="318" t="s">
        <v>455</v>
      </c>
      <c r="C39" s="462" t="s">
        <v>436</v>
      </c>
      <c r="D39" s="317" t="s">
        <v>109</v>
      </c>
      <c r="E39" s="305">
        <v>0.04</v>
      </c>
      <c r="F39" s="305">
        <v>0.04</v>
      </c>
      <c r="G39" s="305">
        <v>0.04</v>
      </c>
      <c r="H39" s="305">
        <f t="shared" si="3"/>
        <v>0.04</v>
      </c>
      <c r="I39" s="305"/>
      <c r="J39" s="305">
        <f t="shared" si="4"/>
        <v>0.04</v>
      </c>
      <c r="K39" s="319" t="s">
        <v>389</v>
      </c>
      <c r="L39" s="299" t="s">
        <v>445</v>
      </c>
      <c r="M39" s="460" t="s">
        <v>392</v>
      </c>
      <c r="N39" s="458" t="s">
        <v>381</v>
      </c>
      <c r="O39" s="194"/>
      <c r="P39" s="194">
        <v>0</v>
      </c>
      <c r="Q39" s="194"/>
      <c r="R39" s="194"/>
      <c r="S39" s="194"/>
      <c r="T39" s="194"/>
      <c r="U39" s="194"/>
      <c r="V39" s="194"/>
      <c r="W39" s="194"/>
      <c r="X39" s="194"/>
      <c r="Y39" s="194"/>
      <c r="Z39" s="194"/>
      <c r="AA39" s="194"/>
      <c r="AB39" s="194"/>
      <c r="AC39" s="194"/>
      <c r="AD39" s="194"/>
      <c r="AE39" s="194"/>
      <c r="AF39" s="194"/>
      <c r="AG39" s="194"/>
      <c r="AH39" s="194"/>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94">
        <v>0</v>
      </c>
      <c r="BF39" s="194"/>
      <c r="BG39" s="194"/>
      <c r="BH39" s="194"/>
      <c r="BI39" s="194"/>
      <c r="BJ39" s="194"/>
      <c r="BK39" s="194"/>
      <c r="BL39" s="194"/>
      <c r="BM39" s="322">
        <v>0.04</v>
      </c>
      <c r="BN39" s="322"/>
      <c r="BO39" s="322"/>
      <c r="BP39" s="322"/>
      <c r="BQ39" s="193"/>
      <c r="BR39" s="193"/>
      <c r="BS39" s="328" t="s">
        <v>456</v>
      </c>
      <c r="BU39" s="194">
        <f t="shared" si="5"/>
        <v>0</v>
      </c>
      <c r="BV39" s="322"/>
      <c r="BW39" s="322"/>
      <c r="BX39" s="322"/>
      <c r="BY39" s="322"/>
    </row>
    <row r="40" spans="1:78" ht="49.5">
      <c r="A40" s="317">
        <v>8</v>
      </c>
      <c r="B40" s="325" t="s">
        <v>457</v>
      </c>
      <c r="C40" s="462" t="s">
        <v>436</v>
      </c>
      <c r="D40" s="15" t="s">
        <v>458</v>
      </c>
      <c r="E40" s="305">
        <v>1.2</v>
      </c>
      <c r="F40" s="305">
        <v>1.19</v>
      </c>
      <c r="G40" s="305">
        <v>1.19</v>
      </c>
      <c r="H40" s="305">
        <f t="shared" si="3"/>
        <v>1.19</v>
      </c>
      <c r="I40" s="323">
        <v>0.01</v>
      </c>
      <c r="J40" s="305">
        <f t="shared" si="4"/>
        <v>1.18</v>
      </c>
      <c r="K40" s="319" t="s">
        <v>389</v>
      </c>
      <c r="L40" s="299"/>
      <c r="M40" s="460" t="s">
        <v>392</v>
      </c>
      <c r="N40" s="458"/>
      <c r="O40" s="326"/>
      <c r="P40" s="327">
        <v>0.18</v>
      </c>
      <c r="Q40" s="327">
        <v>0.6</v>
      </c>
      <c r="R40" s="326"/>
      <c r="S40" s="326"/>
      <c r="T40" s="326"/>
      <c r="U40" s="326"/>
      <c r="V40" s="326"/>
      <c r="W40" s="326"/>
      <c r="X40" s="326"/>
      <c r="Y40" s="326"/>
      <c r="Z40" s="326"/>
      <c r="AA40" s="194"/>
      <c r="AB40" s="326"/>
      <c r="AC40" s="326">
        <v>0.01</v>
      </c>
      <c r="AD40" s="326"/>
      <c r="AE40" s="326"/>
      <c r="AF40" s="326"/>
      <c r="AG40" s="326"/>
      <c r="AH40" s="326"/>
      <c r="AI40" s="326">
        <v>0.01</v>
      </c>
      <c r="AJ40" s="326"/>
      <c r="AK40" s="326"/>
      <c r="AL40" s="326"/>
      <c r="AM40" s="326"/>
      <c r="AN40" s="326"/>
      <c r="AO40" s="326"/>
      <c r="AP40" s="326"/>
      <c r="AQ40" s="326"/>
      <c r="AR40" s="326"/>
      <c r="AS40" s="326"/>
      <c r="AT40" s="326"/>
      <c r="AU40" s="326"/>
      <c r="AV40" s="326"/>
      <c r="AW40" s="326"/>
      <c r="AX40" s="326"/>
      <c r="AY40" s="326"/>
      <c r="AZ40" s="326"/>
      <c r="BA40" s="326"/>
      <c r="BB40" s="326">
        <v>0.03</v>
      </c>
      <c r="BC40" s="326"/>
      <c r="BD40" s="326"/>
      <c r="BE40" s="326">
        <v>0</v>
      </c>
      <c r="BF40" s="326"/>
      <c r="BG40" s="326"/>
      <c r="BH40" s="326"/>
      <c r="BI40" s="326"/>
      <c r="BJ40" s="326">
        <v>0.2</v>
      </c>
      <c r="BK40" s="326"/>
      <c r="BL40" s="326"/>
      <c r="BM40" s="326"/>
      <c r="BN40" s="326">
        <v>0.15</v>
      </c>
      <c r="BO40" s="326"/>
      <c r="BP40" s="326"/>
      <c r="BQ40" s="193" t="s">
        <v>459</v>
      </c>
      <c r="BR40" s="193" t="s">
        <v>438</v>
      </c>
      <c r="BS40" s="328" t="s">
        <v>460</v>
      </c>
      <c r="BU40" s="194">
        <f t="shared" si="5"/>
        <v>1.0000000000000009E-2</v>
      </c>
      <c r="BV40" s="322"/>
      <c r="BW40" s="322"/>
      <c r="BX40" s="322"/>
      <c r="BY40" s="322"/>
    </row>
    <row r="41" spans="1:78" hidden="1">
      <c r="A41" s="317" t="s">
        <v>461</v>
      </c>
      <c r="B41" s="325"/>
      <c r="C41" s="462" t="s">
        <v>436</v>
      </c>
      <c r="D41" s="317" t="s">
        <v>109</v>
      </c>
      <c r="E41" s="305"/>
      <c r="F41" s="236">
        <v>0.65</v>
      </c>
      <c r="G41" s="236"/>
      <c r="H41" s="305">
        <f t="shared" si="3"/>
        <v>0.65</v>
      </c>
      <c r="I41" s="323">
        <v>0.01</v>
      </c>
      <c r="J41" s="305">
        <f t="shared" si="4"/>
        <v>0.64</v>
      </c>
      <c r="K41" s="319" t="s">
        <v>389</v>
      </c>
      <c r="L41" s="329"/>
      <c r="M41" s="460" t="s">
        <v>392</v>
      </c>
      <c r="N41" s="458" t="s">
        <v>381</v>
      </c>
      <c r="O41" s="194"/>
      <c r="P41" s="327">
        <v>0.09</v>
      </c>
      <c r="Q41" s="330">
        <f>0.41</f>
        <v>0.41</v>
      </c>
      <c r="R41" s="194"/>
      <c r="S41" s="194"/>
      <c r="T41" s="194"/>
      <c r="U41" s="194"/>
      <c r="V41" s="194"/>
      <c r="W41" s="194"/>
      <c r="X41" s="194"/>
      <c r="Y41" s="194"/>
      <c r="Z41" s="194"/>
      <c r="AA41" s="194"/>
      <c r="AB41" s="326"/>
      <c r="AC41" s="194">
        <v>0.01</v>
      </c>
      <c r="AD41" s="194"/>
      <c r="AE41" s="194"/>
      <c r="AF41" s="194"/>
      <c r="AG41" s="194"/>
      <c r="AH41" s="194"/>
      <c r="AI41" s="331">
        <v>0.01</v>
      </c>
      <c r="AJ41" s="331"/>
      <c r="AK41" s="331"/>
      <c r="AL41" s="331"/>
      <c r="AM41" s="331"/>
      <c r="AN41" s="331"/>
      <c r="AO41" s="331"/>
      <c r="AP41" s="194"/>
      <c r="AQ41" s="194"/>
      <c r="AR41" s="194"/>
      <c r="AS41" s="194"/>
      <c r="AT41" s="194"/>
      <c r="AU41" s="194"/>
      <c r="AV41" s="194"/>
      <c r="AW41" s="194"/>
      <c r="AX41" s="194"/>
      <c r="AY41" s="194"/>
      <c r="AZ41" s="194"/>
      <c r="BA41" s="194"/>
      <c r="BB41" s="331">
        <v>0.02</v>
      </c>
      <c r="BC41" s="194"/>
      <c r="BD41" s="194"/>
      <c r="BE41" s="194">
        <v>0</v>
      </c>
      <c r="BF41" s="194"/>
      <c r="BG41" s="194"/>
      <c r="BH41" s="194"/>
      <c r="BI41" s="194"/>
      <c r="BJ41" s="194"/>
      <c r="BK41" s="194"/>
      <c r="BL41" s="194"/>
      <c r="BM41" s="194"/>
      <c r="BN41" s="194">
        <v>0.1</v>
      </c>
      <c r="BO41" s="194"/>
      <c r="BP41" s="194"/>
      <c r="BQ41" s="193"/>
      <c r="BR41" s="193"/>
      <c r="BS41" s="321"/>
      <c r="BT41" s="296"/>
      <c r="BV41" s="329"/>
      <c r="BW41" s="329"/>
      <c r="BX41" s="329"/>
      <c r="BY41" s="329"/>
    </row>
    <row r="42" spans="1:78" hidden="1">
      <c r="A42" s="317" t="s">
        <v>461</v>
      </c>
      <c r="B42" s="325"/>
      <c r="C42" s="462" t="s">
        <v>436</v>
      </c>
      <c r="D42" s="317" t="s">
        <v>135</v>
      </c>
      <c r="E42" s="305"/>
      <c r="F42" s="236">
        <v>0.55000000000000004</v>
      </c>
      <c r="G42" s="236"/>
      <c r="H42" s="305">
        <f t="shared" si="3"/>
        <v>0.55000000000000004</v>
      </c>
      <c r="I42" s="305"/>
      <c r="J42" s="305">
        <f t="shared" si="4"/>
        <v>0.55000000000000004</v>
      </c>
      <c r="K42" s="319" t="s">
        <v>389</v>
      </c>
      <c r="L42" s="329"/>
      <c r="M42" s="460" t="s">
        <v>392</v>
      </c>
      <c r="N42" s="458" t="s">
        <v>381</v>
      </c>
      <c r="O42" s="194"/>
      <c r="P42" s="327">
        <v>0.09</v>
      </c>
      <c r="Q42" s="330">
        <v>0.2</v>
      </c>
      <c r="R42" s="194"/>
      <c r="S42" s="194"/>
      <c r="T42" s="194"/>
      <c r="U42" s="194"/>
      <c r="V42" s="194"/>
      <c r="W42" s="194"/>
      <c r="X42" s="194"/>
      <c r="Y42" s="194"/>
      <c r="Z42" s="194"/>
      <c r="AA42" s="194"/>
      <c r="AB42" s="194"/>
      <c r="AC42" s="194"/>
      <c r="AD42" s="194"/>
      <c r="AE42" s="194"/>
      <c r="AF42" s="194"/>
      <c r="AG42" s="194"/>
      <c r="AH42" s="194"/>
      <c r="AI42" s="331"/>
      <c r="AJ42" s="331"/>
      <c r="AK42" s="331"/>
      <c r="AL42" s="331"/>
      <c r="AM42" s="331"/>
      <c r="AN42" s="331"/>
      <c r="AO42" s="331"/>
      <c r="AP42" s="194"/>
      <c r="AQ42" s="194"/>
      <c r="AR42" s="194"/>
      <c r="AS42" s="194"/>
      <c r="AT42" s="194"/>
      <c r="AU42" s="194"/>
      <c r="AV42" s="194"/>
      <c r="AW42" s="194"/>
      <c r="AX42" s="194"/>
      <c r="AY42" s="194"/>
      <c r="AZ42" s="194"/>
      <c r="BA42" s="194"/>
      <c r="BB42" s="331">
        <v>0.01</v>
      </c>
      <c r="BC42" s="194"/>
      <c r="BD42" s="194"/>
      <c r="BE42" s="194">
        <v>0</v>
      </c>
      <c r="BF42" s="194"/>
      <c r="BG42" s="194"/>
      <c r="BH42" s="194"/>
      <c r="BI42" s="194"/>
      <c r="BJ42" s="194">
        <v>0.2</v>
      </c>
      <c r="BK42" s="194"/>
      <c r="BL42" s="194"/>
      <c r="BM42" s="194"/>
      <c r="BN42" s="194">
        <f>0.25-0.2</f>
        <v>4.9999999999999989E-2</v>
      </c>
      <c r="BO42" s="194"/>
      <c r="BP42" s="194"/>
      <c r="BQ42" s="193"/>
      <c r="BR42" s="193"/>
      <c r="BS42" s="321"/>
      <c r="BT42" s="296"/>
      <c r="BV42" s="329"/>
      <c r="BW42" s="329"/>
      <c r="BX42" s="329"/>
      <c r="BY42" s="329"/>
    </row>
    <row r="43" spans="1:78" ht="22.5" customHeight="1">
      <c r="A43" s="317">
        <v>9</v>
      </c>
      <c r="B43" s="318" t="s">
        <v>462</v>
      </c>
      <c r="C43" s="462" t="s">
        <v>436</v>
      </c>
      <c r="D43" s="317" t="s">
        <v>109</v>
      </c>
      <c r="E43" s="305">
        <v>40</v>
      </c>
      <c r="F43" s="305">
        <v>39.999999999999993</v>
      </c>
      <c r="G43" s="305"/>
      <c r="H43" s="305">
        <f t="shared" si="3"/>
        <v>40.600000000000009</v>
      </c>
      <c r="I43" s="305"/>
      <c r="J43" s="305">
        <f t="shared" si="4"/>
        <v>40.600000000000009</v>
      </c>
      <c r="K43" s="319" t="s">
        <v>389</v>
      </c>
      <c r="L43" s="299"/>
      <c r="M43" s="460" t="s">
        <v>392</v>
      </c>
      <c r="N43" s="458" t="s">
        <v>381</v>
      </c>
      <c r="O43" s="194">
        <f>3+2.85</f>
        <v>5.85</v>
      </c>
      <c r="P43" s="327">
        <v>6.07</v>
      </c>
      <c r="Q43" s="194">
        <f>4.7-0.01+0.7</f>
        <v>5.3900000000000006</v>
      </c>
      <c r="R43" s="194">
        <f>10+5.92</f>
        <v>15.92</v>
      </c>
      <c r="S43" s="194"/>
      <c r="T43" s="194"/>
      <c r="U43" s="194">
        <f>1.54+2</f>
        <v>3.54</v>
      </c>
      <c r="V43" s="194"/>
      <c r="W43" s="194">
        <f>0.9-0.7</f>
        <v>0.20000000000000007</v>
      </c>
      <c r="X43" s="194"/>
      <c r="Y43" s="194"/>
      <c r="Z43" s="320"/>
      <c r="AA43" s="320"/>
      <c r="AB43" s="320"/>
      <c r="AC43" s="320"/>
      <c r="AD43" s="320"/>
      <c r="AE43" s="320"/>
      <c r="AF43" s="320">
        <v>0.94</v>
      </c>
      <c r="AG43" s="320"/>
      <c r="AH43" s="320"/>
      <c r="AI43" s="320"/>
      <c r="AJ43" s="320"/>
      <c r="AK43" s="320"/>
      <c r="AL43" s="320"/>
      <c r="AM43" s="320"/>
      <c r="AN43" s="320"/>
      <c r="AO43" s="320"/>
      <c r="AP43" s="320"/>
      <c r="AQ43" s="320"/>
      <c r="AR43" s="320"/>
      <c r="AS43" s="320"/>
      <c r="AT43" s="320"/>
      <c r="AU43" s="320"/>
      <c r="AV43" s="320">
        <v>0.6</v>
      </c>
      <c r="AW43" s="320">
        <v>2</v>
      </c>
      <c r="AX43" s="320"/>
      <c r="AY43" s="320"/>
      <c r="AZ43" s="320"/>
      <c r="BA43" s="320"/>
      <c r="BB43" s="194"/>
      <c r="BC43" s="320"/>
      <c r="BD43" s="320"/>
      <c r="BE43" s="320"/>
      <c r="BF43" s="320"/>
      <c r="BG43" s="320"/>
      <c r="BH43" s="320"/>
      <c r="BI43" s="320"/>
      <c r="BJ43" s="320"/>
      <c r="BK43" s="320">
        <v>0.09</v>
      </c>
      <c r="BL43" s="320"/>
      <c r="BM43" s="320"/>
      <c r="BN43" s="320"/>
      <c r="BO43" s="320"/>
      <c r="BP43" s="320"/>
      <c r="BQ43" s="193"/>
      <c r="BR43" s="193"/>
      <c r="BS43" s="321"/>
      <c r="BU43" s="194">
        <f>E43-H43</f>
        <v>-0.60000000000000853</v>
      </c>
      <c r="BV43" s="322"/>
      <c r="BW43" s="322"/>
      <c r="BX43" s="322"/>
      <c r="BY43" s="322"/>
    </row>
    <row r="44" spans="1:78" ht="24.75" customHeight="1">
      <c r="A44" s="302" t="s">
        <v>463</v>
      </c>
      <c r="B44" s="303" t="s">
        <v>464</v>
      </c>
      <c r="C44" s="13"/>
      <c r="D44" s="302"/>
      <c r="E44" s="304"/>
      <c r="F44" s="304">
        <v>0</v>
      </c>
      <c r="G44" s="304"/>
      <c r="H44" s="305">
        <f t="shared" si="3"/>
        <v>0</v>
      </c>
      <c r="I44" s="304"/>
      <c r="J44" s="305">
        <f t="shared" si="4"/>
        <v>0</v>
      </c>
      <c r="K44" s="306"/>
      <c r="L44" s="192"/>
      <c r="M44" s="460" t="s">
        <v>392</v>
      </c>
      <c r="N44" s="299"/>
      <c r="O44" s="194"/>
      <c r="P44" s="194">
        <v>0</v>
      </c>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v>0</v>
      </c>
      <c r="BF44" s="194"/>
      <c r="BG44" s="194"/>
      <c r="BH44" s="194"/>
      <c r="BI44" s="194"/>
      <c r="BJ44" s="194"/>
      <c r="BK44" s="194"/>
      <c r="BL44" s="194"/>
      <c r="BM44" s="194"/>
      <c r="BN44" s="194"/>
      <c r="BO44" s="194"/>
      <c r="BP44" s="194"/>
      <c r="BQ44" s="307"/>
      <c r="BR44" s="307"/>
      <c r="BS44" s="308"/>
      <c r="BT44" s="309"/>
      <c r="BU44" s="194">
        <f>E44-H44</f>
        <v>0</v>
      </c>
      <c r="BV44" s="310"/>
      <c r="BW44" s="310"/>
      <c r="BX44" s="310"/>
      <c r="BY44" s="310"/>
      <c r="BZ44" s="311"/>
    </row>
    <row r="45" spans="1:78" ht="17.25" hidden="1">
      <c r="A45" s="13"/>
      <c r="B45" s="312" t="s">
        <v>348</v>
      </c>
      <c r="C45" s="313">
        <v>-1</v>
      </c>
      <c r="D45" s="13"/>
      <c r="E45" s="314"/>
      <c r="F45" s="314"/>
      <c r="G45" s="314"/>
      <c r="H45" s="314"/>
      <c r="I45" s="314"/>
      <c r="J45" s="314" t="e">
        <f>#REF!</f>
        <v>#REF!</v>
      </c>
      <c r="K45" s="315"/>
      <c r="L45" s="192"/>
      <c r="M45" s="460" t="s">
        <v>392</v>
      </c>
      <c r="N45" s="299"/>
      <c r="O45" s="292"/>
      <c r="P45" s="292"/>
      <c r="Q45" s="292"/>
      <c r="R45" s="292"/>
      <c r="S45" s="292"/>
      <c r="T45" s="292"/>
      <c r="U45" s="292"/>
      <c r="V45" s="292"/>
      <c r="W45" s="292"/>
      <c r="X45" s="289"/>
      <c r="Y45" s="289"/>
      <c r="Z45" s="292"/>
      <c r="AA45" s="292"/>
      <c r="AB45" s="292"/>
      <c r="AC45" s="292"/>
      <c r="AD45" s="292"/>
      <c r="AE45" s="292"/>
      <c r="AF45" s="292"/>
      <c r="AG45" s="300"/>
      <c r="AH45" s="292"/>
      <c r="AI45" s="292"/>
      <c r="AJ45" s="292"/>
      <c r="AK45" s="289"/>
      <c r="AL45" s="289"/>
      <c r="AM45" s="289"/>
      <c r="AN45" s="289"/>
      <c r="AO45" s="289"/>
      <c r="AP45" s="292"/>
      <c r="AQ45" s="292"/>
      <c r="AR45" s="289"/>
      <c r="AS45" s="292"/>
      <c r="AT45" s="292"/>
      <c r="AU45" s="292"/>
      <c r="AV45" s="292"/>
      <c r="AW45" s="292"/>
      <c r="AX45" s="289"/>
      <c r="AY45" s="289"/>
      <c r="AZ45" s="289"/>
      <c r="BA45" s="292"/>
      <c r="BB45" s="292"/>
      <c r="BC45" s="289"/>
      <c r="BD45" s="292"/>
      <c r="BE45" s="292"/>
      <c r="BF45" s="289"/>
      <c r="BG45" s="289"/>
      <c r="BH45" s="292"/>
      <c r="BI45" s="292"/>
      <c r="BJ45" s="289"/>
      <c r="BK45" s="292"/>
      <c r="BL45" s="289"/>
      <c r="BM45" s="289"/>
      <c r="BN45" s="289"/>
      <c r="BO45" s="289"/>
      <c r="BP45" s="289"/>
      <c r="BQ45" s="192"/>
      <c r="BR45" s="192"/>
      <c r="BS45" s="316"/>
      <c r="BT45" s="298"/>
      <c r="BU45" s="192"/>
      <c r="BV45" s="301"/>
      <c r="BW45" s="301"/>
      <c r="BX45" s="301"/>
      <c r="BY45" s="301"/>
      <c r="BZ45" s="298"/>
    </row>
    <row r="46" spans="1:78" ht="17.25" hidden="1">
      <c r="A46" s="13"/>
      <c r="B46" s="312" t="s">
        <v>393</v>
      </c>
      <c r="C46" s="313">
        <v>-2</v>
      </c>
      <c r="D46" s="13"/>
      <c r="E46" s="314" t="e">
        <f>#REF!</f>
        <v>#REF!</v>
      </c>
      <c r="F46" s="314"/>
      <c r="G46" s="314"/>
      <c r="H46" s="314"/>
      <c r="I46" s="314"/>
      <c r="J46" s="314" t="e">
        <f>#REF!</f>
        <v>#REF!</v>
      </c>
      <c r="K46" s="315"/>
      <c r="L46" s="192"/>
      <c r="M46" s="460" t="s">
        <v>392</v>
      </c>
      <c r="N46" s="299"/>
      <c r="O46" s="292"/>
      <c r="P46" s="292"/>
      <c r="Q46" s="292"/>
      <c r="R46" s="292"/>
      <c r="S46" s="292"/>
      <c r="T46" s="292"/>
      <c r="U46" s="292"/>
      <c r="V46" s="292"/>
      <c r="W46" s="292"/>
      <c r="X46" s="289"/>
      <c r="Y46" s="289"/>
      <c r="Z46" s="292"/>
      <c r="AA46" s="292"/>
      <c r="AB46" s="292"/>
      <c r="AC46" s="292"/>
      <c r="AD46" s="292"/>
      <c r="AE46" s="292"/>
      <c r="AF46" s="292"/>
      <c r="AG46" s="300"/>
      <c r="AH46" s="292"/>
      <c r="AI46" s="292"/>
      <c r="AJ46" s="292"/>
      <c r="AK46" s="289"/>
      <c r="AL46" s="289"/>
      <c r="AM46" s="289"/>
      <c r="AN46" s="289"/>
      <c r="AO46" s="289"/>
      <c r="AP46" s="292"/>
      <c r="AQ46" s="292"/>
      <c r="AR46" s="289"/>
      <c r="AS46" s="292"/>
      <c r="AT46" s="292"/>
      <c r="AU46" s="292"/>
      <c r="AV46" s="292"/>
      <c r="AW46" s="292"/>
      <c r="AX46" s="289"/>
      <c r="AY46" s="289"/>
      <c r="AZ46" s="289"/>
      <c r="BA46" s="292"/>
      <c r="BB46" s="292"/>
      <c r="BC46" s="289"/>
      <c r="BD46" s="292"/>
      <c r="BE46" s="292"/>
      <c r="BF46" s="289"/>
      <c r="BG46" s="289"/>
      <c r="BH46" s="292"/>
      <c r="BI46" s="292"/>
      <c r="BJ46" s="289"/>
      <c r="BK46" s="292"/>
      <c r="BL46" s="289"/>
      <c r="BM46" s="289"/>
      <c r="BN46" s="289"/>
      <c r="BO46" s="289"/>
      <c r="BP46" s="289"/>
      <c r="BQ46" s="192"/>
      <c r="BR46" s="192"/>
      <c r="BS46" s="316"/>
      <c r="BT46" s="298"/>
      <c r="BU46" s="192"/>
      <c r="BV46" s="301"/>
      <c r="BW46" s="301"/>
      <c r="BX46" s="301"/>
      <c r="BY46" s="301"/>
      <c r="BZ46" s="298"/>
    </row>
    <row r="47" spans="1:78" ht="17.25" hidden="1">
      <c r="A47" s="13"/>
      <c r="B47" s="312" t="s">
        <v>394</v>
      </c>
      <c r="C47" s="313">
        <v>-3</v>
      </c>
      <c r="D47" s="13"/>
      <c r="E47" s="314"/>
      <c r="F47" s="314"/>
      <c r="G47" s="314"/>
      <c r="H47" s="314"/>
      <c r="I47" s="314"/>
      <c r="J47" s="314">
        <f>AC2</f>
        <v>0.11999999999999998</v>
      </c>
      <c r="K47" s="315"/>
      <c r="L47" s="192"/>
      <c r="M47" s="460" t="s">
        <v>392</v>
      </c>
      <c r="N47" s="299"/>
      <c r="O47" s="292"/>
      <c r="P47" s="292"/>
      <c r="Q47" s="292"/>
      <c r="R47" s="292"/>
      <c r="S47" s="292"/>
      <c r="T47" s="292"/>
      <c r="U47" s="292"/>
      <c r="V47" s="292"/>
      <c r="W47" s="292"/>
      <c r="X47" s="289"/>
      <c r="Y47" s="289"/>
      <c r="Z47" s="292"/>
      <c r="AA47" s="292"/>
      <c r="AB47" s="292"/>
      <c r="AC47" s="292"/>
      <c r="AD47" s="292"/>
      <c r="AE47" s="292"/>
      <c r="AF47" s="292"/>
      <c r="AG47" s="300"/>
      <c r="AH47" s="292"/>
      <c r="AI47" s="292"/>
      <c r="AJ47" s="292"/>
      <c r="AK47" s="289"/>
      <c r="AL47" s="289"/>
      <c r="AM47" s="289"/>
      <c r="AN47" s="289"/>
      <c r="AO47" s="289"/>
      <c r="AP47" s="292"/>
      <c r="AQ47" s="292"/>
      <c r="AR47" s="289"/>
      <c r="AS47" s="292"/>
      <c r="AT47" s="292"/>
      <c r="AU47" s="292"/>
      <c r="AV47" s="292"/>
      <c r="AW47" s="292"/>
      <c r="AX47" s="289"/>
      <c r="AY47" s="289"/>
      <c r="AZ47" s="289"/>
      <c r="BA47" s="292"/>
      <c r="BB47" s="292"/>
      <c r="BC47" s="289"/>
      <c r="BD47" s="292"/>
      <c r="BE47" s="292"/>
      <c r="BF47" s="289"/>
      <c r="BG47" s="289"/>
      <c r="BH47" s="292"/>
      <c r="BI47" s="292"/>
      <c r="BJ47" s="289"/>
      <c r="BK47" s="292"/>
      <c r="BL47" s="289"/>
      <c r="BM47" s="289"/>
      <c r="BN47" s="289"/>
      <c r="BO47" s="289"/>
      <c r="BP47" s="289"/>
      <c r="BQ47" s="192"/>
      <c r="BR47" s="192"/>
      <c r="BS47" s="316"/>
      <c r="BT47" s="298"/>
      <c r="BU47" s="192"/>
      <c r="BV47" s="301"/>
      <c r="BW47" s="301"/>
      <c r="BX47" s="301"/>
      <c r="BY47" s="301"/>
      <c r="BZ47" s="298"/>
    </row>
    <row r="48" spans="1:78" ht="34.5" hidden="1">
      <c r="A48" s="13"/>
      <c r="B48" s="312" t="s">
        <v>395</v>
      </c>
      <c r="C48" s="313">
        <v>-4</v>
      </c>
      <c r="D48" s="13"/>
      <c r="E48" s="314"/>
      <c r="F48" s="314"/>
      <c r="G48" s="314"/>
      <c r="H48" s="314"/>
      <c r="I48" s="314"/>
      <c r="J48" s="314" t="e">
        <f>J46-J45+J47</f>
        <v>#REF!</v>
      </c>
      <c r="K48" s="315"/>
      <c r="L48" s="192"/>
      <c r="M48" s="460" t="s">
        <v>392</v>
      </c>
      <c r="N48" s="299"/>
      <c r="O48" s="292"/>
      <c r="P48" s="292"/>
      <c r="Q48" s="292"/>
      <c r="R48" s="292"/>
      <c r="S48" s="292"/>
      <c r="T48" s="292"/>
      <c r="U48" s="292"/>
      <c r="V48" s="292"/>
      <c r="W48" s="292"/>
      <c r="X48" s="289"/>
      <c r="Y48" s="289"/>
      <c r="Z48" s="292"/>
      <c r="AA48" s="292"/>
      <c r="AB48" s="292"/>
      <c r="AC48" s="292"/>
      <c r="AD48" s="292"/>
      <c r="AE48" s="292"/>
      <c r="AF48" s="292"/>
      <c r="AG48" s="300"/>
      <c r="AH48" s="292"/>
      <c r="AI48" s="292"/>
      <c r="AJ48" s="292"/>
      <c r="AK48" s="289"/>
      <c r="AL48" s="289"/>
      <c r="AM48" s="289"/>
      <c r="AN48" s="289"/>
      <c r="AO48" s="289"/>
      <c r="AP48" s="292"/>
      <c r="AQ48" s="292"/>
      <c r="AR48" s="289"/>
      <c r="AS48" s="292"/>
      <c r="AT48" s="292"/>
      <c r="AU48" s="292"/>
      <c r="AV48" s="292"/>
      <c r="AW48" s="292"/>
      <c r="AX48" s="289"/>
      <c r="AY48" s="289"/>
      <c r="AZ48" s="289"/>
      <c r="BA48" s="292"/>
      <c r="BB48" s="292"/>
      <c r="BC48" s="289"/>
      <c r="BD48" s="292"/>
      <c r="BE48" s="292"/>
      <c r="BF48" s="289"/>
      <c r="BG48" s="289"/>
      <c r="BH48" s="292"/>
      <c r="BI48" s="292"/>
      <c r="BJ48" s="289"/>
      <c r="BK48" s="292"/>
      <c r="BL48" s="289"/>
      <c r="BM48" s="289"/>
      <c r="BN48" s="289"/>
      <c r="BO48" s="289"/>
      <c r="BP48" s="289"/>
      <c r="BQ48" s="192"/>
      <c r="BR48" s="192"/>
      <c r="BS48" s="316"/>
      <c r="BT48" s="298"/>
      <c r="BU48" s="192"/>
      <c r="BV48" s="301"/>
      <c r="BW48" s="301"/>
      <c r="BX48" s="301"/>
      <c r="BY48" s="301"/>
      <c r="BZ48" s="298"/>
    </row>
    <row r="49" spans="1:78" ht="17.25" hidden="1">
      <c r="A49" s="13"/>
      <c r="B49" s="312" t="s">
        <v>396</v>
      </c>
      <c r="C49" s="313">
        <v>-5</v>
      </c>
      <c r="D49" s="13"/>
      <c r="E49" s="314"/>
      <c r="F49" s="314"/>
      <c r="G49" s="314"/>
      <c r="H49" s="314"/>
      <c r="I49" s="314"/>
      <c r="J49" s="343" t="e">
        <f>SUMPRODUCT(--(D51:D713=D51),--(N51:N713=$N$2), J51:J713)</f>
        <v>#REF!</v>
      </c>
      <c r="K49" s="315"/>
      <c r="L49" s="192"/>
      <c r="M49" s="460" t="s">
        <v>392</v>
      </c>
      <c r="N49" s="299"/>
      <c r="O49" s="292"/>
      <c r="P49" s="292"/>
      <c r="Q49" s="292"/>
      <c r="R49" s="292"/>
      <c r="S49" s="292"/>
      <c r="T49" s="292"/>
      <c r="U49" s="292"/>
      <c r="V49" s="292"/>
      <c r="W49" s="292"/>
      <c r="X49" s="289"/>
      <c r="Y49" s="289"/>
      <c r="Z49" s="292"/>
      <c r="AA49" s="292"/>
      <c r="AB49" s="292"/>
      <c r="AC49" s="292"/>
      <c r="AD49" s="292"/>
      <c r="AE49" s="292"/>
      <c r="AF49" s="292"/>
      <c r="AG49" s="300"/>
      <c r="AH49" s="292"/>
      <c r="AI49" s="292"/>
      <c r="AJ49" s="292"/>
      <c r="AK49" s="289"/>
      <c r="AL49" s="289"/>
      <c r="AM49" s="289"/>
      <c r="AN49" s="289"/>
      <c r="AO49" s="289"/>
      <c r="AP49" s="292"/>
      <c r="AQ49" s="292"/>
      <c r="AR49" s="289"/>
      <c r="AS49" s="292"/>
      <c r="AT49" s="292"/>
      <c r="AU49" s="292"/>
      <c r="AV49" s="292"/>
      <c r="AW49" s="292"/>
      <c r="AX49" s="289"/>
      <c r="AY49" s="289"/>
      <c r="AZ49" s="289"/>
      <c r="BA49" s="292"/>
      <c r="BB49" s="292"/>
      <c r="BC49" s="289"/>
      <c r="BD49" s="292"/>
      <c r="BE49" s="292"/>
      <c r="BF49" s="289"/>
      <c r="BG49" s="289"/>
      <c r="BH49" s="292"/>
      <c r="BI49" s="292"/>
      <c r="BJ49" s="289"/>
      <c r="BK49" s="292"/>
      <c r="BL49" s="289"/>
      <c r="BM49" s="289"/>
      <c r="BN49" s="289"/>
      <c r="BO49" s="289"/>
      <c r="BP49" s="289"/>
      <c r="BQ49" s="192"/>
      <c r="BR49" s="192"/>
      <c r="BS49" s="316"/>
      <c r="BT49" s="298"/>
      <c r="BU49" s="192"/>
      <c r="BV49" s="301"/>
      <c r="BW49" s="301"/>
      <c r="BX49" s="301"/>
      <c r="BY49" s="301"/>
      <c r="BZ49" s="298"/>
    </row>
    <row r="50" spans="1:78" ht="17.25" hidden="1">
      <c r="A50" s="13"/>
      <c r="B50" s="312" t="s">
        <v>397</v>
      </c>
      <c r="C50" s="313">
        <v>-6</v>
      </c>
      <c r="D50" s="13"/>
      <c r="E50" s="314"/>
      <c r="F50" s="314"/>
      <c r="G50" s="314"/>
      <c r="H50" s="314"/>
      <c r="I50" s="314"/>
      <c r="J50" s="314" t="e">
        <f>J49-J48</f>
        <v>#REF!</v>
      </c>
      <c r="K50" s="315"/>
      <c r="L50" s="192"/>
      <c r="M50" s="460" t="s">
        <v>392</v>
      </c>
      <c r="N50" s="299"/>
      <c r="O50" s="292"/>
      <c r="P50" s="292"/>
      <c r="Q50" s="292"/>
      <c r="R50" s="292"/>
      <c r="S50" s="292"/>
      <c r="T50" s="292"/>
      <c r="U50" s="292"/>
      <c r="V50" s="292"/>
      <c r="W50" s="292"/>
      <c r="X50" s="289"/>
      <c r="Y50" s="289"/>
      <c r="Z50" s="292"/>
      <c r="AA50" s="292"/>
      <c r="AB50" s="292"/>
      <c r="AC50" s="292"/>
      <c r="AD50" s="292"/>
      <c r="AE50" s="292"/>
      <c r="AF50" s="292"/>
      <c r="AG50" s="300"/>
      <c r="AH50" s="292"/>
      <c r="AI50" s="292"/>
      <c r="AJ50" s="292"/>
      <c r="AK50" s="289"/>
      <c r="AL50" s="289"/>
      <c r="AM50" s="289"/>
      <c r="AN50" s="289"/>
      <c r="AO50" s="289"/>
      <c r="AP50" s="292"/>
      <c r="AQ50" s="292"/>
      <c r="AR50" s="289"/>
      <c r="AS50" s="292"/>
      <c r="AT50" s="292"/>
      <c r="AU50" s="292"/>
      <c r="AV50" s="292"/>
      <c r="AW50" s="292"/>
      <c r="AX50" s="289"/>
      <c r="AY50" s="289"/>
      <c r="AZ50" s="289"/>
      <c r="BA50" s="292"/>
      <c r="BB50" s="292"/>
      <c r="BC50" s="289"/>
      <c r="BD50" s="292"/>
      <c r="BE50" s="292"/>
      <c r="BF50" s="289"/>
      <c r="BG50" s="289"/>
      <c r="BH50" s="292"/>
      <c r="BI50" s="292"/>
      <c r="BJ50" s="289"/>
      <c r="BK50" s="292"/>
      <c r="BL50" s="289"/>
      <c r="BM50" s="289"/>
      <c r="BN50" s="289"/>
      <c r="BO50" s="289"/>
      <c r="BP50" s="289"/>
      <c r="BQ50" s="192"/>
      <c r="BR50" s="192"/>
      <c r="BS50" s="316"/>
      <c r="BT50" s="298"/>
      <c r="BU50" s="192"/>
      <c r="BV50" s="301"/>
      <c r="BW50" s="301"/>
      <c r="BX50" s="301"/>
      <c r="BY50" s="301"/>
      <c r="BZ50" s="298"/>
    </row>
    <row r="51" spans="1:78" ht="33">
      <c r="A51" s="317">
        <v>1</v>
      </c>
      <c r="B51" s="318" t="s">
        <v>465</v>
      </c>
      <c r="C51" s="461" t="s">
        <v>404</v>
      </c>
      <c r="D51" s="317" t="s">
        <v>113</v>
      </c>
      <c r="E51" s="305">
        <v>0.4</v>
      </c>
      <c r="F51" s="305">
        <v>0.4</v>
      </c>
      <c r="G51" s="305"/>
      <c r="H51" s="305">
        <f t="shared" ref="H51:H95" si="6">I51+J51</f>
        <v>0.4</v>
      </c>
      <c r="I51" s="305"/>
      <c r="J51" s="305">
        <f>SUM(O51:BP51)-V51</f>
        <v>0.4</v>
      </c>
      <c r="K51" s="319" t="s">
        <v>389</v>
      </c>
      <c r="L51" s="299"/>
      <c r="M51" s="460" t="s">
        <v>392</v>
      </c>
      <c r="N51" s="458" t="s">
        <v>381</v>
      </c>
      <c r="O51" s="194"/>
      <c r="P51" s="194">
        <v>0</v>
      </c>
      <c r="Q51" s="194">
        <v>0.4</v>
      </c>
      <c r="R51" s="194"/>
      <c r="S51" s="194"/>
      <c r="T51" s="194"/>
      <c r="U51" s="194"/>
      <c r="V51" s="194"/>
      <c r="W51" s="194"/>
      <c r="X51" s="194"/>
      <c r="Y51" s="194"/>
      <c r="Z51" s="194"/>
      <c r="AA51" s="194"/>
      <c r="AB51" s="194"/>
      <c r="AC51" s="194"/>
      <c r="AD51" s="194"/>
      <c r="AE51" s="194"/>
      <c r="AF51" s="194"/>
      <c r="AG51" s="194"/>
      <c r="AH51" s="194"/>
      <c r="AI51" s="194"/>
      <c r="AJ51" s="194"/>
      <c r="AK51" s="194"/>
      <c r="AL51" s="194"/>
      <c r="AM51" s="194"/>
      <c r="AN51" s="194"/>
      <c r="AO51" s="194"/>
      <c r="AP51" s="194"/>
      <c r="AQ51" s="194"/>
      <c r="AR51" s="194"/>
      <c r="AS51" s="194"/>
      <c r="AT51" s="194"/>
      <c r="AU51" s="194"/>
      <c r="AV51" s="194"/>
      <c r="AW51" s="194"/>
      <c r="AX51" s="194"/>
      <c r="AY51" s="194"/>
      <c r="AZ51" s="194"/>
      <c r="BA51" s="194"/>
      <c r="BB51" s="194"/>
      <c r="BC51" s="194"/>
      <c r="BD51" s="194"/>
      <c r="BE51" s="194">
        <v>0</v>
      </c>
      <c r="BF51" s="194"/>
      <c r="BG51" s="194"/>
      <c r="BH51" s="194"/>
      <c r="BI51" s="194"/>
      <c r="BJ51" s="194"/>
      <c r="BK51" s="194"/>
      <c r="BL51" s="194"/>
      <c r="BM51" s="194"/>
      <c r="BN51" s="194"/>
      <c r="BO51" s="194"/>
      <c r="BP51" s="194"/>
      <c r="BQ51" s="193" t="s">
        <v>466</v>
      </c>
      <c r="BR51" s="193"/>
      <c r="BS51" s="321"/>
      <c r="BT51" s="309"/>
      <c r="BU51" s="194">
        <f t="shared" ref="BU51:BU95" si="7">E51-H51</f>
        <v>0</v>
      </c>
      <c r="BV51" s="322"/>
      <c r="BW51" s="322"/>
      <c r="BX51" s="322"/>
      <c r="BY51" s="322"/>
    </row>
    <row r="52" spans="1:78" ht="21.75" customHeight="1">
      <c r="A52" s="317">
        <v>2</v>
      </c>
      <c r="B52" s="318" t="s">
        <v>467</v>
      </c>
      <c r="C52" s="461" t="s">
        <v>418</v>
      </c>
      <c r="D52" s="317" t="s">
        <v>113</v>
      </c>
      <c r="E52" s="305">
        <v>0.13</v>
      </c>
      <c r="F52" s="305">
        <v>0.13</v>
      </c>
      <c r="G52" s="305"/>
      <c r="H52" s="305">
        <f t="shared" si="6"/>
        <v>0.13</v>
      </c>
      <c r="I52" s="305"/>
      <c r="J52" s="305">
        <f>SUM(O52:BP52)-V52</f>
        <v>0.13</v>
      </c>
      <c r="K52" s="319" t="s">
        <v>389</v>
      </c>
      <c r="L52" s="299"/>
      <c r="M52" s="460" t="s">
        <v>392</v>
      </c>
      <c r="N52" s="458" t="s">
        <v>381</v>
      </c>
      <c r="O52" s="194"/>
      <c r="P52" s="194">
        <v>0</v>
      </c>
      <c r="Q52" s="194">
        <v>0.13</v>
      </c>
      <c r="R52" s="194"/>
      <c r="S52" s="194"/>
      <c r="T52" s="194"/>
      <c r="U52" s="194"/>
      <c r="V52" s="194"/>
      <c r="W52" s="194"/>
      <c r="X52" s="194"/>
      <c r="Y52" s="194"/>
      <c r="Z52" s="194"/>
      <c r="AA52" s="194"/>
      <c r="AB52" s="194"/>
      <c r="AC52" s="194"/>
      <c r="AD52" s="194"/>
      <c r="AE52" s="194"/>
      <c r="AF52" s="194"/>
      <c r="AG52" s="194"/>
      <c r="AH52" s="194"/>
      <c r="AI52" s="194"/>
      <c r="AJ52" s="194"/>
      <c r="AK52" s="194"/>
      <c r="AL52" s="194"/>
      <c r="AM52" s="194"/>
      <c r="AN52" s="194"/>
      <c r="AO52" s="194"/>
      <c r="AP52" s="194"/>
      <c r="AQ52" s="194"/>
      <c r="AR52" s="194"/>
      <c r="AS52" s="194"/>
      <c r="AT52" s="194"/>
      <c r="AU52" s="194"/>
      <c r="AV52" s="194"/>
      <c r="AW52" s="194"/>
      <c r="AX52" s="194"/>
      <c r="AY52" s="194"/>
      <c r="AZ52" s="194"/>
      <c r="BA52" s="194"/>
      <c r="BB52" s="194"/>
      <c r="BC52" s="194"/>
      <c r="BD52" s="194"/>
      <c r="BE52" s="194">
        <v>0</v>
      </c>
      <c r="BF52" s="194"/>
      <c r="BG52" s="194"/>
      <c r="BH52" s="194"/>
      <c r="BI52" s="194"/>
      <c r="BJ52" s="194"/>
      <c r="BK52" s="194"/>
      <c r="BL52" s="194"/>
      <c r="BM52" s="194"/>
      <c r="BN52" s="194"/>
      <c r="BO52" s="194"/>
      <c r="BP52" s="194"/>
      <c r="BQ52" s="193" t="s">
        <v>468</v>
      </c>
      <c r="BR52" s="193"/>
      <c r="BS52" s="321"/>
      <c r="BT52" s="309"/>
      <c r="BU52" s="194">
        <f t="shared" si="7"/>
        <v>0</v>
      </c>
      <c r="BV52" s="322"/>
      <c r="BW52" s="322"/>
      <c r="BX52" s="322"/>
      <c r="BY52" s="322" t="s">
        <v>410</v>
      </c>
    </row>
    <row r="53" spans="1:78" ht="21.75" customHeight="1">
      <c r="A53" s="317">
        <v>3</v>
      </c>
      <c r="B53" s="318" t="s">
        <v>469</v>
      </c>
      <c r="C53" s="462" t="s">
        <v>436</v>
      </c>
      <c r="D53" s="317" t="s">
        <v>113</v>
      </c>
      <c r="E53" s="305">
        <v>3</v>
      </c>
      <c r="F53" s="305">
        <v>3</v>
      </c>
      <c r="G53" s="305"/>
      <c r="H53" s="305">
        <f t="shared" si="6"/>
        <v>3</v>
      </c>
      <c r="I53" s="305"/>
      <c r="J53" s="305">
        <f>SUM(O53:BP53)-V53</f>
        <v>3</v>
      </c>
      <c r="K53" s="319" t="s">
        <v>389</v>
      </c>
      <c r="L53" s="299"/>
      <c r="M53" s="460" t="s">
        <v>392</v>
      </c>
      <c r="N53" s="458" t="s">
        <v>381</v>
      </c>
      <c r="O53" s="194"/>
      <c r="P53" s="194">
        <v>1</v>
      </c>
      <c r="Q53" s="194">
        <v>2</v>
      </c>
      <c r="R53" s="194"/>
      <c r="S53" s="194"/>
      <c r="T53" s="194"/>
      <c r="U53" s="194"/>
      <c r="V53" s="194"/>
      <c r="W53" s="194"/>
      <c r="X53" s="194"/>
      <c r="Y53" s="194"/>
      <c r="Z53" s="194"/>
      <c r="AA53" s="194"/>
      <c r="AB53" s="194"/>
      <c r="AC53" s="194"/>
      <c r="AD53" s="194"/>
      <c r="AE53" s="194"/>
      <c r="AF53" s="194"/>
      <c r="AG53" s="194"/>
      <c r="AH53" s="194"/>
      <c r="AI53" s="194"/>
      <c r="AJ53" s="194"/>
      <c r="AK53" s="194"/>
      <c r="AL53" s="194"/>
      <c r="AM53" s="194"/>
      <c r="AN53" s="194"/>
      <c r="AO53" s="194"/>
      <c r="AP53" s="194"/>
      <c r="AQ53" s="194"/>
      <c r="AR53" s="194"/>
      <c r="AS53" s="194"/>
      <c r="AT53" s="194"/>
      <c r="AU53" s="194"/>
      <c r="AV53" s="194"/>
      <c r="AW53" s="194"/>
      <c r="AX53" s="194"/>
      <c r="AY53" s="194"/>
      <c r="AZ53" s="194"/>
      <c r="BA53" s="194"/>
      <c r="BB53" s="194"/>
      <c r="BC53" s="194"/>
      <c r="BD53" s="194"/>
      <c r="BE53" s="194">
        <v>0</v>
      </c>
      <c r="BF53" s="194"/>
      <c r="BG53" s="194"/>
      <c r="BH53" s="194"/>
      <c r="BI53" s="194"/>
      <c r="BJ53" s="194"/>
      <c r="BK53" s="194"/>
      <c r="BL53" s="194"/>
      <c r="BM53" s="194"/>
      <c r="BN53" s="194"/>
      <c r="BO53" s="194"/>
      <c r="BP53" s="194"/>
      <c r="BQ53" s="193" t="s">
        <v>470</v>
      </c>
      <c r="BR53" s="193"/>
      <c r="BS53" s="321"/>
      <c r="BT53" s="309"/>
      <c r="BU53" s="194">
        <f t="shared" si="7"/>
        <v>0</v>
      </c>
      <c r="BV53" s="322"/>
      <c r="BW53" s="322"/>
      <c r="BX53" s="322"/>
      <c r="BY53" s="322"/>
    </row>
    <row r="54" spans="1:78" ht="21.75" customHeight="1">
      <c r="A54" s="317">
        <v>4</v>
      </c>
      <c r="B54" s="318" t="s">
        <v>112</v>
      </c>
      <c r="C54" s="462" t="s">
        <v>471</v>
      </c>
      <c r="D54" s="317" t="s">
        <v>113</v>
      </c>
      <c r="E54" s="305"/>
      <c r="F54" s="305"/>
      <c r="G54" s="305"/>
      <c r="H54" s="305">
        <f t="shared" si="6"/>
        <v>2.9999999999999996</v>
      </c>
      <c r="I54" s="305"/>
      <c r="J54" s="305">
        <f>SUM(O54:BP54)-V54</f>
        <v>2.9999999999999996</v>
      </c>
      <c r="K54" s="319"/>
      <c r="L54" s="299" t="s">
        <v>472</v>
      </c>
      <c r="M54" s="460"/>
      <c r="N54" s="458"/>
      <c r="O54" s="194"/>
      <c r="P54" s="194">
        <f>SUM(P55:P63)</f>
        <v>0.03</v>
      </c>
      <c r="Q54" s="194">
        <f t="shared" ref="Q54:W54" si="8">SUM(Q55:Q63)</f>
        <v>0.89999999999999991</v>
      </c>
      <c r="R54" s="194">
        <f t="shared" si="8"/>
        <v>1.17</v>
      </c>
      <c r="S54" s="194">
        <f t="shared" si="8"/>
        <v>0</v>
      </c>
      <c r="T54" s="194">
        <f t="shared" si="8"/>
        <v>0</v>
      </c>
      <c r="U54" s="194">
        <f t="shared" si="8"/>
        <v>0.89999999999999991</v>
      </c>
      <c r="V54" s="194">
        <f t="shared" si="8"/>
        <v>0</v>
      </c>
      <c r="W54" s="194">
        <f t="shared" si="8"/>
        <v>0</v>
      </c>
      <c r="X54" s="194"/>
      <c r="Y54" s="194"/>
      <c r="Z54" s="194"/>
      <c r="AA54" s="194"/>
      <c r="AB54" s="194"/>
      <c r="AC54" s="194"/>
      <c r="AD54" s="194"/>
      <c r="AE54" s="194"/>
      <c r="AF54" s="194"/>
      <c r="AG54" s="194"/>
      <c r="AH54" s="194"/>
      <c r="AI54" s="194"/>
      <c r="AJ54" s="194"/>
      <c r="AK54" s="194"/>
      <c r="AL54" s="194"/>
      <c r="AM54" s="194"/>
      <c r="AN54" s="194"/>
      <c r="AO54" s="194"/>
      <c r="AP54" s="194"/>
      <c r="AQ54" s="194"/>
      <c r="AR54" s="194"/>
      <c r="AS54" s="194"/>
      <c r="AT54" s="194"/>
      <c r="AU54" s="194"/>
      <c r="AV54" s="194"/>
      <c r="AW54" s="194"/>
      <c r="AX54" s="194"/>
      <c r="AY54" s="194"/>
      <c r="AZ54" s="194"/>
      <c r="BA54" s="194"/>
      <c r="BB54" s="194"/>
      <c r="BC54" s="194"/>
      <c r="BD54" s="194"/>
      <c r="BE54" s="194"/>
      <c r="BF54" s="194"/>
      <c r="BG54" s="194"/>
      <c r="BH54" s="194"/>
      <c r="BI54" s="194"/>
      <c r="BJ54" s="194"/>
      <c r="BK54" s="194"/>
      <c r="BL54" s="194"/>
      <c r="BM54" s="194"/>
      <c r="BN54" s="194"/>
      <c r="BO54" s="194"/>
      <c r="BP54" s="194"/>
      <c r="BQ54" s="193"/>
      <c r="BR54" s="193"/>
      <c r="BS54" s="321"/>
      <c r="BT54" s="309"/>
      <c r="BU54" s="194"/>
      <c r="BV54" s="322"/>
      <c r="BW54" s="322"/>
      <c r="BX54" s="322"/>
      <c r="BY54" s="322"/>
    </row>
    <row r="55" spans="1:78" s="189" customFormat="1" ht="17.25" hidden="1">
      <c r="A55" s="332" t="s">
        <v>461</v>
      </c>
      <c r="B55" s="332"/>
      <c r="C55" s="461" t="s">
        <v>402</v>
      </c>
      <c r="D55" s="332" t="s">
        <v>113</v>
      </c>
      <c r="E55" s="333"/>
      <c r="F55" s="333"/>
      <c r="G55" s="334"/>
      <c r="H55" s="236"/>
      <c r="I55" s="333"/>
      <c r="J55" s="334"/>
      <c r="K55" s="335"/>
      <c r="L55" s="336"/>
      <c r="M55" s="460" t="s">
        <v>392</v>
      </c>
      <c r="N55" s="336"/>
      <c r="O55" s="337"/>
      <c r="P55" s="337"/>
      <c r="Q55" s="337">
        <v>0.1</v>
      </c>
      <c r="R55" s="337">
        <v>0.13</v>
      </c>
      <c r="S55" s="337"/>
      <c r="T55" s="337"/>
      <c r="U55" s="337">
        <v>0.1</v>
      </c>
      <c r="V55" s="337"/>
      <c r="W55" s="337"/>
      <c r="X55" s="337"/>
      <c r="Y55" s="337"/>
      <c r="Z55" s="337"/>
      <c r="AA55" s="337"/>
      <c r="AB55" s="337"/>
      <c r="AC55" s="337"/>
      <c r="AD55" s="337"/>
      <c r="AE55" s="337"/>
      <c r="AF55" s="337"/>
      <c r="AG55" s="337"/>
      <c r="AH55" s="337"/>
      <c r="AI55" s="337"/>
      <c r="AJ55" s="337"/>
      <c r="AK55" s="337"/>
      <c r="AL55" s="337"/>
      <c r="AM55" s="337"/>
      <c r="AN55" s="337"/>
      <c r="AO55" s="337"/>
      <c r="AP55" s="337"/>
      <c r="AQ55" s="337"/>
      <c r="AR55" s="337"/>
      <c r="AS55" s="337"/>
      <c r="AT55" s="337"/>
      <c r="AU55" s="337"/>
      <c r="AV55" s="337"/>
      <c r="AW55" s="337"/>
      <c r="AX55" s="337"/>
      <c r="AY55" s="337"/>
      <c r="AZ55" s="337"/>
      <c r="BA55" s="337"/>
      <c r="BB55" s="337"/>
      <c r="BC55" s="337"/>
      <c r="BD55" s="337"/>
      <c r="BE55" s="337"/>
      <c r="BF55" s="337"/>
      <c r="BG55" s="337"/>
      <c r="BH55" s="337"/>
      <c r="BI55" s="337"/>
      <c r="BJ55" s="337"/>
      <c r="BK55" s="337"/>
      <c r="BL55" s="337"/>
      <c r="BM55" s="337"/>
      <c r="BN55" s="337"/>
      <c r="BO55" s="337"/>
      <c r="BP55" s="337"/>
    </row>
    <row r="56" spans="1:78" s="189" customFormat="1" ht="17.25" hidden="1">
      <c r="A56" s="332" t="s">
        <v>461</v>
      </c>
      <c r="B56" s="332"/>
      <c r="C56" s="461" t="s">
        <v>404</v>
      </c>
      <c r="D56" s="332" t="s">
        <v>113</v>
      </c>
      <c r="E56" s="333"/>
      <c r="F56" s="333"/>
      <c r="G56" s="334"/>
      <c r="H56" s="236"/>
      <c r="I56" s="333"/>
      <c r="J56" s="334"/>
      <c r="K56" s="335"/>
      <c r="L56" s="336"/>
      <c r="M56" s="460" t="s">
        <v>392</v>
      </c>
      <c r="N56" s="336"/>
      <c r="O56" s="337"/>
      <c r="P56" s="337"/>
      <c r="Q56" s="337">
        <v>0.1</v>
      </c>
      <c r="R56" s="337">
        <v>0.13</v>
      </c>
      <c r="S56" s="337"/>
      <c r="T56" s="337"/>
      <c r="U56" s="337">
        <v>0.1</v>
      </c>
      <c r="V56" s="337"/>
      <c r="W56" s="337"/>
      <c r="X56" s="337"/>
      <c r="Y56" s="337"/>
      <c r="Z56" s="337"/>
      <c r="AA56" s="337"/>
      <c r="AB56" s="337"/>
      <c r="AC56" s="337"/>
      <c r="AD56" s="337"/>
      <c r="AE56" s="337"/>
      <c r="AF56" s="337"/>
      <c r="AG56" s="337"/>
      <c r="AH56" s="337"/>
      <c r="AI56" s="337"/>
      <c r="AJ56" s="337"/>
      <c r="AK56" s="337"/>
      <c r="AL56" s="337"/>
      <c r="AM56" s="337"/>
      <c r="AN56" s="337"/>
      <c r="AO56" s="337"/>
      <c r="AP56" s="337"/>
      <c r="AQ56" s="337"/>
      <c r="AR56" s="337"/>
      <c r="AS56" s="337"/>
      <c r="AT56" s="337"/>
      <c r="AU56" s="337"/>
      <c r="AV56" s="337"/>
      <c r="AW56" s="337"/>
      <c r="AX56" s="337"/>
      <c r="AY56" s="337"/>
      <c r="AZ56" s="337"/>
      <c r="BA56" s="337"/>
      <c r="BB56" s="337"/>
      <c r="BC56" s="337"/>
      <c r="BD56" s="337"/>
      <c r="BE56" s="337"/>
      <c r="BF56" s="337"/>
      <c r="BG56" s="337"/>
      <c r="BH56" s="337"/>
      <c r="BI56" s="337"/>
      <c r="BJ56" s="337"/>
      <c r="BK56" s="337"/>
      <c r="BL56" s="337"/>
      <c r="BM56" s="337"/>
      <c r="BN56" s="337"/>
      <c r="BO56" s="337"/>
      <c r="BP56" s="337"/>
    </row>
    <row r="57" spans="1:78" s="189" customFormat="1" ht="17.25" hidden="1">
      <c r="A57" s="332" t="s">
        <v>461</v>
      </c>
      <c r="B57" s="332"/>
      <c r="C57" s="461" t="s">
        <v>406</v>
      </c>
      <c r="D57" s="332" t="s">
        <v>113</v>
      </c>
      <c r="E57" s="333"/>
      <c r="F57" s="333"/>
      <c r="G57" s="334"/>
      <c r="H57" s="236"/>
      <c r="I57" s="333"/>
      <c r="J57" s="334"/>
      <c r="K57" s="335"/>
      <c r="L57" s="336"/>
      <c r="M57" s="460" t="s">
        <v>392</v>
      </c>
      <c r="N57" s="336"/>
      <c r="O57" s="337"/>
      <c r="P57" s="337"/>
      <c r="Q57" s="337">
        <v>0.1</v>
      </c>
      <c r="R57" s="337">
        <v>0.13</v>
      </c>
      <c r="S57" s="337"/>
      <c r="T57" s="337"/>
      <c r="U57" s="337">
        <v>0.1</v>
      </c>
      <c r="V57" s="337"/>
      <c r="W57" s="337"/>
      <c r="X57" s="337"/>
      <c r="Y57" s="337"/>
      <c r="Z57" s="337"/>
      <c r="AA57" s="337"/>
      <c r="AB57" s="337"/>
      <c r="AC57" s="337"/>
      <c r="AD57" s="337"/>
      <c r="AE57" s="337"/>
      <c r="AF57" s="337"/>
      <c r="AG57" s="337"/>
      <c r="AH57" s="337"/>
      <c r="AI57" s="337"/>
      <c r="AJ57" s="337"/>
      <c r="AK57" s="337"/>
      <c r="AL57" s="337"/>
      <c r="AM57" s="337"/>
      <c r="AN57" s="337"/>
      <c r="AO57" s="337"/>
      <c r="AP57" s="337"/>
      <c r="AQ57" s="337"/>
      <c r="AR57" s="337"/>
      <c r="AS57" s="337"/>
      <c r="AT57" s="337"/>
      <c r="AU57" s="337"/>
      <c r="AV57" s="337"/>
      <c r="AW57" s="337"/>
      <c r="AX57" s="337"/>
      <c r="AY57" s="337"/>
      <c r="AZ57" s="337"/>
      <c r="BA57" s="337"/>
      <c r="BB57" s="337"/>
      <c r="BC57" s="337"/>
      <c r="BD57" s="337"/>
      <c r="BE57" s="337"/>
      <c r="BF57" s="337"/>
      <c r="BG57" s="337"/>
      <c r="BH57" s="337"/>
      <c r="BI57" s="337"/>
      <c r="BJ57" s="337"/>
      <c r="BK57" s="337"/>
      <c r="BL57" s="337"/>
      <c r="BM57" s="337"/>
      <c r="BN57" s="337"/>
      <c r="BO57" s="337"/>
      <c r="BP57" s="337"/>
    </row>
    <row r="58" spans="1:78" s="189" customFormat="1" ht="17.25" hidden="1">
      <c r="A58" s="332" t="s">
        <v>461</v>
      </c>
      <c r="B58" s="332"/>
      <c r="C58" s="461" t="s">
        <v>414</v>
      </c>
      <c r="D58" s="332" t="s">
        <v>113</v>
      </c>
      <c r="E58" s="333"/>
      <c r="F58" s="333"/>
      <c r="G58" s="334"/>
      <c r="H58" s="236"/>
      <c r="I58" s="333"/>
      <c r="J58" s="334"/>
      <c r="K58" s="335"/>
      <c r="L58" s="336"/>
      <c r="M58" s="460" t="s">
        <v>392</v>
      </c>
      <c r="N58" s="336"/>
      <c r="O58" s="337"/>
      <c r="P58" s="337"/>
      <c r="Q58" s="337">
        <v>0.1</v>
      </c>
      <c r="R58" s="337">
        <v>0.13</v>
      </c>
      <c r="S58" s="337"/>
      <c r="T58" s="337"/>
      <c r="U58" s="337">
        <v>0.1</v>
      </c>
      <c r="V58" s="337"/>
      <c r="W58" s="337"/>
      <c r="X58" s="337"/>
      <c r="Y58" s="337"/>
      <c r="Z58" s="337"/>
      <c r="AA58" s="337"/>
      <c r="AB58" s="337"/>
      <c r="AC58" s="337"/>
      <c r="AD58" s="337"/>
      <c r="AE58" s="337"/>
      <c r="AF58" s="337"/>
      <c r="AG58" s="337"/>
      <c r="AH58" s="337"/>
      <c r="AI58" s="337"/>
      <c r="AJ58" s="337"/>
      <c r="AK58" s="337"/>
      <c r="AL58" s="337"/>
      <c r="AM58" s="337"/>
      <c r="AN58" s="337"/>
      <c r="AO58" s="337"/>
      <c r="AP58" s="337"/>
      <c r="AQ58" s="337"/>
      <c r="AR58" s="337"/>
      <c r="AS58" s="337"/>
      <c r="AT58" s="337"/>
      <c r="AU58" s="337"/>
      <c r="AV58" s="337"/>
      <c r="AW58" s="337"/>
      <c r="AX58" s="337"/>
      <c r="AY58" s="337"/>
      <c r="AZ58" s="337"/>
      <c r="BA58" s="337"/>
      <c r="BB58" s="337"/>
      <c r="BC58" s="337"/>
      <c r="BD58" s="337"/>
      <c r="BE58" s="337"/>
      <c r="BF58" s="337"/>
      <c r="BG58" s="337"/>
      <c r="BH58" s="337"/>
      <c r="BI58" s="337"/>
      <c r="BJ58" s="337"/>
      <c r="BK58" s="337"/>
      <c r="BL58" s="337"/>
      <c r="BM58" s="337"/>
      <c r="BN58" s="337"/>
      <c r="BO58" s="337"/>
      <c r="BP58" s="337"/>
    </row>
    <row r="59" spans="1:78" s="189" customFormat="1" ht="17.25" hidden="1">
      <c r="A59" s="332" t="s">
        <v>461</v>
      </c>
      <c r="B59" s="332"/>
      <c r="C59" s="461" t="s">
        <v>416</v>
      </c>
      <c r="D59" s="332" t="s">
        <v>113</v>
      </c>
      <c r="E59" s="333"/>
      <c r="F59" s="333"/>
      <c r="G59" s="334"/>
      <c r="H59" s="236"/>
      <c r="I59" s="333"/>
      <c r="J59" s="334"/>
      <c r="K59" s="335"/>
      <c r="L59" s="336"/>
      <c r="M59" s="460" t="s">
        <v>392</v>
      </c>
      <c r="N59" s="336"/>
      <c r="O59" s="337"/>
      <c r="P59" s="337"/>
      <c r="Q59" s="337">
        <v>0.1</v>
      </c>
      <c r="R59" s="337">
        <v>0.13</v>
      </c>
      <c r="S59" s="337"/>
      <c r="T59" s="337"/>
      <c r="U59" s="337">
        <v>0.1</v>
      </c>
      <c r="V59" s="337"/>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7"/>
      <c r="AY59" s="337"/>
      <c r="AZ59" s="337"/>
      <c r="BA59" s="337"/>
      <c r="BB59" s="337"/>
      <c r="BC59" s="337"/>
      <c r="BD59" s="337"/>
      <c r="BE59" s="337"/>
      <c r="BF59" s="337"/>
      <c r="BG59" s="337"/>
      <c r="BH59" s="337"/>
      <c r="BI59" s="337"/>
      <c r="BJ59" s="337"/>
      <c r="BK59" s="337"/>
      <c r="BL59" s="337"/>
      <c r="BM59" s="337"/>
      <c r="BN59" s="337"/>
      <c r="BO59" s="337"/>
      <c r="BP59" s="337"/>
    </row>
    <row r="60" spans="1:78" s="189" customFormat="1" ht="17.25" hidden="1">
      <c r="A60" s="332" t="s">
        <v>461</v>
      </c>
      <c r="B60" s="332"/>
      <c r="C60" s="461" t="s">
        <v>418</v>
      </c>
      <c r="D60" s="332" t="s">
        <v>113</v>
      </c>
      <c r="E60" s="333"/>
      <c r="F60" s="333"/>
      <c r="G60" s="334"/>
      <c r="H60" s="236"/>
      <c r="I60" s="333"/>
      <c r="J60" s="334"/>
      <c r="K60" s="335"/>
      <c r="L60" s="336"/>
      <c r="M60" s="460" t="s">
        <v>392</v>
      </c>
      <c r="N60" s="336"/>
      <c r="O60" s="337"/>
      <c r="P60" s="337"/>
      <c r="Q60" s="337">
        <v>0.1</v>
      </c>
      <c r="R60" s="337">
        <v>0.13</v>
      </c>
      <c r="S60" s="337"/>
      <c r="T60" s="337"/>
      <c r="U60" s="337">
        <v>0.1</v>
      </c>
      <c r="V60" s="337"/>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7"/>
      <c r="AY60" s="337"/>
      <c r="AZ60" s="337"/>
      <c r="BA60" s="337"/>
      <c r="BB60" s="337"/>
      <c r="BC60" s="337"/>
      <c r="BD60" s="337"/>
      <c r="BE60" s="337"/>
      <c r="BF60" s="337"/>
      <c r="BG60" s="337"/>
      <c r="BH60" s="337"/>
      <c r="BI60" s="337"/>
      <c r="BJ60" s="337"/>
      <c r="BK60" s="337"/>
      <c r="BL60" s="337"/>
      <c r="BM60" s="337"/>
      <c r="BN60" s="337"/>
      <c r="BO60" s="337"/>
      <c r="BP60" s="337"/>
    </row>
    <row r="61" spans="1:78" s="189" customFormat="1" ht="17.25" hidden="1">
      <c r="A61" s="332" t="s">
        <v>461</v>
      </c>
      <c r="B61" s="332"/>
      <c r="C61" s="461" t="s">
        <v>420</v>
      </c>
      <c r="D61" s="332" t="s">
        <v>113</v>
      </c>
      <c r="E61" s="333"/>
      <c r="F61" s="333"/>
      <c r="G61" s="334"/>
      <c r="H61" s="236"/>
      <c r="I61" s="333"/>
      <c r="J61" s="334"/>
      <c r="K61" s="335"/>
      <c r="L61" s="336"/>
      <c r="M61" s="460" t="s">
        <v>392</v>
      </c>
      <c r="N61" s="336"/>
      <c r="O61" s="337"/>
      <c r="P61" s="337"/>
      <c r="Q61" s="337">
        <v>0.1</v>
      </c>
      <c r="R61" s="337">
        <v>0.13</v>
      </c>
      <c r="S61" s="337"/>
      <c r="T61" s="337"/>
      <c r="U61" s="337">
        <v>0.1</v>
      </c>
      <c r="V61" s="337"/>
      <c r="W61" s="337"/>
      <c r="X61" s="337"/>
      <c r="Y61" s="337"/>
      <c r="Z61" s="337"/>
      <c r="AA61" s="337"/>
      <c r="AB61" s="337"/>
      <c r="AC61" s="337"/>
      <c r="AD61" s="337"/>
      <c r="AE61" s="337"/>
      <c r="AF61" s="337"/>
      <c r="AG61" s="337"/>
      <c r="AH61" s="337"/>
      <c r="AI61" s="337"/>
      <c r="AJ61" s="337"/>
      <c r="AK61" s="337"/>
      <c r="AL61" s="337"/>
      <c r="AM61" s="337"/>
      <c r="AN61" s="337"/>
      <c r="AO61" s="337"/>
      <c r="AP61" s="337"/>
      <c r="AQ61" s="337"/>
      <c r="AR61" s="337"/>
      <c r="AS61" s="337"/>
      <c r="AT61" s="337"/>
      <c r="AU61" s="337"/>
      <c r="AV61" s="337"/>
      <c r="AW61" s="337"/>
      <c r="AX61" s="337"/>
      <c r="AY61" s="337"/>
      <c r="AZ61" s="337"/>
      <c r="BA61" s="337"/>
      <c r="BB61" s="337"/>
      <c r="BC61" s="337"/>
      <c r="BD61" s="337"/>
      <c r="BE61" s="337"/>
      <c r="BF61" s="337"/>
      <c r="BG61" s="337"/>
      <c r="BH61" s="337"/>
      <c r="BI61" s="337"/>
      <c r="BJ61" s="337"/>
      <c r="BK61" s="337"/>
      <c r="BL61" s="337"/>
      <c r="BM61" s="337"/>
      <c r="BN61" s="337"/>
      <c r="BO61" s="337"/>
      <c r="BP61" s="337"/>
    </row>
    <row r="62" spans="1:78" s="189" customFormat="1" ht="17.25" hidden="1">
      <c r="A62" s="332" t="s">
        <v>461</v>
      </c>
      <c r="B62" s="332"/>
      <c r="C62" s="461" t="s">
        <v>422</v>
      </c>
      <c r="D62" s="332" t="s">
        <v>113</v>
      </c>
      <c r="E62" s="333"/>
      <c r="F62" s="333"/>
      <c r="G62" s="334"/>
      <c r="H62" s="236"/>
      <c r="I62" s="333"/>
      <c r="J62" s="334"/>
      <c r="K62" s="335"/>
      <c r="L62" s="336"/>
      <c r="M62" s="460" t="s">
        <v>392</v>
      </c>
      <c r="N62" s="336"/>
      <c r="O62" s="337"/>
      <c r="P62" s="337"/>
      <c r="Q62" s="337">
        <v>0.1</v>
      </c>
      <c r="R62" s="337">
        <v>0.13</v>
      </c>
      <c r="S62" s="337"/>
      <c r="T62" s="337"/>
      <c r="U62" s="337">
        <v>0.1</v>
      </c>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row>
    <row r="63" spans="1:78" s="189" customFormat="1" ht="17.25" hidden="1">
      <c r="A63" s="332" t="s">
        <v>461</v>
      </c>
      <c r="B63" s="332"/>
      <c r="C63" s="461" t="s">
        <v>424</v>
      </c>
      <c r="D63" s="332" t="s">
        <v>113</v>
      </c>
      <c r="E63" s="333"/>
      <c r="F63" s="333"/>
      <c r="G63" s="334"/>
      <c r="H63" s="236"/>
      <c r="I63" s="333"/>
      <c r="J63" s="334"/>
      <c r="K63" s="335"/>
      <c r="L63" s="336"/>
      <c r="M63" s="460" t="s">
        <v>392</v>
      </c>
      <c r="N63" s="336"/>
      <c r="O63" s="337"/>
      <c r="P63" s="337">
        <v>0.03</v>
      </c>
      <c r="Q63" s="337">
        <v>0.1</v>
      </c>
      <c r="R63" s="337">
        <v>0.13</v>
      </c>
      <c r="S63" s="337"/>
      <c r="T63" s="337"/>
      <c r="U63" s="337">
        <v>0.1</v>
      </c>
      <c r="V63" s="337"/>
      <c r="W63" s="337"/>
      <c r="X63" s="337"/>
      <c r="Y63" s="337"/>
      <c r="Z63" s="337"/>
      <c r="AA63" s="337"/>
      <c r="AB63" s="337"/>
      <c r="AC63" s="337"/>
      <c r="AD63" s="337"/>
      <c r="AE63" s="337"/>
      <c r="AF63" s="337"/>
      <c r="AG63" s="337"/>
      <c r="AH63" s="337"/>
      <c r="AI63" s="337"/>
      <c r="AJ63" s="337"/>
      <c r="AK63" s="337"/>
      <c r="AL63" s="337"/>
      <c r="AM63" s="337"/>
      <c r="AN63" s="337"/>
      <c r="AO63" s="337"/>
      <c r="AP63" s="337"/>
      <c r="AQ63" s="337"/>
      <c r="AR63" s="337"/>
      <c r="AS63" s="337"/>
      <c r="AT63" s="337"/>
      <c r="AU63" s="337"/>
      <c r="AV63" s="337"/>
      <c r="AW63" s="337"/>
      <c r="AX63" s="337"/>
      <c r="AY63" s="337"/>
      <c r="AZ63" s="337"/>
      <c r="BA63" s="337"/>
      <c r="BB63" s="337"/>
      <c r="BC63" s="337"/>
      <c r="BD63" s="337"/>
      <c r="BE63" s="337"/>
      <c r="BF63" s="337"/>
      <c r="BG63" s="337"/>
      <c r="BH63" s="337"/>
      <c r="BI63" s="337"/>
      <c r="BJ63" s="337"/>
      <c r="BK63" s="337"/>
      <c r="BL63" s="337"/>
      <c r="BM63" s="337"/>
      <c r="BN63" s="337"/>
      <c r="BO63" s="337"/>
      <c r="BP63" s="337"/>
    </row>
    <row r="64" spans="1:78" hidden="1">
      <c r="A64" s="317">
        <v>4</v>
      </c>
      <c r="B64" s="318" t="s">
        <v>473</v>
      </c>
      <c r="C64" s="461" t="s">
        <v>420</v>
      </c>
      <c r="D64" s="317" t="s">
        <v>113</v>
      </c>
      <c r="E64" s="305">
        <v>3</v>
      </c>
      <c r="F64" s="305">
        <v>0</v>
      </c>
      <c r="G64" s="305"/>
      <c r="H64" s="305">
        <f t="shared" si="6"/>
        <v>0</v>
      </c>
      <c r="I64" s="305"/>
      <c r="J64" s="305">
        <f>SUM(O64:BP64)-V64</f>
        <v>0</v>
      </c>
      <c r="K64" s="319" t="s">
        <v>388</v>
      </c>
      <c r="L64" s="299"/>
      <c r="M64" s="460" t="s">
        <v>392</v>
      </c>
      <c r="N64" s="299"/>
      <c r="O64" s="194"/>
      <c r="P64" s="194">
        <v>0</v>
      </c>
      <c r="Q64" s="194"/>
      <c r="R64" s="194"/>
      <c r="S64" s="194"/>
      <c r="T64" s="194"/>
      <c r="U64" s="194"/>
      <c r="V64" s="194"/>
      <c r="W64" s="194"/>
      <c r="X64" s="194"/>
      <c r="Y64" s="194"/>
      <c r="Z64" s="194"/>
      <c r="AA64" s="194"/>
      <c r="AB64" s="194"/>
      <c r="AC64" s="194"/>
      <c r="AD64" s="194"/>
      <c r="AE64" s="194"/>
      <c r="AF64" s="194"/>
      <c r="AG64" s="194"/>
      <c r="AH64" s="194"/>
      <c r="AI64" s="194"/>
      <c r="AJ64" s="194"/>
      <c r="AK64" s="194"/>
      <c r="AL64" s="194"/>
      <c r="AM64" s="194"/>
      <c r="AN64" s="194"/>
      <c r="AO64" s="194"/>
      <c r="AP64" s="194"/>
      <c r="AQ64" s="194"/>
      <c r="AR64" s="194"/>
      <c r="AS64" s="194"/>
      <c r="AT64" s="194"/>
      <c r="AU64" s="194"/>
      <c r="AV64" s="194"/>
      <c r="AW64" s="194"/>
      <c r="AX64" s="194"/>
      <c r="AY64" s="194"/>
      <c r="AZ64" s="194"/>
      <c r="BA64" s="194"/>
      <c r="BB64" s="194"/>
      <c r="BC64" s="194"/>
      <c r="BD64" s="194"/>
      <c r="BE64" s="194">
        <v>0</v>
      </c>
      <c r="BF64" s="194"/>
      <c r="BG64" s="194"/>
      <c r="BH64" s="194"/>
      <c r="BI64" s="194"/>
      <c r="BJ64" s="194"/>
      <c r="BK64" s="194"/>
      <c r="BL64" s="194"/>
      <c r="BM64" s="194"/>
      <c r="BN64" s="194"/>
      <c r="BO64" s="194"/>
      <c r="BP64" s="194"/>
      <c r="BQ64" s="193" t="s">
        <v>474</v>
      </c>
      <c r="BR64" s="193" t="s">
        <v>475</v>
      </c>
      <c r="BS64" s="321"/>
      <c r="BT64" s="309"/>
      <c r="BU64" s="194">
        <f t="shared" si="7"/>
        <v>3</v>
      </c>
      <c r="BV64" s="322"/>
      <c r="BW64" s="322" t="s">
        <v>410</v>
      </c>
      <c r="BX64" s="322"/>
      <c r="BY64" s="322"/>
    </row>
    <row r="65" spans="1:77" ht="33">
      <c r="A65" s="338">
        <v>5</v>
      </c>
      <c r="B65" s="339" t="s">
        <v>476</v>
      </c>
      <c r="C65" s="461" t="s">
        <v>399</v>
      </c>
      <c r="D65" s="340" t="s">
        <v>477</v>
      </c>
      <c r="E65" s="341">
        <v>2025</v>
      </c>
      <c r="F65" s="342">
        <v>9.9999999999999982</v>
      </c>
      <c r="G65" s="343">
        <v>9.9999999999999982</v>
      </c>
      <c r="H65" s="344">
        <v>9.9999999999999982</v>
      </c>
      <c r="I65" s="344"/>
      <c r="J65" s="305">
        <f>SUM(O65:BP65)-V65</f>
        <v>9.9999999999999982</v>
      </c>
      <c r="K65" s="319"/>
      <c r="L65" s="299" t="s">
        <v>445</v>
      </c>
      <c r="M65" s="460" t="s">
        <v>392</v>
      </c>
      <c r="N65" s="299"/>
      <c r="O65" s="345"/>
      <c r="P65" s="345">
        <v>0</v>
      </c>
      <c r="Q65" s="345">
        <v>9.57</v>
      </c>
      <c r="R65" s="345">
        <v>0.22</v>
      </c>
      <c r="S65" s="345"/>
      <c r="T65" s="345"/>
      <c r="U65" s="345"/>
      <c r="V65" s="345"/>
      <c r="W65" s="345"/>
      <c r="X65" s="345"/>
      <c r="Y65" s="345"/>
      <c r="Z65" s="345"/>
      <c r="AA65" s="345">
        <v>0.04</v>
      </c>
      <c r="AB65" s="345"/>
      <c r="AC65" s="345"/>
      <c r="AD65" s="345"/>
      <c r="AE65" s="345"/>
      <c r="AF65" s="345"/>
      <c r="AG65" s="346"/>
      <c r="AH65" s="345"/>
      <c r="AI65" s="345"/>
      <c r="AJ65" s="345"/>
      <c r="AK65" s="345"/>
      <c r="AL65" s="345"/>
      <c r="AM65" s="345"/>
      <c r="AN65" s="345"/>
      <c r="AO65" s="345"/>
      <c r="AP65" s="345"/>
      <c r="AQ65" s="345"/>
      <c r="AR65" s="345"/>
      <c r="AS65" s="345"/>
      <c r="AT65" s="345"/>
      <c r="AU65" s="345"/>
      <c r="AV65" s="345">
        <v>0.11</v>
      </c>
      <c r="AW65" s="345">
        <v>0.02</v>
      </c>
      <c r="AX65" s="345"/>
      <c r="AY65" s="345"/>
      <c r="AZ65" s="345"/>
      <c r="BA65" s="345"/>
      <c r="BB65" s="345"/>
      <c r="BC65" s="345"/>
      <c r="BD65" s="345"/>
      <c r="BE65" s="345"/>
      <c r="BF65" s="345"/>
      <c r="BG65" s="345"/>
      <c r="BH65" s="345"/>
      <c r="BI65" s="346"/>
      <c r="BJ65" s="345">
        <v>0.03</v>
      </c>
      <c r="BK65" s="345"/>
      <c r="BL65" s="345"/>
      <c r="BM65" s="345"/>
      <c r="BN65" s="345">
        <v>0.01</v>
      </c>
      <c r="BO65" s="194"/>
      <c r="BP65" s="194"/>
      <c r="BQ65" s="193" t="s">
        <v>478</v>
      </c>
      <c r="BR65" s="193"/>
      <c r="BS65" s="321" t="s">
        <v>479</v>
      </c>
      <c r="BU65" s="194">
        <f>E65-H65</f>
        <v>2015</v>
      </c>
      <c r="BV65" s="322"/>
      <c r="BW65" s="322"/>
      <c r="BX65" s="322"/>
      <c r="BY65" s="322"/>
    </row>
    <row r="66" spans="1:77" ht="19.5" customHeight="1">
      <c r="A66" s="347" t="s">
        <v>480</v>
      </c>
      <c r="B66" s="325" t="s">
        <v>481</v>
      </c>
      <c r="C66" s="461" t="s">
        <v>399</v>
      </c>
      <c r="D66" s="348" t="s">
        <v>134</v>
      </c>
      <c r="E66" s="341"/>
      <c r="F66" s="342">
        <v>0.26</v>
      </c>
      <c r="G66" s="343">
        <v>0.26</v>
      </c>
      <c r="H66" s="344">
        <v>0.26</v>
      </c>
      <c r="I66" s="344"/>
      <c r="J66" s="305">
        <f>SUM(O66:BP66)-V66</f>
        <v>0.26</v>
      </c>
      <c r="K66" s="319"/>
      <c r="L66" s="299"/>
      <c r="M66" s="460" t="s">
        <v>392</v>
      </c>
      <c r="N66" s="458"/>
      <c r="O66" s="345"/>
      <c r="P66" s="345">
        <v>0</v>
      </c>
      <c r="Q66" s="345">
        <v>0.26</v>
      </c>
      <c r="R66" s="345"/>
      <c r="S66" s="345"/>
      <c r="T66" s="345"/>
      <c r="U66" s="345"/>
      <c r="V66" s="345"/>
      <c r="W66" s="345"/>
      <c r="X66" s="345"/>
      <c r="Y66" s="345"/>
      <c r="Z66" s="345"/>
      <c r="AA66" s="345"/>
      <c r="AB66" s="345"/>
      <c r="AC66" s="345"/>
      <c r="AD66" s="345"/>
      <c r="AE66" s="345"/>
      <c r="AF66" s="345"/>
      <c r="AG66" s="346"/>
      <c r="AH66" s="345"/>
      <c r="AI66" s="345"/>
      <c r="AJ66" s="345"/>
      <c r="AK66" s="345"/>
      <c r="AL66" s="345"/>
      <c r="AM66" s="345"/>
      <c r="AN66" s="345"/>
      <c r="AO66" s="345"/>
      <c r="AP66" s="345"/>
      <c r="AQ66" s="345"/>
      <c r="AR66" s="345"/>
      <c r="AS66" s="345"/>
      <c r="AT66" s="345"/>
      <c r="AU66" s="345"/>
      <c r="AV66" s="345"/>
      <c r="AW66" s="345"/>
      <c r="AX66" s="345"/>
      <c r="AY66" s="345"/>
      <c r="AZ66" s="345"/>
      <c r="BA66" s="345"/>
      <c r="BB66" s="345"/>
      <c r="BC66" s="345"/>
      <c r="BD66" s="345"/>
      <c r="BE66" s="345"/>
      <c r="BF66" s="345"/>
      <c r="BG66" s="345"/>
      <c r="BH66" s="345"/>
      <c r="BI66" s="346"/>
      <c r="BJ66" s="345"/>
      <c r="BK66" s="345"/>
      <c r="BL66" s="345"/>
      <c r="BM66" s="345"/>
      <c r="BN66" s="345"/>
      <c r="BO66" s="349"/>
      <c r="BP66" s="349"/>
      <c r="BQ66" s="350"/>
      <c r="BR66" s="350"/>
      <c r="BS66" s="351"/>
      <c r="BT66" s="352"/>
      <c r="BU66" s="194"/>
      <c r="BV66" s="322"/>
      <c r="BW66" s="322"/>
      <c r="BX66" s="322"/>
      <c r="BY66" s="322"/>
    </row>
    <row r="67" spans="1:77" hidden="1">
      <c r="A67" s="347" t="s">
        <v>461</v>
      </c>
      <c r="B67" s="339" t="s">
        <v>482</v>
      </c>
      <c r="C67" s="461" t="s">
        <v>399</v>
      </c>
      <c r="D67" s="353" t="s">
        <v>118</v>
      </c>
      <c r="E67" s="341"/>
      <c r="F67" s="342">
        <v>0</v>
      </c>
      <c r="G67" s="344"/>
      <c r="H67" s="344"/>
      <c r="I67" s="344">
        <v>1.01</v>
      </c>
      <c r="J67" s="305"/>
      <c r="K67" s="319"/>
      <c r="L67" s="299"/>
      <c r="M67" s="460" t="s">
        <v>392</v>
      </c>
      <c r="N67" s="458"/>
      <c r="O67" s="345"/>
      <c r="P67" s="345">
        <v>0</v>
      </c>
      <c r="Q67" s="345">
        <v>1.01</v>
      </c>
      <c r="R67" s="345"/>
      <c r="S67" s="345"/>
      <c r="T67" s="345"/>
      <c r="U67" s="345"/>
      <c r="V67" s="345"/>
      <c r="W67" s="345"/>
      <c r="X67" s="345"/>
      <c r="Y67" s="345"/>
      <c r="Z67" s="345"/>
      <c r="AA67" s="345"/>
      <c r="AB67" s="345"/>
      <c r="AC67" s="345"/>
      <c r="AD67" s="345"/>
      <c r="AE67" s="345"/>
      <c r="AF67" s="345"/>
      <c r="AG67" s="346"/>
      <c r="AH67" s="345"/>
      <c r="AI67" s="345"/>
      <c r="AJ67" s="345"/>
      <c r="AK67" s="345"/>
      <c r="AL67" s="345"/>
      <c r="AM67" s="345"/>
      <c r="AN67" s="345"/>
      <c r="AO67" s="345"/>
      <c r="AP67" s="345"/>
      <c r="AQ67" s="345"/>
      <c r="AR67" s="345"/>
      <c r="AS67" s="345"/>
      <c r="AT67" s="345"/>
      <c r="AU67" s="345"/>
      <c r="AV67" s="345"/>
      <c r="AW67" s="345"/>
      <c r="AX67" s="345"/>
      <c r="AY67" s="345"/>
      <c r="AZ67" s="345"/>
      <c r="BA67" s="345"/>
      <c r="BB67" s="345"/>
      <c r="BC67" s="345"/>
      <c r="BD67" s="345"/>
      <c r="BE67" s="345"/>
      <c r="BF67" s="345"/>
      <c r="BG67" s="345"/>
      <c r="BH67" s="345"/>
      <c r="BI67" s="346"/>
      <c r="BJ67" s="345"/>
      <c r="BK67" s="345"/>
      <c r="BL67" s="345"/>
      <c r="BM67" s="345"/>
      <c r="BN67" s="345"/>
      <c r="BO67" s="349"/>
      <c r="BP67" s="349"/>
      <c r="BQ67" s="350"/>
      <c r="BR67" s="350"/>
      <c r="BS67" s="351"/>
      <c r="BT67" s="352"/>
      <c r="BU67" s="194"/>
      <c r="BV67" s="322"/>
      <c r="BW67" s="322"/>
      <c r="BX67" s="322"/>
      <c r="BY67" s="322"/>
    </row>
    <row r="68" spans="1:77" hidden="1">
      <c r="A68" s="347" t="s">
        <v>461</v>
      </c>
      <c r="B68" s="339" t="s">
        <v>483</v>
      </c>
      <c r="C68" s="461" t="s">
        <v>399</v>
      </c>
      <c r="D68" s="353" t="s">
        <v>198</v>
      </c>
      <c r="E68" s="341"/>
      <c r="F68" s="342">
        <v>0</v>
      </c>
      <c r="G68" s="344"/>
      <c r="H68" s="344"/>
      <c r="I68" s="344">
        <v>0.05</v>
      </c>
      <c r="J68" s="305"/>
      <c r="K68" s="319"/>
      <c r="L68" s="299"/>
      <c r="M68" s="460" t="s">
        <v>392</v>
      </c>
      <c r="N68" s="458"/>
      <c r="O68" s="345"/>
      <c r="P68" s="345">
        <v>0</v>
      </c>
      <c r="Q68" s="345">
        <v>0.05</v>
      </c>
      <c r="R68" s="345"/>
      <c r="S68" s="345"/>
      <c r="T68" s="345"/>
      <c r="U68" s="345"/>
      <c r="V68" s="345"/>
      <c r="W68" s="345"/>
      <c r="X68" s="345"/>
      <c r="Y68" s="345"/>
      <c r="Z68" s="345"/>
      <c r="AA68" s="345"/>
      <c r="AB68" s="345"/>
      <c r="AC68" s="345"/>
      <c r="AD68" s="345"/>
      <c r="AE68" s="345"/>
      <c r="AF68" s="345"/>
      <c r="AG68" s="346"/>
      <c r="AH68" s="345"/>
      <c r="AI68" s="345"/>
      <c r="AJ68" s="345"/>
      <c r="AK68" s="345"/>
      <c r="AL68" s="345"/>
      <c r="AM68" s="345"/>
      <c r="AN68" s="345"/>
      <c r="AO68" s="345"/>
      <c r="AP68" s="345"/>
      <c r="AQ68" s="345"/>
      <c r="AR68" s="345"/>
      <c r="AS68" s="345"/>
      <c r="AT68" s="345"/>
      <c r="AU68" s="345"/>
      <c r="AV68" s="345"/>
      <c r="AW68" s="345"/>
      <c r="AX68" s="345"/>
      <c r="AY68" s="345"/>
      <c r="AZ68" s="345"/>
      <c r="BA68" s="345"/>
      <c r="BB68" s="345"/>
      <c r="BC68" s="345"/>
      <c r="BD68" s="345"/>
      <c r="BE68" s="345"/>
      <c r="BF68" s="345"/>
      <c r="BG68" s="345"/>
      <c r="BH68" s="345"/>
      <c r="BI68" s="346"/>
      <c r="BJ68" s="345"/>
      <c r="BK68" s="345"/>
      <c r="BL68" s="345"/>
      <c r="BM68" s="345"/>
      <c r="BN68" s="345"/>
      <c r="BO68" s="349"/>
      <c r="BP68" s="349"/>
      <c r="BQ68" s="354"/>
      <c r="BR68" s="354"/>
      <c r="BS68" s="355"/>
      <c r="BT68" s="356"/>
      <c r="BU68" s="194"/>
      <c r="BV68" s="322"/>
      <c r="BW68" s="322"/>
      <c r="BX68" s="322"/>
      <c r="BY68" s="322"/>
    </row>
    <row r="69" spans="1:77" hidden="1">
      <c r="A69" s="347" t="s">
        <v>461</v>
      </c>
      <c r="B69" s="339" t="s">
        <v>484</v>
      </c>
      <c r="C69" s="461" t="s">
        <v>399</v>
      </c>
      <c r="D69" s="353" t="s">
        <v>138</v>
      </c>
      <c r="E69" s="341"/>
      <c r="F69" s="342">
        <v>0</v>
      </c>
      <c r="G69" s="343"/>
      <c r="H69" s="344"/>
      <c r="I69" s="344">
        <v>0.28000000000000003</v>
      </c>
      <c r="J69" s="305"/>
      <c r="K69" s="319"/>
      <c r="L69" s="299"/>
      <c r="M69" s="460" t="s">
        <v>392</v>
      </c>
      <c r="N69" s="458"/>
      <c r="O69" s="345"/>
      <c r="P69" s="345">
        <v>0</v>
      </c>
      <c r="Q69" s="345">
        <v>0.28000000000000003</v>
      </c>
      <c r="R69" s="345"/>
      <c r="S69" s="345"/>
      <c r="T69" s="345"/>
      <c r="U69" s="345"/>
      <c r="V69" s="345"/>
      <c r="W69" s="345"/>
      <c r="X69" s="345"/>
      <c r="Y69" s="345"/>
      <c r="Z69" s="345"/>
      <c r="AA69" s="345"/>
      <c r="AB69" s="345"/>
      <c r="AC69" s="345"/>
      <c r="AD69" s="345"/>
      <c r="AE69" s="345"/>
      <c r="AF69" s="345"/>
      <c r="AG69" s="346"/>
      <c r="AH69" s="345"/>
      <c r="AI69" s="345"/>
      <c r="AJ69" s="345"/>
      <c r="AK69" s="345"/>
      <c r="AL69" s="345"/>
      <c r="AM69" s="345"/>
      <c r="AN69" s="345"/>
      <c r="AO69" s="345"/>
      <c r="AP69" s="345"/>
      <c r="AQ69" s="345"/>
      <c r="AR69" s="345"/>
      <c r="AS69" s="345"/>
      <c r="AT69" s="345"/>
      <c r="AU69" s="345"/>
      <c r="AV69" s="345"/>
      <c r="AW69" s="345"/>
      <c r="AX69" s="345"/>
      <c r="AY69" s="345"/>
      <c r="AZ69" s="345"/>
      <c r="BA69" s="345"/>
      <c r="BB69" s="345"/>
      <c r="BC69" s="345"/>
      <c r="BD69" s="345"/>
      <c r="BE69" s="345"/>
      <c r="BF69" s="345"/>
      <c r="BG69" s="345"/>
      <c r="BH69" s="345"/>
      <c r="BI69" s="346"/>
      <c r="BJ69" s="345"/>
      <c r="BK69" s="345"/>
      <c r="BL69" s="345"/>
      <c r="BM69" s="345"/>
      <c r="BN69" s="345"/>
      <c r="BO69" s="349"/>
      <c r="BP69" s="349"/>
      <c r="BQ69" s="357"/>
      <c r="BR69" s="357"/>
      <c r="BS69" s="358"/>
      <c r="BT69" s="359"/>
      <c r="BU69" s="194"/>
      <c r="BV69" s="322"/>
      <c r="BW69" s="322"/>
      <c r="BX69" s="322"/>
      <c r="BY69" s="322"/>
    </row>
    <row r="70" spans="1:77" hidden="1">
      <c r="A70" s="347" t="s">
        <v>461</v>
      </c>
      <c r="B70" s="339" t="s">
        <v>485</v>
      </c>
      <c r="C70" s="461" t="s">
        <v>399</v>
      </c>
      <c r="D70" s="353" t="s">
        <v>138</v>
      </c>
      <c r="E70" s="341"/>
      <c r="F70" s="342">
        <v>0</v>
      </c>
      <c r="G70" s="343"/>
      <c r="H70" s="344"/>
      <c r="I70" s="344">
        <v>0.36</v>
      </c>
      <c r="J70" s="305"/>
      <c r="K70" s="319"/>
      <c r="L70" s="299"/>
      <c r="M70" s="460" t="s">
        <v>392</v>
      </c>
      <c r="N70" s="458"/>
      <c r="O70" s="345"/>
      <c r="P70" s="345">
        <v>0</v>
      </c>
      <c r="Q70" s="345">
        <v>0.36</v>
      </c>
      <c r="R70" s="345"/>
      <c r="S70" s="345"/>
      <c r="T70" s="345"/>
      <c r="U70" s="345"/>
      <c r="V70" s="345"/>
      <c r="W70" s="345"/>
      <c r="X70" s="345"/>
      <c r="Y70" s="345"/>
      <c r="Z70" s="345"/>
      <c r="AA70" s="345"/>
      <c r="AB70" s="345"/>
      <c r="AC70" s="345"/>
      <c r="AD70" s="345"/>
      <c r="AE70" s="345"/>
      <c r="AF70" s="345"/>
      <c r="AG70" s="346"/>
      <c r="AH70" s="345"/>
      <c r="AI70" s="345"/>
      <c r="AJ70" s="345"/>
      <c r="AK70" s="345"/>
      <c r="AL70" s="345"/>
      <c r="AM70" s="345"/>
      <c r="AN70" s="345"/>
      <c r="AO70" s="345"/>
      <c r="AP70" s="345"/>
      <c r="AQ70" s="345"/>
      <c r="AR70" s="345"/>
      <c r="AS70" s="345"/>
      <c r="AT70" s="345"/>
      <c r="AU70" s="345"/>
      <c r="AV70" s="345"/>
      <c r="AW70" s="345"/>
      <c r="AX70" s="345"/>
      <c r="AY70" s="345"/>
      <c r="AZ70" s="345"/>
      <c r="BA70" s="345"/>
      <c r="BB70" s="345"/>
      <c r="BC70" s="345"/>
      <c r="BD70" s="345"/>
      <c r="BE70" s="345"/>
      <c r="BF70" s="345"/>
      <c r="BG70" s="345"/>
      <c r="BH70" s="345"/>
      <c r="BI70" s="346"/>
      <c r="BJ70" s="345"/>
      <c r="BK70" s="345"/>
      <c r="BL70" s="345"/>
      <c r="BM70" s="345"/>
      <c r="BN70" s="345"/>
      <c r="BO70" s="320"/>
      <c r="BP70" s="320"/>
      <c r="BQ70" s="354"/>
      <c r="BR70" s="354"/>
      <c r="BS70" s="360"/>
      <c r="BT70" s="356"/>
      <c r="BU70" s="194"/>
      <c r="BV70" s="322"/>
      <c r="BW70" s="322"/>
      <c r="BX70" s="322"/>
      <c r="BY70" s="322"/>
    </row>
    <row r="71" spans="1:77" hidden="1">
      <c r="A71" s="347" t="s">
        <v>461</v>
      </c>
      <c r="B71" s="339" t="s">
        <v>486</v>
      </c>
      <c r="C71" s="461" t="s">
        <v>399</v>
      </c>
      <c r="D71" s="353" t="s">
        <v>159</v>
      </c>
      <c r="E71" s="341"/>
      <c r="F71" s="342">
        <v>0</v>
      </c>
      <c r="G71" s="343"/>
      <c r="H71" s="344"/>
      <c r="I71" s="344">
        <v>0.06</v>
      </c>
      <c r="J71" s="305"/>
      <c r="K71" s="319"/>
      <c r="L71" s="299"/>
      <c r="M71" s="460" t="s">
        <v>392</v>
      </c>
      <c r="N71" s="458"/>
      <c r="O71" s="345"/>
      <c r="P71" s="345">
        <v>0</v>
      </c>
      <c r="Q71" s="345">
        <v>0.06</v>
      </c>
      <c r="R71" s="345"/>
      <c r="S71" s="345"/>
      <c r="T71" s="345"/>
      <c r="U71" s="345"/>
      <c r="V71" s="345"/>
      <c r="W71" s="345"/>
      <c r="X71" s="345"/>
      <c r="Y71" s="345"/>
      <c r="Z71" s="345"/>
      <c r="AA71" s="345"/>
      <c r="AB71" s="345"/>
      <c r="AC71" s="345"/>
      <c r="AD71" s="345"/>
      <c r="AE71" s="345"/>
      <c r="AF71" s="345"/>
      <c r="AG71" s="346"/>
      <c r="AH71" s="345"/>
      <c r="AI71" s="345"/>
      <c r="AJ71" s="345"/>
      <c r="AK71" s="345"/>
      <c r="AL71" s="345"/>
      <c r="AM71" s="345"/>
      <c r="AN71" s="345"/>
      <c r="AO71" s="345"/>
      <c r="AP71" s="345"/>
      <c r="AQ71" s="345"/>
      <c r="AR71" s="345"/>
      <c r="AS71" s="345"/>
      <c r="AT71" s="345"/>
      <c r="AU71" s="345"/>
      <c r="AV71" s="345"/>
      <c r="AW71" s="345"/>
      <c r="AX71" s="345"/>
      <c r="AY71" s="345"/>
      <c r="AZ71" s="345"/>
      <c r="BA71" s="345"/>
      <c r="BB71" s="345"/>
      <c r="BC71" s="345"/>
      <c r="BD71" s="345"/>
      <c r="BE71" s="345"/>
      <c r="BF71" s="345"/>
      <c r="BG71" s="345"/>
      <c r="BH71" s="345"/>
      <c r="BI71" s="346"/>
      <c r="BJ71" s="345"/>
      <c r="BK71" s="345"/>
      <c r="BL71" s="345"/>
      <c r="BM71" s="345"/>
      <c r="BN71" s="345"/>
      <c r="BO71" s="349"/>
      <c r="BP71" s="349"/>
      <c r="BQ71" s="292"/>
      <c r="BR71" s="292"/>
      <c r="BS71" s="361"/>
      <c r="BT71" s="362"/>
      <c r="BU71" s="194"/>
      <c r="BV71" s="322"/>
      <c r="BW71" s="322"/>
      <c r="BX71" s="322"/>
      <c r="BY71" s="322"/>
    </row>
    <row r="72" spans="1:77" hidden="1">
      <c r="A72" s="347" t="s">
        <v>461</v>
      </c>
      <c r="B72" s="339" t="s">
        <v>487</v>
      </c>
      <c r="C72" s="461" t="s">
        <v>399</v>
      </c>
      <c r="D72" s="353" t="s">
        <v>117</v>
      </c>
      <c r="E72" s="341"/>
      <c r="F72" s="342">
        <v>0</v>
      </c>
      <c r="G72" s="343"/>
      <c r="H72" s="344"/>
      <c r="I72" s="344">
        <v>0.06</v>
      </c>
      <c r="J72" s="305"/>
      <c r="K72" s="319"/>
      <c r="L72" s="299"/>
      <c r="M72" s="460" t="s">
        <v>392</v>
      </c>
      <c r="N72" s="458"/>
      <c r="O72" s="345"/>
      <c r="P72" s="345">
        <v>0</v>
      </c>
      <c r="Q72" s="345">
        <v>0.06</v>
      </c>
      <c r="R72" s="345"/>
      <c r="S72" s="345"/>
      <c r="T72" s="345"/>
      <c r="U72" s="345"/>
      <c r="V72" s="345"/>
      <c r="W72" s="345"/>
      <c r="X72" s="345"/>
      <c r="Y72" s="345"/>
      <c r="Z72" s="345"/>
      <c r="AA72" s="345"/>
      <c r="AB72" s="345"/>
      <c r="AC72" s="345"/>
      <c r="AD72" s="345"/>
      <c r="AE72" s="345"/>
      <c r="AF72" s="345"/>
      <c r="AG72" s="346"/>
      <c r="AH72" s="345"/>
      <c r="AI72" s="345"/>
      <c r="AJ72" s="345"/>
      <c r="AK72" s="345"/>
      <c r="AL72" s="345"/>
      <c r="AM72" s="345"/>
      <c r="AN72" s="345"/>
      <c r="AO72" s="345"/>
      <c r="AP72" s="345"/>
      <c r="AQ72" s="345"/>
      <c r="AR72" s="345"/>
      <c r="AS72" s="345"/>
      <c r="AT72" s="345"/>
      <c r="AU72" s="345"/>
      <c r="AV72" s="345"/>
      <c r="AW72" s="345"/>
      <c r="AX72" s="345"/>
      <c r="AY72" s="345"/>
      <c r="AZ72" s="345"/>
      <c r="BA72" s="345"/>
      <c r="BB72" s="345"/>
      <c r="BC72" s="345"/>
      <c r="BD72" s="345"/>
      <c r="BE72" s="345"/>
      <c r="BF72" s="345"/>
      <c r="BG72" s="345"/>
      <c r="BH72" s="345"/>
      <c r="BI72" s="346"/>
      <c r="BJ72" s="345"/>
      <c r="BK72" s="345"/>
      <c r="BL72" s="345"/>
      <c r="BM72" s="345"/>
      <c r="BN72" s="345"/>
      <c r="BO72" s="349"/>
      <c r="BP72" s="349"/>
      <c r="BQ72" s="292"/>
      <c r="BR72" s="292"/>
      <c r="BS72" s="361"/>
      <c r="BT72" s="362"/>
      <c r="BU72" s="194"/>
      <c r="BV72" s="322"/>
      <c r="BW72" s="322"/>
      <c r="BX72" s="322"/>
      <c r="BY72" s="322"/>
    </row>
    <row r="73" spans="1:77" hidden="1">
      <c r="A73" s="347" t="s">
        <v>461</v>
      </c>
      <c r="B73" s="339" t="s">
        <v>488</v>
      </c>
      <c r="C73" s="461" t="s">
        <v>399</v>
      </c>
      <c r="D73" s="353" t="s">
        <v>113</v>
      </c>
      <c r="E73" s="341"/>
      <c r="F73" s="342">
        <v>0</v>
      </c>
      <c r="G73" s="343"/>
      <c r="H73" s="344"/>
      <c r="I73" s="344">
        <v>7.0000000000000007E-2</v>
      </c>
      <c r="J73" s="305"/>
      <c r="K73" s="319"/>
      <c r="L73" s="299"/>
      <c r="M73" s="460" t="s">
        <v>392</v>
      </c>
      <c r="N73" s="458"/>
      <c r="O73" s="345"/>
      <c r="P73" s="345">
        <v>0</v>
      </c>
      <c r="Q73" s="345">
        <v>7.0000000000000007E-2</v>
      </c>
      <c r="R73" s="345"/>
      <c r="S73" s="345"/>
      <c r="T73" s="345"/>
      <c r="U73" s="345"/>
      <c r="V73" s="345"/>
      <c r="W73" s="345"/>
      <c r="X73" s="345"/>
      <c r="Y73" s="345"/>
      <c r="Z73" s="345"/>
      <c r="AA73" s="345"/>
      <c r="AB73" s="345"/>
      <c r="AC73" s="345"/>
      <c r="AD73" s="345"/>
      <c r="AE73" s="345"/>
      <c r="AF73" s="345"/>
      <c r="AG73" s="346"/>
      <c r="AH73" s="345"/>
      <c r="AI73" s="345"/>
      <c r="AJ73" s="345"/>
      <c r="AK73" s="345"/>
      <c r="AL73" s="345"/>
      <c r="AM73" s="345"/>
      <c r="AN73" s="345"/>
      <c r="AO73" s="345"/>
      <c r="AP73" s="345"/>
      <c r="AQ73" s="345"/>
      <c r="AR73" s="345"/>
      <c r="AS73" s="345"/>
      <c r="AT73" s="345"/>
      <c r="AU73" s="345"/>
      <c r="AV73" s="345"/>
      <c r="AW73" s="345"/>
      <c r="AX73" s="345"/>
      <c r="AY73" s="345"/>
      <c r="AZ73" s="345"/>
      <c r="BA73" s="345"/>
      <c r="BB73" s="345"/>
      <c r="BC73" s="345"/>
      <c r="BD73" s="345"/>
      <c r="BE73" s="345"/>
      <c r="BF73" s="345"/>
      <c r="BG73" s="345"/>
      <c r="BH73" s="345"/>
      <c r="BI73" s="346"/>
      <c r="BJ73" s="345"/>
      <c r="BK73" s="345"/>
      <c r="BL73" s="345"/>
      <c r="BM73" s="345"/>
      <c r="BN73" s="345"/>
      <c r="BO73" s="349"/>
      <c r="BP73" s="349"/>
      <c r="BQ73" s="350"/>
      <c r="BR73" s="350"/>
      <c r="BS73" s="351"/>
      <c r="BT73" s="352"/>
      <c r="BU73" s="194"/>
      <c r="BV73" s="322"/>
      <c r="BW73" s="322"/>
      <c r="BX73" s="322"/>
      <c r="BY73" s="322"/>
    </row>
    <row r="74" spans="1:77" hidden="1">
      <c r="A74" s="347" t="s">
        <v>461</v>
      </c>
      <c r="B74" s="339" t="s">
        <v>489</v>
      </c>
      <c r="C74" s="461" t="s">
        <v>399</v>
      </c>
      <c r="D74" s="353" t="s">
        <v>113</v>
      </c>
      <c r="E74" s="341"/>
      <c r="F74" s="342">
        <v>0</v>
      </c>
      <c r="G74" s="343"/>
      <c r="H74" s="344"/>
      <c r="I74" s="344">
        <v>0.35</v>
      </c>
      <c r="J74" s="305"/>
      <c r="K74" s="319"/>
      <c r="L74" s="299"/>
      <c r="M74" s="460" t="s">
        <v>392</v>
      </c>
      <c r="N74" s="458"/>
      <c r="O74" s="345"/>
      <c r="P74" s="345">
        <v>0</v>
      </c>
      <c r="Q74" s="345">
        <v>0.35</v>
      </c>
      <c r="R74" s="345"/>
      <c r="S74" s="345"/>
      <c r="T74" s="345"/>
      <c r="U74" s="345"/>
      <c r="V74" s="345"/>
      <c r="W74" s="345"/>
      <c r="X74" s="345"/>
      <c r="Y74" s="345"/>
      <c r="Z74" s="345"/>
      <c r="AA74" s="345"/>
      <c r="AB74" s="345"/>
      <c r="AC74" s="345"/>
      <c r="AD74" s="345"/>
      <c r="AE74" s="345"/>
      <c r="AF74" s="345"/>
      <c r="AG74" s="346"/>
      <c r="AH74" s="345"/>
      <c r="AI74" s="345"/>
      <c r="AJ74" s="345"/>
      <c r="AK74" s="345"/>
      <c r="AL74" s="345"/>
      <c r="AM74" s="345"/>
      <c r="AN74" s="345"/>
      <c r="AO74" s="345"/>
      <c r="AP74" s="345"/>
      <c r="AQ74" s="345"/>
      <c r="AR74" s="345"/>
      <c r="AS74" s="345"/>
      <c r="AT74" s="345"/>
      <c r="AU74" s="345"/>
      <c r="AV74" s="345"/>
      <c r="AW74" s="345"/>
      <c r="AX74" s="345"/>
      <c r="AY74" s="345"/>
      <c r="AZ74" s="345"/>
      <c r="BA74" s="345"/>
      <c r="BB74" s="345"/>
      <c r="BC74" s="345"/>
      <c r="BD74" s="345"/>
      <c r="BE74" s="345"/>
      <c r="BF74" s="345"/>
      <c r="BG74" s="345"/>
      <c r="BH74" s="345"/>
      <c r="BI74" s="346"/>
      <c r="BJ74" s="345"/>
      <c r="BK74" s="345"/>
      <c r="BL74" s="345"/>
      <c r="BM74" s="345"/>
      <c r="BN74" s="345"/>
      <c r="BO74" s="349"/>
      <c r="BP74" s="349"/>
      <c r="BQ74" s="350"/>
      <c r="BR74" s="350"/>
      <c r="BS74" s="351"/>
      <c r="BT74" s="352"/>
      <c r="BU74" s="194"/>
      <c r="BV74" s="322"/>
      <c r="BW74" s="322"/>
      <c r="BX74" s="322"/>
      <c r="BY74" s="322"/>
    </row>
    <row r="75" spans="1:77" hidden="1">
      <c r="A75" s="347" t="s">
        <v>461</v>
      </c>
      <c r="B75" s="339" t="s">
        <v>490</v>
      </c>
      <c r="C75" s="461" t="s">
        <v>399</v>
      </c>
      <c r="D75" s="353" t="s">
        <v>142</v>
      </c>
      <c r="E75" s="341"/>
      <c r="F75" s="342">
        <v>0</v>
      </c>
      <c r="G75" s="343"/>
      <c r="H75" s="344"/>
      <c r="I75" s="344">
        <v>0.77</v>
      </c>
      <c r="J75" s="305"/>
      <c r="K75" s="319"/>
      <c r="L75" s="299"/>
      <c r="M75" s="460" t="s">
        <v>392</v>
      </c>
      <c r="N75" s="458"/>
      <c r="O75" s="345"/>
      <c r="P75" s="345">
        <v>0</v>
      </c>
      <c r="Q75" s="345">
        <v>0.77</v>
      </c>
      <c r="R75" s="345"/>
      <c r="S75" s="345"/>
      <c r="T75" s="345"/>
      <c r="U75" s="345"/>
      <c r="V75" s="345"/>
      <c r="W75" s="345"/>
      <c r="X75" s="345"/>
      <c r="Y75" s="345"/>
      <c r="Z75" s="345"/>
      <c r="AA75" s="345"/>
      <c r="AB75" s="345"/>
      <c r="AC75" s="345"/>
      <c r="AD75" s="345"/>
      <c r="AE75" s="345"/>
      <c r="AF75" s="345"/>
      <c r="AG75" s="346"/>
      <c r="AH75" s="345"/>
      <c r="AI75" s="345"/>
      <c r="AJ75" s="345"/>
      <c r="AK75" s="345"/>
      <c r="AL75" s="345"/>
      <c r="AM75" s="345"/>
      <c r="AN75" s="345"/>
      <c r="AO75" s="345"/>
      <c r="AP75" s="345"/>
      <c r="AQ75" s="345"/>
      <c r="AR75" s="345"/>
      <c r="AS75" s="345"/>
      <c r="AT75" s="345"/>
      <c r="AU75" s="345"/>
      <c r="AV75" s="345"/>
      <c r="AW75" s="345"/>
      <c r="AX75" s="345"/>
      <c r="AY75" s="345"/>
      <c r="AZ75" s="345"/>
      <c r="BA75" s="345"/>
      <c r="BB75" s="345"/>
      <c r="BC75" s="345"/>
      <c r="BD75" s="345"/>
      <c r="BE75" s="345"/>
      <c r="BF75" s="345"/>
      <c r="BG75" s="345"/>
      <c r="BH75" s="345"/>
      <c r="BI75" s="346"/>
      <c r="BJ75" s="345"/>
      <c r="BK75" s="345"/>
      <c r="BL75" s="345"/>
      <c r="BM75" s="345"/>
      <c r="BN75" s="345"/>
      <c r="BO75" s="349"/>
      <c r="BP75" s="349"/>
      <c r="BQ75" s="354"/>
      <c r="BR75" s="354"/>
      <c r="BS75" s="360"/>
      <c r="BT75" s="356"/>
      <c r="BU75" s="194"/>
      <c r="BV75" s="322"/>
      <c r="BW75" s="322"/>
      <c r="BX75" s="322"/>
      <c r="BY75" s="322"/>
    </row>
    <row r="76" spans="1:77" hidden="1">
      <c r="A76" s="347" t="s">
        <v>461</v>
      </c>
      <c r="B76" s="339" t="s">
        <v>491</v>
      </c>
      <c r="C76" s="461" t="s">
        <v>399</v>
      </c>
      <c r="D76" s="363" t="s">
        <v>188</v>
      </c>
      <c r="E76" s="341"/>
      <c r="F76" s="342">
        <v>0</v>
      </c>
      <c r="G76" s="343"/>
      <c r="H76" s="344"/>
      <c r="I76" s="344">
        <v>0.04</v>
      </c>
      <c r="J76" s="305"/>
      <c r="K76" s="319"/>
      <c r="L76" s="299"/>
      <c r="M76" s="460" t="s">
        <v>392</v>
      </c>
      <c r="N76" s="458"/>
      <c r="O76" s="345"/>
      <c r="P76" s="345">
        <v>0</v>
      </c>
      <c r="Q76" s="345">
        <v>0.04</v>
      </c>
      <c r="R76" s="345"/>
      <c r="S76" s="345"/>
      <c r="T76" s="345"/>
      <c r="U76" s="345"/>
      <c r="V76" s="345"/>
      <c r="W76" s="345"/>
      <c r="X76" s="345"/>
      <c r="Y76" s="345"/>
      <c r="Z76" s="345"/>
      <c r="AA76" s="345"/>
      <c r="AB76" s="345"/>
      <c r="AC76" s="345"/>
      <c r="AD76" s="345"/>
      <c r="AE76" s="345"/>
      <c r="AF76" s="345"/>
      <c r="AG76" s="346"/>
      <c r="AH76" s="345"/>
      <c r="AI76" s="345"/>
      <c r="AJ76" s="345"/>
      <c r="AK76" s="345"/>
      <c r="AL76" s="345"/>
      <c r="AM76" s="345"/>
      <c r="AN76" s="345"/>
      <c r="AO76" s="345"/>
      <c r="AP76" s="345"/>
      <c r="AQ76" s="345"/>
      <c r="AR76" s="345"/>
      <c r="AS76" s="345"/>
      <c r="AT76" s="345"/>
      <c r="AU76" s="345"/>
      <c r="AV76" s="345"/>
      <c r="AW76" s="345"/>
      <c r="AX76" s="345"/>
      <c r="AY76" s="345"/>
      <c r="AZ76" s="345"/>
      <c r="BA76" s="345"/>
      <c r="BB76" s="345"/>
      <c r="BC76" s="345"/>
      <c r="BD76" s="345"/>
      <c r="BE76" s="345"/>
      <c r="BF76" s="345"/>
      <c r="BG76" s="345"/>
      <c r="BH76" s="345"/>
      <c r="BI76" s="346"/>
      <c r="BJ76" s="345"/>
      <c r="BK76" s="345"/>
      <c r="BL76" s="345"/>
      <c r="BM76" s="345"/>
      <c r="BN76" s="345"/>
      <c r="BO76" s="349"/>
      <c r="BP76" s="349"/>
      <c r="BQ76" s="354"/>
      <c r="BR76" s="354"/>
      <c r="BS76" s="360"/>
      <c r="BT76" s="356"/>
      <c r="BU76" s="194"/>
      <c r="BV76" s="322"/>
      <c r="BW76" s="322"/>
      <c r="BX76" s="322"/>
      <c r="BY76" s="322"/>
    </row>
    <row r="77" spans="1:77" hidden="1">
      <c r="A77" s="347" t="s">
        <v>461</v>
      </c>
      <c r="B77" s="339" t="s">
        <v>492</v>
      </c>
      <c r="C77" s="461" t="s">
        <v>399</v>
      </c>
      <c r="D77" s="353" t="s">
        <v>135</v>
      </c>
      <c r="E77" s="341"/>
      <c r="F77" s="342">
        <v>0</v>
      </c>
      <c r="G77" s="343"/>
      <c r="H77" s="344"/>
      <c r="I77" s="344">
        <v>3.2099999999999995</v>
      </c>
      <c r="J77" s="305"/>
      <c r="K77" s="319"/>
      <c r="L77" s="299"/>
      <c r="M77" s="460" t="s">
        <v>392</v>
      </c>
      <c r="N77" s="458"/>
      <c r="O77" s="345"/>
      <c r="P77" s="345">
        <v>0</v>
      </c>
      <c r="Q77" s="345">
        <v>2.78</v>
      </c>
      <c r="R77" s="345">
        <v>0.22</v>
      </c>
      <c r="S77" s="345"/>
      <c r="T77" s="345"/>
      <c r="U77" s="345"/>
      <c r="V77" s="345"/>
      <c r="W77" s="345"/>
      <c r="X77" s="345"/>
      <c r="Y77" s="345"/>
      <c r="Z77" s="345"/>
      <c r="AA77" s="345">
        <v>0.04</v>
      </c>
      <c r="AB77" s="345"/>
      <c r="AC77" s="345"/>
      <c r="AD77" s="345"/>
      <c r="AE77" s="345"/>
      <c r="AF77" s="345"/>
      <c r="AG77" s="346"/>
      <c r="AH77" s="345"/>
      <c r="AI77" s="345"/>
      <c r="AJ77" s="345"/>
      <c r="AK77" s="345"/>
      <c r="AL77" s="345"/>
      <c r="AM77" s="345"/>
      <c r="AN77" s="345"/>
      <c r="AO77" s="345"/>
      <c r="AP77" s="345"/>
      <c r="AQ77" s="345"/>
      <c r="AR77" s="345"/>
      <c r="AS77" s="345"/>
      <c r="AT77" s="345"/>
      <c r="AU77" s="345"/>
      <c r="AV77" s="345">
        <v>0.11</v>
      </c>
      <c r="AW77" s="345">
        <v>0.02</v>
      </c>
      <c r="AX77" s="345"/>
      <c r="AY77" s="345"/>
      <c r="AZ77" s="345"/>
      <c r="BA77" s="345"/>
      <c r="BB77" s="345"/>
      <c r="BC77" s="345"/>
      <c r="BD77" s="345"/>
      <c r="BE77" s="345"/>
      <c r="BF77" s="345"/>
      <c r="BG77" s="345"/>
      <c r="BH77" s="345"/>
      <c r="BI77" s="346"/>
      <c r="BJ77" s="345">
        <v>0.03</v>
      </c>
      <c r="BK77" s="345"/>
      <c r="BL77" s="345"/>
      <c r="BM77" s="345"/>
      <c r="BN77" s="345">
        <v>0.01</v>
      </c>
      <c r="BO77" s="320"/>
      <c r="BP77" s="320"/>
      <c r="BQ77" s="292"/>
      <c r="BR77" s="292"/>
      <c r="BS77" s="361"/>
      <c r="BT77" s="362"/>
      <c r="BU77" s="194"/>
      <c r="BV77" s="322"/>
      <c r="BW77" s="322"/>
      <c r="BX77" s="322"/>
      <c r="BY77" s="322"/>
    </row>
    <row r="78" spans="1:77" hidden="1">
      <c r="A78" s="347" t="s">
        <v>461</v>
      </c>
      <c r="B78" s="339" t="s">
        <v>493</v>
      </c>
      <c r="C78" s="461" t="s">
        <v>399</v>
      </c>
      <c r="D78" s="353" t="s">
        <v>105</v>
      </c>
      <c r="E78" s="341"/>
      <c r="F78" s="342">
        <f t="shared" ref="F78:F79" si="9">G78</f>
        <v>0</v>
      </c>
      <c r="G78" s="343"/>
      <c r="H78" s="344"/>
      <c r="I78" s="344">
        <f t="shared" ref="I78:I79" si="10">SUM(J78:BK78)</f>
        <v>1.3</v>
      </c>
      <c r="J78" s="305"/>
      <c r="K78" s="319"/>
      <c r="L78" s="299"/>
      <c r="M78" s="460" t="s">
        <v>392</v>
      </c>
      <c r="N78" s="458"/>
      <c r="O78" s="345"/>
      <c r="P78" s="345">
        <v>0</v>
      </c>
      <c r="Q78" s="345">
        <v>1.3</v>
      </c>
      <c r="R78" s="345"/>
      <c r="S78" s="345"/>
      <c r="T78" s="345"/>
      <c r="U78" s="345"/>
      <c r="V78" s="345"/>
      <c r="W78" s="345"/>
      <c r="X78" s="345"/>
      <c r="Y78" s="345"/>
      <c r="Z78" s="345"/>
      <c r="AA78" s="345"/>
      <c r="AB78" s="345"/>
      <c r="AC78" s="345"/>
      <c r="AD78" s="345"/>
      <c r="AE78" s="345"/>
      <c r="AF78" s="345"/>
      <c r="AG78" s="346"/>
      <c r="AH78" s="345"/>
      <c r="AI78" s="345"/>
      <c r="AJ78" s="345"/>
      <c r="AK78" s="345"/>
      <c r="AL78" s="345"/>
      <c r="AM78" s="345"/>
      <c r="AN78" s="345"/>
      <c r="AO78" s="345"/>
      <c r="AP78" s="345"/>
      <c r="AQ78" s="345"/>
      <c r="AR78" s="345"/>
      <c r="AS78" s="345"/>
      <c r="AT78" s="345"/>
      <c r="AU78" s="345"/>
      <c r="AV78" s="345"/>
      <c r="AW78" s="345"/>
      <c r="AX78" s="345"/>
      <c r="AY78" s="345"/>
      <c r="AZ78" s="345"/>
      <c r="BA78" s="345"/>
      <c r="BB78" s="345"/>
      <c r="BC78" s="345"/>
      <c r="BD78" s="345"/>
      <c r="BE78" s="345"/>
      <c r="BF78" s="345"/>
      <c r="BG78" s="345"/>
      <c r="BH78" s="345"/>
      <c r="BI78" s="345"/>
      <c r="BJ78" s="345"/>
      <c r="BK78" s="345"/>
      <c r="BL78" s="345"/>
      <c r="BM78" s="345"/>
      <c r="BN78" s="345"/>
      <c r="BO78" s="320"/>
      <c r="BP78" s="320"/>
      <c r="BQ78" s="292"/>
      <c r="BR78" s="292"/>
      <c r="BS78" s="361"/>
      <c r="BT78" s="362"/>
      <c r="BU78" s="194"/>
      <c r="BV78" s="322"/>
      <c r="BW78" s="322"/>
      <c r="BX78" s="322"/>
      <c r="BY78" s="322"/>
    </row>
    <row r="79" spans="1:77" ht="33" hidden="1">
      <c r="A79" s="347" t="s">
        <v>461</v>
      </c>
      <c r="B79" s="339" t="s">
        <v>494</v>
      </c>
      <c r="C79" s="461" t="s">
        <v>399</v>
      </c>
      <c r="D79" s="353" t="s">
        <v>135</v>
      </c>
      <c r="E79" s="341"/>
      <c r="F79" s="342">
        <f t="shared" si="9"/>
        <v>0</v>
      </c>
      <c r="G79" s="343"/>
      <c r="H79" s="344"/>
      <c r="I79" s="344">
        <f t="shared" si="10"/>
        <v>2.1800000000000002</v>
      </c>
      <c r="J79" s="305"/>
      <c r="K79" s="319"/>
      <c r="L79" s="299"/>
      <c r="M79" s="460" t="s">
        <v>392</v>
      </c>
      <c r="N79" s="458"/>
      <c r="O79" s="345"/>
      <c r="P79" s="345">
        <v>0</v>
      </c>
      <c r="Q79" s="345">
        <v>2.1800000000000002</v>
      </c>
      <c r="R79" s="345"/>
      <c r="S79" s="345"/>
      <c r="T79" s="345"/>
      <c r="U79" s="345"/>
      <c r="V79" s="345"/>
      <c r="W79" s="345"/>
      <c r="X79" s="345"/>
      <c r="Y79" s="345"/>
      <c r="Z79" s="345"/>
      <c r="AA79" s="345"/>
      <c r="AB79" s="345"/>
      <c r="AC79" s="345"/>
      <c r="AD79" s="345"/>
      <c r="AE79" s="345"/>
      <c r="AF79" s="345"/>
      <c r="AG79" s="346"/>
      <c r="AH79" s="345"/>
      <c r="AI79" s="345"/>
      <c r="AJ79" s="345"/>
      <c r="AK79" s="345"/>
      <c r="AL79" s="345"/>
      <c r="AM79" s="345"/>
      <c r="AN79" s="345"/>
      <c r="AO79" s="345"/>
      <c r="AP79" s="345"/>
      <c r="AQ79" s="345"/>
      <c r="AR79" s="345"/>
      <c r="AS79" s="345"/>
      <c r="AT79" s="345"/>
      <c r="AU79" s="345"/>
      <c r="AV79" s="345"/>
      <c r="AW79" s="345"/>
      <c r="AX79" s="345"/>
      <c r="AY79" s="345"/>
      <c r="AZ79" s="345"/>
      <c r="BA79" s="345"/>
      <c r="BB79" s="345"/>
      <c r="BC79" s="345"/>
      <c r="BD79" s="345"/>
      <c r="BE79" s="345"/>
      <c r="BF79" s="345"/>
      <c r="BG79" s="345"/>
      <c r="BH79" s="345"/>
      <c r="BI79" s="345"/>
      <c r="BJ79" s="345"/>
      <c r="BK79" s="345"/>
      <c r="BL79" s="345"/>
      <c r="BM79" s="345"/>
      <c r="BN79" s="345"/>
      <c r="BO79" s="349"/>
      <c r="BP79" s="349"/>
      <c r="BQ79" s="292"/>
      <c r="BR79" s="292"/>
      <c r="BS79" s="361"/>
      <c r="BT79" s="362"/>
      <c r="BU79" s="194"/>
      <c r="BV79" s="322"/>
      <c r="BW79" s="322"/>
      <c r="BX79" s="322"/>
      <c r="BY79" s="322"/>
    </row>
    <row r="80" spans="1:77" ht="33" hidden="1">
      <c r="A80" s="317" t="s">
        <v>495</v>
      </c>
      <c r="B80" s="318" t="s">
        <v>494</v>
      </c>
      <c r="C80" s="461" t="s">
        <v>399</v>
      </c>
      <c r="D80" s="317" t="s">
        <v>135</v>
      </c>
      <c r="E80" s="305">
        <v>2.1070000000000002</v>
      </c>
      <c r="F80" s="305">
        <v>2.1070000000000002</v>
      </c>
      <c r="G80" s="305"/>
      <c r="H80" s="305">
        <f t="shared" ref="H80:H93" si="11">I80+J80</f>
        <v>2.11</v>
      </c>
      <c r="I80" s="305"/>
      <c r="J80" s="305">
        <f t="shared" ref="J80:J94" si="12">SUM(O80:BP80)-V80</f>
        <v>2.11</v>
      </c>
      <c r="K80" s="319" t="s">
        <v>389</v>
      </c>
      <c r="L80" s="299"/>
      <c r="M80" s="460" t="s">
        <v>392</v>
      </c>
      <c r="N80" s="458" t="s">
        <v>381</v>
      </c>
      <c r="O80" s="349"/>
      <c r="P80" s="194">
        <v>0</v>
      </c>
      <c r="Q80" s="194">
        <v>2.11</v>
      </c>
      <c r="R80" s="349"/>
      <c r="S80" s="349"/>
      <c r="T80" s="349"/>
      <c r="U80" s="349"/>
      <c r="V80" s="349"/>
      <c r="W80" s="349"/>
      <c r="X80" s="349"/>
      <c r="Y80" s="349"/>
      <c r="Z80" s="349"/>
      <c r="AA80" s="349"/>
      <c r="AB80" s="349"/>
      <c r="AC80" s="349"/>
      <c r="AD80" s="349"/>
      <c r="AE80" s="349"/>
      <c r="AF80" s="349"/>
      <c r="AG80" s="349"/>
      <c r="AH80" s="349"/>
      <c r="AI80" s="349"/>
      <c r="AJ80" s="349"/>
      <c r="AK80" s="349"/>
      <c r="AL80" s="349"/>
      <c r="AM80" s="349"/>
      <c r="AN80" s="349"/>
      <c r="AO80" s="349"/>
      <c r="AP80" s="349"/>
      <c r="AQ80" s="349"/>
      <c r="AR80" s="349"/>
      <c r="AS80" s="349"/>
      <c r="AT80" s="349"/>
      <c r="AU80" s="349"/>
      <c r="AV80" s="349"/>
      <c r="AW80" s="349"/>
      <c r="AX80" s="349"/>
      <c r="AY80" s="349"/>
      <c r="AZ80" s="349"/>
      <c r="BA80" s="349"/>
      <c r="BB80" s="349"/>
      <c r="BC80" s="349"/>
      <c r="BD80" s="349"/>
      <c r="BE80" s="349">
        <v>0</v>
      </c>
      <c r="BF80" s="349"/>
      <c r="BG80" s="349"/>
      <c r="BH80" s="349"/>
      <c r="BI80" s="349"/>
      <c r="BJ80" s="349"/>
      <c r="BK80" s="349"/>
      <c r="BL80" s="349"/>
      <c r="BM80" s="349"/>
      <c r="BN80" s="349"/>
      <c r="BO80" s="349"/>
      <c r="BP80" s="349"/>
      <c r="BQ80" s="32"/>
      <c r="BR80" s="32"/>
      <c r="BS80" s="364"/>
      <c r="BT80" s="365"/>
      <c r="BU80" s="194">
        <f t="shared" ref="BU80:BU93" si="13">E80-H80</f>
        <v>-2.9999999999996696E-3</v>
      </c>
      <c r="BV80" s="322"/>
      <c r="BW80" s="322"/>
      <c r="BX80" s="322"/>
      <c r="BY80" s="322"/>
    </row>
    <row r="81" spans="1:78" ht="23.25" customHeight="1">
      <c r="A81" s="317">
        <v>6</v>
      </c>
      <c r="B81" s="318" t="s">
        <v>496</v>
      </c>
      <c r="C81" s="461" t="s">
        <v>404</v>
      </c>
      <c r="D81" s="340" t="s">
        <v>477</v>
      </c>
      <c r="E81" s="305">
        <v>30.0047</v>
      </c>
      <c r="F81" s="305">
        <v>25.5</v>
      </c>
      <c r="G81" s="305"/>
      <c r="H81" s="305">
        <f t="shared" si="11"/>
        <v>25.870000000000005</v>
      </c>
      <c r="I81" s="305"/>
      <c r="J81" s="305">
        <f t="shared" si="12"/>
        <v>25.870000000000005</v>
      </c>
      <c r="K81" s="319" t="s">
        <v>389</v>
      </c>
      <c r="L81" s="299"/>
      <c r="M81" s="460" t="s">
        <v>392</v>
      </c>
      <c r="N81" s="458"/>
      <c r="O81" s="194">
        <f>SUM(O82:O93)</f>
        <v>0.6</v>
      </c>
      <c r="P81" s="194">
        <f t="shared" ref="P81:BO81" si="14">SUM(P82:P93)</f>
        <v>0.86</v>
      </c>
      <c r="Q81" s="194">
        <f t="shared" si="14"/>
        <v>15.07</v>
      </c>
      <c r="R81" s="194">
        <f t="shared" si="14"/>
        <v>5.3100000000000005</v>
      </c>
      <c r="S81" s="194">
        <f t="shared" si="14"/>
        <v>0</v>
      </c>
      <c r="T81" s="194">
        <f t="shared" si="14"/>
        <v>0.4</v>
      </c>
      <c r="U81" s="194">
        <f t="shared" si="14"/>
        <v>0.38</v>
      </c>
      <c r="V81" s="194">
        <f t="shared" si="14"/>
        <v>0</v>
      </c>
      <c r="W81" s="194">
        <f t="shared" si="14"/>
        <v>1.55</v>
      </c>
      <c r="X81" s="194">
        <f t="shared" si="14"/>
        <v>0</v>
      </c>
      <c r="Y81" s="194">
        <f t="shared" si="14"/>
        <v>0</v>
      </c>
      <c r="Z81" s="194">
        <f t="shared" si="14"/>
        <v>0</v>
      </c>
      <c r="AA81" s="194">
        <f t="shared" si="14"/>
        <v>1.53</v>
      </c>
      <c r="AB81" s="194">
        <f t="shared" si="14"/>
        <v>0</v>
      </c>
      <c r="AC81" s="194">
        <f t="shared" si="14"/>
        <v>0</v>
      </c>
      <c r="AD81" s="194">
        <f t="shared" si="14"/>
        <v>0</v>
      </c>
      <c r="AE81" s="194">
        <f t="shared" si="14"/>
        <v>0</v>
      </c>
      <c r="AF81" s="194">
        <f t="shared" si="14"/>
        <v>0</v>
      </c>
      <c r="AG81" s="194">
        <f t="shared" si="14"/>
        <v>0</v>
      </c>
      <c r="AH81" s="194">
        <f t="shared" si="14"/>
        <v>0</v>
      </c>
      <c r="AI81" s="194">
        <f t="shared" si="14"/>
        <v>0</v>
      </c>
      <c r="AJ81" s="194">
        <f t="shared" si="14"/>
        <v>0</v>
      </c>
      <c r="AK81" s="194">
        <f t="shared" si="14"/>
        <v>0</v>
      </c>
      <c r="AL81" s="194">
        <f t="shared" si="14"/>
        <v>0</v>
      </c>
      <c r="AM81" s="194">
        <f t="shared" si="14"/>
        <v>0</v>
      </c>
      <c r="AN81" s="194">
        <f t="shared" si="14"/>
        <v>0</v>
      </c>
      <c r="AO81" s="194">
        <f t="shared" si="14"/>
        <v>0</v>
      </c>
      <c r="AP81" s="194">
        <f t="shared" si="14"/>
        <v>0</v>
      </c>
      <c r="AQ81" s="194">
        <f t="shared" si="14"/>
        <v>0</v>
      </c>
      <c r="AR81" s="194">
        <f t="shared" si="14"/>
        <v>0</v>
      </c>
      <c r="AS81" s="194">
        <f t="shared" si="14"/>
        <v>0</v>
      </c>
      <c r="AT81" s="194">
        <f t="shared" si="14"/>
        <v>0</v>
      </c>
      <c r="AU81" s="194">
        <f t="shared" si="14"/>
        <v>0</v>
      </c>
      <c r="AV81" s="194">
        <f t="shared" si="14"/>
        <v>0</v>
      </c>
      <c r="AW81" s="194">
        <f t="shared" si="14"/>
        <v>0</v>
      </c>
      <c r="AX81" s="194">
        <f t="shared" si="14"/>
        <v>0</v>
      </c>
      <c r="AY81" s="194">
        <f t="shared" si="14"/>
        <v>0</v>
      </c>
      <c r="AZ81" s="194">
        <f t="shared" si="14"/>
        <v>0</v>
      </c>
      <c r="BA81" s="194">
        <f t="shared" si="14"/>
        <v>0</v>
      </c>
      <c r="BB81" s="194">
        <f t="shared" si="14"/>
        <v>0</v>
      </c>
      <c r="BC81" s="194">
        <f t="shared" si="14"/>
        <v>0</v>
      </c>
      <c r="BD81" s="194">
        <f t="shared" si="14"/>
        <v>0</v>
      </c>
      <c r="BE81" s="194">
        <f t="shared" si="14"/>
        <v>0</v>
      </c>
      <c r="BF81" s="194">
        <f t="shared" si="14"/>
        <v>0</v>
      </c>
      <c r="BG81" s="194">
        <f t="shared" si="14"/>
        <v>0</v>
      </c>
      <c r="BH81" s="194">
        <f t="shared" si="14"/>
        <v>0</v>
      </c>
      <c r="BI81" s="194">
        <f t="shared" si="14"/>
        <v>0</v>
      </c>
      <c r="BJ81" s="194">
        <f t="shared" si="14"/>
        <v>0.17</v>
      </c>
      <c r="BK81" s="194">
        <f t="shared" si="14"/>
        <v>0</v>
      </c>
      <c r="BL81" s="194">
        <f t="shared" si="14"/>
        <v>0</v>
      </c>
      <c r="BM81" s="194">
        <f t="shared" si="14"/>
        <v>0</v>
      </c>
      <c r="BN81" s="194">
        <f t="shared" si="14"/>
        <v>0</v>
      </c>
      <c r="BO81" s="194">
        <f t="shared" si="14"/>
        <v>0</v>
      </c>
      <c r="BP81" s="194"/>
      <c r="BQ81" s="193" t="s">
        <v>497</v>
      </c>
      <c r="BR81" s="193"/>
      <c r="BS81" s="321" t="s">
        <v>479</v>
      </c>
      <c r="BU81" s="194">
        <f t="shared" si="13"/>
        <v>4.1346999999999952</v>
      </c>
      <c r="BV81" s="322"/>
      <c r="BW81" s="322"/>
      <c r="BX81" s="322"/>
      <c r="BY81" s="322"/>
    </row>
    <row r="82" spans="1:78" hidden="1">
      <c r="A82" s="317" t="s">
        <v>495</v>
      </c>
      <c r="B82" s="318" t="s">
        <v>498</v>
      </c>
      <c r="C82" s="461" t="s">
        <v>404</v>
      </c>
      <c r="D82" s="317" t="s">
        <v>113</v>
      </c>
      <c r="E82" s="305">
        <v>0.32</v>
      </c>
      <c r="F82" s="305">
        <v>0.32</v>
      </c>
      <c r="G82" s="305"/>
      <c r="H82" s="305">
        <f t="shared" si="11"/>
        <v>0.32</v>
      </c>
      <c r="I82" s="305"/>
      <c r="J82" s="305">
        <f t="shared" si="12"/>
        <v>0.32</v>
      </c>
      <c r="K82" s="319" t="s">
        <v>389</v>
      </c>
      <c r="L82" s="299"/>
      <c r="M82" s="460" t="s">
        <v>392</v>
      </c>
      <c r="N82" s="458" t="s">
        <v>381</v>
      </c>
      <c r="O82" s="194"/>
      <c r="P82" s="194">
        <v>0</v>
      </c>
      <c r="Q82" s="194">
        <v>0.32</v>
      </c>
      <c r="R82" s="194"/>
      <c r="S82" s="194"/>
      <c r="T82" s="194"/>
      <c r="U82" s="194"/>
      <c r="V82" s="194"/>
      <c r="W82" s="194"/>
      <c r="X82" s="194"/>
      <c r="Y82" s="194"/>
      <c r="Z82" s="194"/>
      <c r="AA82" s="194"/>
      <c r="AB82" s="194"/>
      <c r="AC82" s="194"/>
      <c r="AD82" s="194"/>
      <c r="AE82" s="194"/>
      <c r="AF82" s="194"/>
      <c r="AG82" s="194"/>
      <c r="AH82" s="194"/>
      <c r="AI82" s="194"/>
      <c r="AJ82" s="194"/>
      <c r="AK82" s="194"/>
      <c r="AL82" s="194"/>
      <c r="AM82" s="194"/>
      <c r="AN82" s="194"/>
      <c r="AO82" s="194"/>
      <c r="AP82" s="194"/>
      <c r="AQ82" s="194"/>
      <c r="AR82" s="194"/>
      <c r="AS82" s="194"/>
      <c r="AT82" s="194"/>
      <c r="AU82" s="194"/>
      <c r="AV82" s="194"/>
      <c r="AW82" s="194"/>
      <c r="AX82" s="194"/>
      <c r="AY82" s="194"/>
      <c r="AZ82" s="194"/>
      <c r="BA82" s="194"/>
      <c r="BB82" s="194"/>
      <c r="BC82" s="194"/>
      <c r="BD82" s="194"/>
      <c r="BE82" s="194">
        <v>0</v>
      </c>
      <c r="BF82" s="194"/>
      <c r="BG82" s="194"/>
      <c r="BH82" s="194"/>
      <c r="BI82" s="194"/>
      <c r="BJ82" s="194"/>
      <c r="BK82" s="194"/>
      <c r="BL82" s="194"/>
      <c r="BM82" s="194"/>
      <c r="BN82" s="194"/>
      <c r="BO82" s="194"/>
      <c r="BP82" s="194"/>
      <c r="BQ82" s="193" t="s">
        <v>499</v>
      </c>
      <c r="BR82" s="193" t="s">
        <v>500</v>
      </c>
      <c r="BS82" s="321"/>
      <c r="BU82" s="194">
        <f t="shared" si="13"/>
        <v>0</v>
      </c>
      <c r="BV82" s="322"/>
      <c r="BW82" s="322"/>
      <c r="BX82" s="322"/>
      <c r="BY82" s="322"/>
    </row>
    <row r="83" spans="1:78" hidden="1">
      <c r="A83" s="317" t="s">
        <v>495</v>
      </c>
      <c r="B83" s="318" t="s">
        <v>501</v>
      </c>
      <c r="C83" s="461" t="s">
        <v>404</v>
      </c>
      <c r="D83" s="317" t="s">
        <v>142</v>
      </c>
      <c r="E83" s="305">
        <v>1.2899999999999998</v>
      </c>
      <c r="F83" s="305">
        <v>1.2899999999999998</v>
      </c>
      <c r="G83" s="305"/>
      <c r="H83" s="305">
        <f t="shared" si="11"/>
        <v>1.2899999999999998</v>
      </c>
      <c r="I83" s="305"/>
      <c r="J83" s="305">
        <f t="shared" si="12"/>
        <v>1.2899999999999998</v>
      </c>
      <c r="K83" s="319" t="s">
        <v>389</v>
      </c>
      <c r="L83" s="299"/>
      <c r="M83" s="460" t="s">
        <v>392</v>
      </c>
      <c r="N83" s="458" t="s">
        <v>381</v>
      </c>
      <c r="O83" s="194"/>
      <c r="P83" s="194">
        <v>0.21</v>
      </c>
      <c r="Q83" s="194">
        <v>0.6</v>
      </c>
      <c r="R83" s="194"/>
      <c r="S83" s="194"/>
      <c r="T83" s="194"/>
      <c r="U83" s="194"/>
      <c r="V83" s="194"/>
      <c r="W83" s="194">
        <v>0.3</v>
      </c>
      <c r="X83" s="194"/>
      <c r="Y83" s="194"/>
      <c r="Z83" s="194"/>
      <c r="AA83" s="194">
        <v>0.18</v>
      </c>
      <c r="AB83" s="194"/>
      <c r="AC83" s="194"/>
      <c r="AD83" s="194"/>
      <c r="AE83" s="194"/>
      <c r="AF83" s="194"/>
      <c r="AG83" s="194"/>
      <c r="AH83" s="194"/>
      <c r="AI83" s="194"/>
      <c r="AJ83" s="194"/>
      <c r="AK83" s="194"/>
      <c r="AL83" s="194"/>
      <c r="AM83" s="194"/>
      <c r="AN83" s="194"/>
      <c r="AO83" s="194"/>
      <c r="AP83" s="194"/>
      <c r="AQ83" s="194"/>
      <c r="AR83" s="194"/>
      <c r="AS83" s="194"/>
      <c r="AT83" s="194"/>
      <c r="AU83" s="194"/>
      <c r="AV83" s="194"/>
      <c r="AW83" s="194"/>
      <c r="AX83" s="194"/>
      <c r="AY83" s="194"/>
      <c r="AZ83" s="194"/>
      <c r="BA83" s="194"/>
      <c r="BB83" s="194"/>
      <c r="BC83" s="194"/>
      <c r="BD83" s="194"/>
      <c r="BE83" s="194">
        <v>0</v>
      </c>
      <c r="BF83" s="194"/>
      <c r="BG83" s="194"/>
      <c r="BH83" s="194"/>
      <c r="BI83" s="194"/>
      <c r="BJ83" s="194"/>
      <c r="BK83" s="194"/>
      <c r="BL83" s="194"/>
      <c r="BM83" s="194"/>
      <c r="BN83" s="194"/>
      <c r="BO83" s="194"/>
      <c r="BP83" s="194"/>
      <c r="BQ83" s="193" t="s">
        <v>502</v>
      </c>
      <c r="BR83" s="193"/>
      <c r="BS83" s="321"/>
      <c r="BU83" s="194">
        <f t="shared" si="13"/>
        <v>0</v>
      </c>
      <c r="BV83" s="322"/>
      <c r="BW83" s="322"/>
      <c r="BX83" s="322"/>
      <c r="BY83" s="322"/>
    </row>
    <row r="84" spans="1:78" hidden="1">
      <c r="A84" s="317" t="s">
        <v>495</v>
      </c>
      <c r="B84" s="318" t="s">
        <v>503</v>
      </c>
      <c r="C84" s="461" t="s">
        <v>404</v>
      </c>
      <c r="D84" s="317" t="s">
        <v>173</v>
      </c>
      <c r="E84" s="305">
        <v>0.4</v>
      </c>
      <c r="F84" s="305">
        <v>0.4</v>
      </c>
      <c r="G84" s="305"/>
      <c r="H84" s="305">
        <f t="shared" si="11"/>
        <v>0.4</v>
      </c>
      <c r="I84" s="305"/>
      <c r="J84" s="305">
        <f t="shared" si="12"/>
        <v>0.4</v>
      </c>
      <c r="K84" s="319" t="s">
        <v>389</v>
      </c>
      <c r="L84" s="299"/>
      <c r="M84" s="460" t="s">
        <v>392</v>
      </c>
      <c r="N84" s="458" t="s">
        <v>381</v>
      </c>
      <c r="O84" s="194">
        <v>0.3</v>
      </c>
      <c r="P84" s="194">
        <v>0</v>
      </c>
      <c r="Q84" s="194">
        <v>0.1</v>
      </c>
      <c r="R84" s="194"/>
      <c r="S84" s="194"/>
      <c r="T84" s="194"/>
      <c r="U84" s="194"/>
      <c r="V84" s="194"/>
      <c r="W84" s="194"/>
      <c r="X84" s="194"/>
      <c r="Y84" s="194"/>
      <c r="Z84" s="194"/>
      <c r="AA84" s="194"/>
      <c r="AB84" s="194"/>
      <c r="AC84" s="194"/>
      <c r="AD84" s="194"/>
      <c r="AE84" s="194"/>
      <c r="AF84" s="194"/>
      <c r="AG84" s="194"/>
      <c r="AH84" s="194"/>
      <c r="AI84" s="194"/>
      <c r="AJ84" s="194"/>
      <c r="AK84" s="194"/>
      <c r="AL84" s="194"/>
      <c r="AM84" s="194"/>
      <c r="AN84" s="194"/>
      <c r="AO84" s="194"/>
      <c r="AP84" s="194"/>
      <c r="AQ84" s="194"/>
      <c r="AR84" s="194"/>
      <c r="AS84" s="194"/>
      <c r="AT84" s="194"/>
      <c r="AU84" s="194"/>
      <c r="AV84" s="194"/>
      <c r="AW84" s="194"/>
      <c r="AX84" s="194"/>
      <c r="AY84" s="194"/>
      <c r="AZ84" s="194"/>
      <c r="BA84" s="194"/>
      <c r="BB84" s="194"/>
      <c r="BC84" s="194"/>
      <c r="BD84" s="194"/>
      <c r="BE84" s="194">
        <v>0</v>
      </c>
      <c r="BF84" s="194"/>
      <c r="BG84" s="194"/>
      <c r="BH84" s="194"/>
      <c r="BI84" s="194"/>
      <c r="BJ84" s="194"/>
      <c r="BK84" s="194"/>
      <c r="BL84" s="194"/>
      <c r="BM84" s="194"/>
      <c r="BN84" s="194"/>
      <c r="BO84" s="194"/>
      <c r="BP84" s="194"/>
      <c r="BQ84" s="193" t="s">
        <v>504</v>
      </c>
      <c r="BR84" s="193"/>
      <c r="BS84" s="321"/>
      <c r="BU84" s="194">
        <f t="shared" si="13"/>
        <v>0</v>
      </c>
      <c r="BV84" s="322"/>
      <c r="BW84" s="322"/>
      <c r="BX84" s="322"/>
      <c r="BY84" s="322"/>
    </row>
    <row r="85" spans="1:78" hidden="1">
      <c r="A85" s="317" t="s">
        <v>495</v>
      </c>
      <c r="B85" s="318" t="s">
        <v>505</v>
      </c>
      <c r="C85" s="461" t="s">
        <v>404</v>
      </c>
      <c r="D85" s="317" t="s">
        <v>128</v>
      </c>
      <c r="E85" s="305">
        <v>0.39</v>
      </c>
      <c r="F85" s="305">
        <v>0.39</v>
      </c>
      <c r="G85" s="305"/>
      <c r="H85" s="305">
        <f t="shared" si="11"/>
        <v>0.39</v>
      </c>
      <c r="I85" s="305"/>
      <c r="J85" s="305">
        <f t="shared" si="12"/>
        <v>0.39</v>
      </c>
      <c r="K85" s="319" t="s">
        <v>389</v>
      </c>
      <c r="L85" s="299"/>
      <c r="M85" s="460" t="s">
        <v>392</v>
      </c>
      <c r="N85" s="458" t="s">
        <v>381</v>
      </c>
      <c r="O85" s="194"/>
      <c r="P85" s="194">
        <v>0</v>
      </c>
      <c r="Q85" s="194">
        <v>0.28999999999999998</v>
      </c>
      <c r="R85" s="194">
        <v>0.1</v>
      </c>
      <c r="S85" s="194"/>
      <c r="T85" s="194"/>
      <c r="U85" s="194"/>
      <c r="V85" s="194"/>
      <c r="W85" s="194"/>
      <c r="X85" s="194"/>
      <c r="Y85" s="194"/>
      <c r="Z85" s="194"/>
      <c r="AA85" s="194"/>
      <c r="AB85" s="194"/>
      <c r="AC85" s="194"/>
      <c r="AD85" s="194"/>
      <c r="AE85" s="194"/>
      <c r="AF85" s="194"/>
      <c r="AG85" s="194"/>
      <c r="AH85" s="194"/>
      <c r="AI85" s="194"/>
      <c r="AJ85" s="194"/>
      <c r="AK85" s="194"/>
      <c r="AL85" s="194"/>
      <c r="AM85" s="194"/>
      <c r="AN85" s="194"/>
      <c r="AO85" s="194"/>
      <c r="AP85" s="194"/>
      <c r="AQ85" s="194"/>
      <c r="AR85" s="194"/>
      <c r="AS85" s="194"/>
      <c r="AT85" s="194"/>
      <c r="AU85" s="194"/>
      <c r="AV85" s="194"/>
      <c r="AW85" s="194"/>
      <c r="AX85" s="194"/>
      <c r="AY85" s="194"/>
      <c r="AZ85" s="194"/>
      <c r="BA85" s="194"/>
      <c r="BB85" s="194"/>
      <c r="BC85" s="194"/>
      <c r="BD85" s="194"/>
      <c r="BE85" s="194">
        <v>0</v>
      </c>
      <c r="BF85" s="194"/>
      <c r="BG85" s="194"/>
      <c r="BH85" s="194"/>
      <c r="BI85" s="194"/>
      <c r="BJ85" s="194"/>
      <c r="BK85" s="194"/>
      <c r="BL85" s="194"/>
      <c r="BM85" s="194"/>
      <c r="BN85" s="194"/>
      <c r="BO85" s="194"/>
      <c r="BP85" s="194"/>
      <c r="BQ85" s="193" t="s">
        <v>506</v>
      </c>
      <c r="BR85" s="193" t="s">
        <v>507</v>
      </c>
      <c r="BS85" s="321"/>
      <c r="BU85" s="194">
        <f t="shared" si="13"/>
        <v>0</v>
      </c>
      <c r="BV85" s="322"/>
      <c r="BW85" s="322"/>
      <c r="BX85" s="322"/>
      <c r="BY85" s="322"/>
    </row>
    <row r="86" spans="1:78" hidden="1">
      <c r="A86" s="317" t="s">
        <v>495</v>
      </c>
      <c r="B86" s="318" t="s">
        <v>508</v>
      </c>
      <c r="C86" s="461" t="s">
        <v>404</v>
      </c>
      <c r="D86" s="317" t="s">
        <v>134</v>
      </c>
      <c r="E86" s="305">
        <v>0.1847</v>
      </c>
      <c r="F86" s="305">
        <v>0.3</v>
      </c>
      <c r="G86" s="305">
        <v>0.3</v>
      </c>
      <c r="H86" s="305">
        <f t="shared" si="11"/>
        <v>0.3</v>
      </c>
      <c r="I86" s="305"/>
      <c r="J86" s="305">
        <f t="shared" si="12"/>
        <v>0.3</v>
      </c>
      <c r="K86" s="319" t="s">
        <v>389</v>
      </c>
      <c r="L86" s="299" t="s">
        <v>509</v>
      </c>
      <c r="M86" s="460" t="s">
        <v>392</v>
      </c>
      <c r="N86" s="458" t="s">
        <v>381</v>
      </c>
      <c r="O86" s="194"/>
      <c r="P86" s="194">
        <v>0</v>
      </c>
      <c r="Q86" s="194">
        <v>0.3</v>
      </c>
      <c r="R86" s="194"/>
      <c r="S86" s="194"/>
      <c r="T86" s="194"/>
      <c r="U86" s="194"/>
      <c r="V86" s="194"/>
      <c r="W86" s="194"/>
      <c r="X86" s="194"/>
      <c r="Y86" s="194"/>
      <c r="Z86" s="194"/>
      <c r="AA86" s="194"/>
      <c r="AB86" s="194"/>
      <c r="AC86" s="194"/>
      <c r="AD86" s="194"/>
      <c r="AE86" s="194"/>
      <c r="AF86" s="194"/>
      <c r="AG86" s="194"/>
      <c r="AH86" s="194"/>
      <c r="AI86" s="194"/>
      <c r="AJ86" s="194"/>
      <c r="AK86" s="194"/>
      <c r="AL86" s="194"/>
      <c r="AM86" s="194"/>
      <c r="AN86" s="194"/>
      <c r="AO86" s="194"/>
      <c r="AP86" s="194"/>
      <c r="AQ86" s="194"/>
      <c r="AR86" s="194"/>
      <c r="AS86" s="194"/>
      <c r="AT86" s="194"/>
      <c r="AU86" s="194"/>
      <c r="AV86" s="194"/>
      <c r="AW86" s="194"/>
      <c r="AX86" s="194"/>
      <c r="AY86" s="194"/>
      <c r="AZ86" s="194"/>
      <c r="BA86" s="194"/>
      <c r="BB86" s="194"/>
      <c r="BC86" s="194"/>
      <c r="BD86" s="194"/>
      <c r="BE86" s="194">
        <v>0</v>
      </c>
      <c r="BF86" s="194"/>
      <c r="BG86" s="194"/>
      <c r="BH86" s="194"/>
      <c r="BI86" s="194"/>
      <c r="BJ86" s="194"/>
      <c r="BK86" s="194"/>
      <c r="BL86" s="194"/>
      <c r="BM86" s="194"/>
      <c r="BN86" s="194"/>
      <c r="BO86" s="194"/>
      <c r="BP86" s="194"/>
      <c r="BQ86" s="193" t="s">
        <v>510</v>
      </c>
      <c r="BR86" s="193"/>
      <c r="BS86" s="355" t="s">
        <v>511</v>
      </c>
      <c r="BU86" s="194">
        <f t="shared" si="13"/>
        <v>-0.11529999999999999</v>
      </c>
      <c r="BV86" s="322"/>
      <c r="BW86" s="322"/>
      <c r="BX86" s="322"/>
      <c r="BY86" s="322"/>
    </row>
    <row r="87" spans="1:78" hidden="1">
      <c r="A87" s="317" t="s">
        <v>495</v>
      </c>
      <c r="B87" s="318" t="s">
        <v>512</v>
      </c>
      <c r="C87" s="461" t="s">
        <v>404</v>
      </c>
      <c r="D87" s="317" t="s">
        <v>159</v>
      </c>
      <c r="E87" s="305">
        <v>0.04</v>
      </c>
      <c r="F87" s="305">
        <v>4.1099999999999998E-2</v>
      </c>
      <c r="G87" s="305"/>
      <c r="H87" s="305">
        <f t="shared" si="11"/>
        <v>0.04</v>
      </c>
      <c r="I87" s="305"/>
      <c r="J87" s="305">
        <f t="shared" si="12"/>
        <v>0.04</v>
      </c>
      <c r="K87" s="319" t="s">
        <v>389</v>
      </c>
      <c r="L87" s="299"/>
      <c r="M87" s="460" t="s">
        <v>392</v>
      </c>
      <c r="N87" s="458" t="s">
        <v>381</v>
      </c>
      <c r="O87" s="194"/>
      <c r="P87" s="194">
        <v>0</v>
      </c>
      <c r="Q87" s="194">
        <v>0.04</v>
      </c>
      <c r="R87" s="194"/>
      <c r="S87" s="194"/>
      <c r="T87" s="194"/>
      <c r="U87" s="194"/>
      <c r="V87" s="194"/>
      <c r="W87" s="194"/>
      <c r="X87" s="194"/>
      <c r="Y87" s="194"/>
      <c r="Z87" s="194"/>
      <c r="AA87" s="194"/>
      <c r="AB87" s="194"/>
      <c r="AC87" s="194"/>
      <c r="AD87" s="194"/>
      <c r="AE87" s="194"/>
      <c r="AF87" s="194"/>
      <c r="AG87" s="194"/>
      <c r="AH87" s="194"/>
      <c r="AI87" s="194"/>
      <c r="AJ87" s="194"/>
      <c r="AK87" s="194"/>
      <c r="AL87" s="194"/>
      <c r="AM87" s="194"/>
      <c r="AN87" s="194"/>
      <c r="AO87" s="194"/>
      <c r="AP87" s="194"/>
      <c r="AQ87" s="194"/>
      <c r="AR87" s="194"/>
      <c r="AS87" s="194"/>
      <c r="AT87" s="194"/>
      <c r="AU87" s="194"/>
      <c r="AV87" s="194"/>
      <c r="AW87" s="194"/>
      <c r="AX87" s="194"/>
      <c r="AY87" s="194"/>
      <c r="AZ87" s="194"/>
      <c r="BA87" s="194"/>
      <c r="BB87" s="194"/>
      <c r="BC87" s="194"/>
      <c r="BD87" s="194"/>
      <c r="BE87" s="194">
        <v>0</v>
      </c>
      <c r="BF87" s="194"/>
      <c r="BG87" s="194"/>
      <c r="BH87" s="194"/>
      <c r="BI87" s="194"/>
      <c r="BJ87" s="194"/>
      <c r="BK87" s="194"/>
      <c r="BL87" s="194"/>
      <c r="BM87" s="194"/>
      <c r="BN87" s="194"/>
      <c r="BO87" s="194"/>
      <c r="BP87" s="194"/>
      <c r="BQ87" s="193" t="s">
        <v>513</v>
      </c>
      <c r="BR87" s="193"/>
      <c r="BS87" s="321"/>
      <c r="BU87" s="194">
        <f t="shared" si="13"/>
        <v>0</v>
      </c>
      <c r="BV87" s="322"/>
      <c r="BW87" s="322"/>
      <c r="BX87" s="322"/>
      <c r="BY87" s="322"/>
    </row>
    <row r="88" spans="1:78" hidden="1">
      <c r="A88" s="317" t="s">
        <v>495</v>
      </c>
      <c r="B88" s="318" t="s">
        <v>514</v>
      </c>
      <c r="C88" s="461" t="s">
        <v>404</v>
      </c>
      <c r="D88" s="317" t="s">
        <v>138</v>
      </c>
      <c r="E88" s="305">
        <v>0.38</v>
      </c>
      <c r="F88" s="305">
        <v>0.38</v>
      </c>
      <c r="G88" s="305"/>
      <c r="H88" s="305">
        <f t="shared" si="11"/>
        <v>0.38</v>
      </c>
      <c r="I88" s="305">
        <v>0.16</v>
      </c>
      <c r="J88" s="305">
        <f t="shared" si="12"/>
        <v>0.22</v>
      </c>
      <c r="K88" s="319" t="s">
        <v>389</v>
      </c>
      <c r="L88" s="299"/>
      <c r="M88" s="460" t="s">
        <v>392</v>
      </c>
      <c r="N88" s="458" t="s">
        <v>381</v>
      </c>
      <c r="O88" s="194"/>
      <c r="P88" s="194">
        <v>0</v>
      </c>
      <c r="Q88" s="194"/>
      <c r="R88" s="194"/>
      <c r="S88" s="194"/>
      <c r="T88" s="194"/>
      <c r="U88" s="194"/>
      <c r="V88" s="194"/>
      <c r="W88" s="194"/>
      <c r="X88" s="194"/>
      <c r="Y88" s="194"/>
      <c r="Z88" s="194"/>
      <c r="AA88" s="194">
        <v>0.22</v>
      </c>
      <c r="AB88" s="194"/>
      <c r="AC88" s="194"/>
      <c r="AD88" s="194"/>
      <c r="AE88" s="194"/>
      <c r="AF88" s="194"/>
      <c r="AG88" s="194"/>
      <c r="AH88" s="194"/>
      <c r="AI88" s="194"/>
      <c r="AJ88" s="194"/>
      <c r="AK88" s="194"/>
      <c r="AL88" s="194"/>
      <c r="AM88" s="194"/>
      <c r="AN88" s="194"/>
      <c r="AO88" s="194"/>
      <c r="AP88" s="194"/>
      <c r="AQ88" s="194"/>
      <c r="AR88" s="194"/>
      <c r="AS88" s="194"/>
      <c r="AT88" s="194"/>
      <c r="AU88" s="194"/>
      <c r="AV88" s="194"/>
      <c r="AW88" s="194"/>
      <c r="AX88" s="194"/>
      <c r="AY88" s="194"/>
      <c r="AZ88" s="194"/>
      <c r="BA88" s="194"/>
      <c r="BB88" s="194"/>
      <c r="BC88" s="194"/>
      <c r="BD88" s="194"/>
      <c r="BE88" s="194">
        <v>0</v>
      </c>
      <c r="BF88" s="194"/>
      <c r="BG88" s="194"/>
      <c r="BH88" s="194"/>
      <c r="BI88" s="194"/>
      <c r="BJ88" s="194"/>
      <c r="BK88" s="194"/>
      <c r="BL88" s="194"/>
      <c r="BM88" s="194"/>
      <c r="BN88" s="194"/>
      <c r="BO88" s="194"/>
      <c r="BP88" s="194"/>
      <c r="BQ88" s="193" t="s">
        <v>515</v>
      </c>
      <c r="BR88" s="193" t="s">
        <v>438</v>
      </c>
      <c r="BS88" s="321"/>
      <c r="BU88" s="194">
        <f t="shared" si="13"/>
        <v>0</v>
      </c>
      <c r="BV88" s="322"/>
      <c r="BW88" s="322"/>
      <c r="BX88" s="322"/>
      <c r="BY88" s="322"/>
    </row>
    <row r="89" spans="1:78" ht="33" hidden="1">
      <c r="A89" s="317" t="s">
        <v>495</v>
      </c>
      <c r="B89" s="318" t="s">
        <v>516</v>
      </c>
      <c r="C89" s="461" t="s">
        <v>404</v>
      </c>
      <c r="D89" s="317" t="s">
        <v>181</v>
      </c>
      <c r="E89" s="305">
        <v>0.15000000000000002</v>
      </c>
      <c r="F89" s="305">
        <v>0.15000000000000002</v>
      </c>
      <c r="G89" s="305"/>
      <c r="H89" s="305">
        <f t="shared" si="11"/>
        <v>0.15000000000000002</v>
      </c>
      <c r="I89" s="305"/>
      <c r="J89" s="305">
        <f t="shared" si="12"/>
        <v>0.15000000000000002</v>
      </c>
      <c r="K89" s="319" t="s">
        <v>389</v>
      </c>
      <c r="L89" s="299"/>
      <c r="M89" s="460" t="s">
        <v>392</v>
      </c>
      <c r="N89" s="458" t="s">
        <v>381</v>
      </c>
      <c r="O89" s="194"/>
      <c r="P89" s="194">
        <v>0</v>
      </c>
      <c r="Q89" s="194">
        <v>0.05</v>
      </c>
      <c r="R89" s="194">
        <v>7.0000000000000007E-2</v>
      </c>
      <c r="S89" s="194"/>
      <c r="T89" s="194"/>
      <c r="U89" s="194"/>
      <c r="V89" s="194"/>
      <c r="W89" s="194"/>
      <c r="X89" s="194"/>
      <c r="Y89" s="194"/>
      <c r="Z89" s="194"/>
      <c r="AA89" s="194">
        <v>0.03</v>
      </c>
      <c r="AB89" s="194"/>
      <c r="AC89" s="194"/>
      <c r="AD89" s="194"/>
      <c r="AE89" s="194"/>
      <c r="AF89" s="194"/>
      <c r="AG89" s="194"/>
      <c r="AH89" s="194"/>
      <c r="AI89" s="194"/>
      <c r="AJ89" s="194"/>
      <c r="AK89" s="194"/>
      <c r="AL89" s="194"/>
      <c r="AM89" s="194"/>
      <c r="AN89" s="194"/>
      <c r="AO89" s="194"/>
      <c r="AP89" s="194"/>
      <c r="AQ89" s="194"/>
      <c r="AR89" s="194"/>
      <c r="AS89" s="194"/>
      <c r="AT89" s="194"/>
      <c r="AU89" s="194"/>
      <c r="AV89" s="194"/>
      <c r="AW89" s="194"/>
      <c r="AX89" s="194"/>
      <c r="AY89" s="194"/>
      <c r="AZ89" s="194"/>
      <c r="BA89" s="194"/>
      <c r="BB89" s="194"/>
      <c r="BC89" s="194"/>
      <c r="BD89" s="194"/>
      <c r="BE89" s="194">
        <v>0</v>
      </c>
      <c r="BF89" s="194"/>
      <c r="BG89" s="194"/>
      <c r="BH89" s="194"/>
      <c r="BI89" s="194"/>
      <c r="BJ89" s="194"/>
      <c r="BK89" s="194"/>
      <c r="BL89" s="194"/>
      <c r="BM89" s="194"/>
      <c r="BN89" s="194"/>
      <c r="BO89" s="194"/>
      <c r="BP89" s="194"/>
      <c r="BQ89" s="193"/>
      <c r="BR89" s="193"/>
      <c r="BS89" s="321"/>
      <c r="BU89" s="194">
        <f t="shared" si="13"/>
        <v>0</v>
      </c>
      <c r="BV89" s="322"/>
      <c r="BW89" s="322"/>
      <c r="BX89" s="322"/>
      <c r="BY89" s="322"/>
    </row>
    <row r="90" spans="1:78" hidden="1">
      <c r="A90" s="317" t="s">
        <v>495</v>
      </c>
      <c r="B90" s="318" t="s">
        <v>517</v>
      </c>
      <c r="C90" s="461" t="s">
        <v>404</v>
      </c>
      <c r="D90" s="317" t="s">
        <v>135</v>
      </c>
      <c r="E90" s="305">
        <v>8.9400000000000013</v>
      </c>
      <c r="F90" s="305">
        <v>8.94</v>
      </c>
      <c r="G90" s="305"/>
      <c r="H90" s="305">
        <f t="shared" si="11"/>
        <v>8.94</v>
      </c>
      <c r="I90" s="305">
        <v>1.05</v>
      </c>
      <c r="J90" s="305">
        <f t="shared" si="12"/>
        <v>7.89</v>
      </c>
      <c r="K90" s="319" t="s">
        <v>389</v>
      </c>
      <c r="L90" s="299"/>
      <c r="M90" s="460" t="s">
        <v>392</v>
      </c>
      <c r="N90" s="458" t="s">
        <v>381</v>
      </c>
      <c r="O90" s="194">
        <v>0.3</v>
      </c>
      <c r="P90" s="194">
        <v>0</v>
      </c>
      <c r="Q90" s="194">
        <v>4.3499999999999996</v>
      </c>
      <c r="R90" s="194">
        <v>2.2400000000000002</v>
      </c>
      <c r="S90" s="194"/>
      <c r="T90" s="194">
        <v>0.4</v>
      </c>
      <c r="U90" s="194"/>
      <c r="V90" s="194"/>
      <c r="W90" s="194"/>
      <c r="X90" s="194"/>
      <c r="Y90" s="194"/>
      <c r="Z90" s="194"/>
      <c r="AA90" s="194">
        <v>0.6</v>
      </c>
      <c r="AB90" s="194"/>
      <c r="AC90" s="194"/>
      <c r="AD90" s="194"/>
      <c r="AE90" s="194"/>
      <c r="AF90" s="194"/>
      <c r="AG90" s="194"/>
      <c r="AH90" s="194"/>
      <c r="AI90" s="194"/>
      <c r="AJ90" s="194"/>
      <c r="AK90" s="194"/>
      <c r="AL90" s="194"/>
      <c r="AM90" s="194"/>
      <c r="AN90" s="194"/>
      <c r="AO90" s="194"/>
      <c r="AP90" s="194"/>
      <c r="AQ90" s="194"/>
      <c r="AR90" s="194"/>
      <c r="AS90" s="194"/>
      <c r="AT90" s="194"/>
      <c r="AU90" s="194"/>
      <c r="AV90" s="194"/>
      <c r="AW90" s="194"/>
      <c r="AX90" s="194"/>
      <c r="AY90" s="194"/>
      <c r="AZ90" s="194"/>
      <c r="BA90" s="194"/>
      <c r="BB90" s="194"/>
      <c r="BC90" s="194"/>
      <c r="BD90" s="194"/>
      <c r="BE90" s="194">
        <v>0</v>
      </c>
      <c r="BF90" s="194"/>
      <c r="BG90" s="194"/>
      <c r="BH90" s="194"/>
      <c r="BI90" s="194"/>
      <c r="BJ90" s="194"/>
      <c r="BK90" s="194"/>
      <c r="BL90" s="194"/>
      <c r="BM90" s="194"/>
      <c r="BN90" s="194"/>
      <c r="BO90" s="194"/>
      <c r="BP90" s="194"/>
      <c r="BQ90" s="193"/>
      <c r="BR90" s="193"/>
      <c r="BS90" s="321"/>
      <c r="BU90" s="194">
        <f t="shared" si="13"/>
        <v>0</v>
      </c>
      <c r="BV90" s="322"/>
      <c r="BW90" s="322"/>
      <c r="BX90" s="322"/>
      <c r="BY90" s="322"/>
    </row>
    <row r="91" spans="1:78" hidden="1">
      <c r="A91" s="317" t="s">
        <v>495</v>
      </c>
      <c r="B91" s="318" t="s">
        <v>518</v>
      </c>
      <c r="C91" s="461" t="s">
        <v>404</v>
      </c>
      <c r="D91" s="317" t="s">
        <v>105</v>
      </c>
      <c r="E91" s="305">
        <v>8.5500000000000007</v>
      </c>
      <c r="F91" s="305">
        <v>8.5500000000000007</v>
      </c>
      <c r="G91" s="305"/>
      <c r="H91" s="305">
        <f t="shared" si="11"/>
        <v>5.51</v>
      </c>
      <c r="I91" s="305"/>
      <c r="J91" s="305">
        <f t="shared" si="12"/>
        <v>5.51</v>
      </c>
      <c r="K91" s="319" t="s">
        <v>389</v>
      </c>
      <c r="L91" s="299"/>
      <c r="M91" s="460" t="s">
        <v>392</v>
      </c>
      <c r="N91" s="458" t="s">
        <v>381</v>
      </c>
      <c r="O91" s="194"/>
      <c r="P91" s="194">
        <v>0.4</v>
      </c>
      <c r="Q91" s="194">
        <f>1.9+0.71</f>
        <v>2.61</v>
      </c>
      <c r="R91" s="194">
        <v>1.7</v>
      </c>
      <c r="S91" s="194"/>
      <c r="T91" s="194"/>
      <c r="U91" s="194"/>
      <c r="V91" s="194"/>
      <c r="W91" s="194">
        <v>0.8</v>
      </c>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4"/>
      <c r="AY91" s="194"/>
      <c r="AZ91" s="194"/>
      <c r="BA91" s="194"/>
      <c r="BB91" s="194"/>
      <c r="BC91" s="194"/>
      <c r="BD91" s="194"/>
      <c r="BE91" s="194">
        <v>0</v>
      </c>
      <c r="BF91" s="194"/>
      <c r="BG91" s="194"/>
      <c r="BH91" s="194"/>
      <c r="BI91" s="194"/>
      <c r="BJ91" s="194"/>
      <c r="BK91" s="194"/>
      <c r="BL91" s="194"/>
      <c r="BM91" s="194"/>
      <c r="BN91" s="194"/>
      <c r="BO91" s="194"/>
      <c r="BP91" s="194"/>
      <c r="BQ91" s="193"/>
      <c r="BR91" s="193"/>
      <c r="BS91" s="321"/>
      <c r="BU91" s="194">
        <f t="shared" si="13"/>
        <v>3.0400000000000009</v>
      </c>
      <c r="BV91" s="322"/>
      <c r="BW91" s="322"/>
      <c r="BX91" s="322"/>
      <c r="BY91" s="322"/>
    </row>
    <row r="92" spans="1:78" hidden="1">
      <c r="A92" s="317" t="s">
        <v>495</v>
      </c>
      <c r="B92" s="318" t="s">
        <v>519</v>
      </c>
      <c r="C92" s="461" t="s">
        <v>404</v>
      </c>
      <c r="D92" s="317" t="s">
        <v>135</v>
      </c>
      <c r="E92" s="305">
        <v>7.48</v>
      </c>
      <c r="F92" s="305">
        <v>7.48</v>
      </c>
      <c r="G92" s="305"/>
      <c r="H92" s="305">
        <f t="shared" si="11"/>
        <v>7.48</v>
      </c>
      <c r="I92" s="305"/>
      <c r="J92" s="305">
        <f t="shared" si="12"/>
        <v>7.48</v>
      </c>
      <c r="K92" s="319" t="s">
        <v>389</v>
      </c>
      <c r="L92" s="299"/>
      <c r="M92" s="460" t="s">
        <v>392</v>
      </c>
      <c r="N92" s="458" t="s">
        <v>381</v>
      </c>
      <c r="O92" s="194"/>
      <c r="P92" s="194">
        <v>0</v>
      </c>
      <c r="Q92" s="194">
        <v>5.9</v>
      </c>
      <c r="R92" s="194">
        <v>1.2</v>
      </c>
      <c r="S92" s="194"/>
      <c r="T92" s="194"/>
      <c r="U92" s="194">
        <v>0.38</v>
      </c>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v>0</v>
      </c>
      <c r="BF92" s="194"/>
      <c r="BG92" s="194"/>
      <c r="BH92" s="194"/>
      <c r="BI92" s="194"/>
      <c r="BJ92" s="194"/>
      <c r="BK92" s="194"/>
      <c r="BL92" s="194"/>
      <c r="BM92" s="194"/>
      <c r="BN92" s="194"/>
      <c r="BO92" s="194"/>
      <c r="BP92" s="194"/>
      <c r="BQ92" s="193"/>
      <c r="BR92" s="193"/>
      <c r="BS92" s="321"/>
      <c r="BU92" s="194">
        <f t="shared" si="13"/>
        <v>0</v>
      </c>
      <c r="BV92" s="322"/>
      <c r="BW92" s="322"/>
      <c r="BX92" s="322"/>
      <c r="BY92" s="322"/>
    </row>
    <row r="93" spans="1:78" hidden="1">
      <c r="A93" s="317" t="s">
        <v>495</v>
      </c>
      <c r="B93" s="318" t="s">
        <v>520</v>
      </c>
      <c r="C93" s="461" t="s">
        <v>404</v>
      </c>
      <c r="D93" s="317" t="s">
        <v>181</v>
      </c>
      <c r="E93" s="305">
        <v>1.88</v>
      </c>
      <c r="F93" s="305">
        <v>1.88</v>
      </c>
      <c r="G93" s="305"/>
      <c r="H93" s="305">
        <f t="shared" si="11"/>
        <v>1.88</v>
      </c>
      <c r="I93" s="305"/>
      <c r="J93" s="305">
        <f t="shared" si="12"/>
        <v>1.88</v>
      </c>
      <c r="K93" s="319" t="s">
        <v>389</v>
      </c>
      <c r="L93" s="299"/>
      <c r="M93" s="460" t="s">
        <v>392</v>
      </c>
      <c r="N93" s="458" t="s">
        <v>381</v>
      </c>
      <c r="O93" s="194"/>
      <c r="P93" s="194">
        <v>0.25</v>
      </c>
      <c r="Q93" s="194">
        <v>0.51</v>
      </c>
      <c r="R93" s="194"/>
      <c r="S93" s="194"/>
      <c r="T93" s="194"/>
      <c r="U93" s="194"/>
      <c r="V93" s="194"/>
      <c r="W93" s="194">
        <v>0.45</v>
      </c>
      <c r="X93" s="194"/>
      <c r="Y93" s="194"/>
      <c r="Z93" s="194"/>
      <c r="AA93" s="194">
        <v>0.5</v>
      </c>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v>0</v>
      </c>
      <c r="BF93" s="194"/>
      <c r="BG93" s="194"/>
      <c r="BH93" s="194"/>
      <c r="BI93" s="194"/>
      <c r="BJ93" s="194">
        <v>0.17</v>
      </c>
      <c r="BK93" s="194"/>
      <c r="BL93" s="194"/>
      <c r="BM93" s="194"/>
      <c r="BN93" s="194"/>
      <c r="BO93" s="194"/>
      <c r="BP93" s="194"/>
      <c r="BQ93" s="193"/>
      <c r="BR93" s="193"/>
      <c r="BS93" s="321"/>
      <c r="BU93" s="194">
        <f t="shared" si="13"/>
        <v>0</v>
      </c>
      <c r="BV93" s="322"/>
      <c r="BW93" s="322"/>
      <c r="BX93" s="322"/>
      <c r="BY93" s="322"/>
    </row>
    <row r="94" spans="1:78" ht="21.75" customHeight="1">
      <c r="A94" s="302" t="s">
        <v>521</v>
      </c>
      <c r="B94" s="303" t="s">
        <v>522</v>
      </c>
      <c r="C94" s="13"/>
      <c r="D94" s="302"/>
      <c r="E94" s="304"/>
      <c r="F94" s="304">
        <v>0</v>
      </c>
      <c r="G94" s="304"/>
      <c r="H94" s="305">
        <f t="shared" si="6"/>
        <v>0</v>
      </c>
      <c r="I94" s="304"/>
      <c r="J94" s="305">
        <f t="shared" si="12"/>
        <v>0</v>
      </c>
      <c r="K94" s="306"/>
      <c r="L94" s="192"/>
      <c r="M94" s="460" t="s">
        <v>392</v>
      </c>
      <c r="N94" s="299"/>
      <c r="O94" s="194"/>
      <c r="P94" s="194">
        <v>0</v>
      </c>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4"/>
      <c r="BC94" s="194"/>
      <c r="BD94" s="194"/>
      <c r="BE94" s="194">
        <v>0</v>
      </c>
      <c r="BF94" s="194"/>
      <c r="BG94" s="194"/>
      <c r="BH94" s="194"/>
      <c r="BI94" s="194"/>
      <c r="BJ94" s="194"/>
      <c r="BK94" s="194"/>
      <c r="BL94" s="194"/>
      <c r="BM94" s="194"/>
      <c r="BN94" s="194"/>
      <c r="BO94" s="194"/>
      <c r="BP94" s="194"/>
      <c r="BQ94" s="307"/>
      <c r="BR94" s="307"/>
      <c r="BS94" s="308"/>
      <c r="BT94" s="309"/>
      <c r="BU94" s="194">
        <f t="shared" si="7"/>
        <v>0</v>
      </c>
      <c r="BV94" s="310"/>
      <c r="BW94" s="310"/>
      <c r="BX94" s="310"/>
      <c r="BY94" s="310"/>
      <c r="BZ94" s="311"/>
    </row>
    <row r="95" spans="1:78" ht="17.25" hidden="1">
      <c r="A95" s="13"/>
      <c r="B95" s="312" t="s">
        <v>348</v>
      </c>
      <c r="C95" s="313">
        <v>-1</v>
      </c>
      <c r="D95" s="13"/>
      <c r="E95" s="314"/>
      <c r="F95" s="314"/>
      <c r="G95" s="314"/>
      <c r="H95" s="314" t="e">
        <f t="shared" si="6"/>
        <v>#REF!</v>
      </c>
      <c r="I95" s="314"/>
      <c r="J95" s="314" t="e">
        <f>#REF!</f>
        <v>#REF!</v>
      </c>
      <c r="K95" s="315"/>
      <c r="L95" s="192"/>
      <c r="M95" s="460" t="s">
        <v>392</v>
      </c>
      <c r="N95" s="299"/>
      <c r="O95" s="292"/>
      <c r="P95" s="292"/>
      <c r="Q95" s="292"/>
      <c r="R95" s="292"/>
      <c r="S95" s="292"/>
      <c r="T95" s="292"/>
      <c r="U95" s="292"/>
      <c r="V95" s="292"/>
      <c r="W95" s="292"/>
      <c r="X95" s="289"/>
      <c r="Y95" s="289"/>
      <c r="Z95" s="292"/>
      <c r="AA95" s="292"/>
      <c r="AB95" s="292"/>
      <c r="AC95" s="292"/>
      <c r="AD95" s="292"/>
      <c r="AE95" s="292"/>
      <c r="AF95" s="292"/>
      <c r="AG95" s="300"/>
      <c r="AH95" s="292"/>
      <c r="AI95" s="292"/>
      <c r="AJ95" s="292"/>
      <c r="AK95" s="289"/>
      <c r="AL95" s="289"/>
      <c r="AM95" s="289"/>
      <c r="AN95" s="289"/>
      <c r="AO95" s="289"/>
      <c r="AP95" s="292"/>
      <c r="AQ95" s="292"/>
      <c r="AR95" s="289"/>
      <c r="AS95" s="292"/>
      <c r="AT95" s="292"/>
      <c r="AU95" s="292"/>
      <c r="AV95" s="292"/>
      <c r="AW95" s="292"/>
      <c r="AX95" s="289"/>
      <c r="AY95" s="289"/>
      <c r="AZ95" s="289"/>
      <c r="BA95" s="292"/>
      <c r="BB95" s="292"/>
      <c r="BC95" s="289"/>
      <c r="BD95" s="292"/>
      <c r="BE95" s="292"/>
      <c r="BF95" s="289"/>
      <c r="BG95" s="289"/>
      <c r="BH95" s="292"/>
      <c r="BI95" s="292"/>
      <c r="BJ95" s="289"/>
      <c r="BK95" s="292"/>
      <c r="BL95" s="289"/>
      <c r="BM95" s="289"/>
      <c r="BN95" s="289"/>
      <c r="BO95" s="289"/>
      <c r="BP95" s="289"/>
      <c r="BQ95" s="192"/>
      <c r="BR95" s="192"/>
      <c r="BS95" s="316"/>
      <c r="BT95" s="298"/>
      <c r="BU95" s="192" t="e">
        <f t="shared" si="7"/>
        <v>#REF!</v>
      </c>
      <c r="BV95" s="301"/>
      <c r="BW95" s="301"/>
      <c r="BX95" s="301"/>
      <c r="BY95" s="301"/>
      <c r="BZ95" s="298"/>
    </row>
    <row r="96" spans="1:78" ht="17.25" hidden="1">
      <c r="A96" s="13"/>
      <c r="B96" s="312" t="s">
        <v>393</v>
      </c>
      <c r="C96" s="313">
        <v>-2</v>
      </c>
      <c r="D96" s="13"/>
      <c r="E96" s="314" t="e">
        <f>#REF!</f>
        <v>#REF!</v>
      </c>
      <c r="F96" s="314"/>
      <c r="G96" s="314"/>
      <c r="H96" s="314" t="e">
        <f>I96+J96</f>
        <v>#REF!</v>
      </c>
      <c r="I96" s="314"/>
      <c r="J96" s="314" t="e">
        <f>#REF!</f>
        <v>#REF!</v>
      </c>
      <c r="K96" s="315"/>
      <c r="L96" s="192"/>
      <c r="M96" s="460" t="s">
        <v>392</v>
      </c>
      <c r="N96" s="299"/>
      <c r="O96" s="292"/>
      <c r="P96" s="292"/>
      <c r="Q96" s="292"/>
      <c r="R96" s="292"/>
      <c r="S96" s="292"/>
      <c r="T96" s="292"/>
      <c r="U96" s="292"/>
      <c r="V96" s="292"/>
      <c r="W96" s="292"/>
      <c r="X96" s="289"/>
      <c r="Y96" s="289"/>
      <c r="Z96" s="292"/>
      <c r="AA96" s="292"/>
      <c r="AB96" s="292"/>
      <c r="AC96" s="292"/>
      <c r="AD96" s="292"/>
      <c r="AE96" s="292"/>
      <c r="AF96" s="292"/>
      <c r="AG96" s="300"/>
      <c r="AH96" s="292"/>
      <c r="AI96" s="292"/>
      <c r="AJ96" s="292"/>
      <c r="AK96" s="289"/>
      <c r="AL96" s="289"/>
      <c r="AM96" s="289"/>
      <c r="AN96" s="289"/>
      <c r="AO96" s="289"/>
      <c r="AP96" s="292"/>
      <c r="AQ96" s="292"/>
      <c r="AR96" s="289"/>
      <c r="AS96" s="292"/>
      <c r="AT96" s="292"/>
      <c r="AU96" s="292"/>
      <c r="AV96" s="292"/>
      <c r="AW96" s="292"/>
      <c r="AX96" s="289"/>
      <c r="AY96" s="289"/>
      <c r="AZ96" s="289"/>
      <c r="BA96" s="292"/>
      <c r="BB96" s="292"/>
      <c r="BC96" s="289"/>
      <c r="BD96" s="292"/>
      <c r="BE96" s="292"/>
      <c r="BF96" s="289"/>
      <c r="BG96" s="289"/>
      <c r="BH96" s="292"/>
      <c r="BI96" s="292"/>
      <c r="BJ96" s="289"/>
      <c r="BK96" s="292"/>
      <c r="BL96" s="289"/>
      <c r="BM96" s="289"/>
      <c r="BN96" s="289"/>
      <c r="BO96" s="289"/>
      <c r="BP96" s="289"/>
      <c r="BQ96" s="192"/>
      <c r="BR96" s="192"/>
      <c r="BS96" s="316"/>
      <c r="BT96" s="298"/>
      <c r="BU96" s="192"/>
      <c r="BV96" s="301"/>
      <c r="BW96" s="301"/>
      <c r="BX96" s="301"/>
      <c r="BY96" s="301"/>
      <c r="BZ96" s="298"/>
    </row>
    <row r="97" spans="1:78" ht="17.25" hidden="1">
      <c r="A97" s="13"/>
      <c r="B97" s="312" t="s">
        <v>394</v>
      </c>
      <c r="C97" s="313">
        <v>-3</v>
      </c>
      <c r="D97" s="13"/>
      <c r="E97" s="314"/>
      <c r="F97" s="314"/>
      <c r="G97" s="314"/>
      <c r="H97" s="314"/>
      <c r="I97" s="314"/>
      <c r="J97" s="314">
        <f>AD2</f>
        <v>0</v>
      </c>
      <c r="K97" s="315"/>
      <c r="L97" s="192"/>
      <c r="M97" s="460" t="s">
        <v>392</v>
      </c>
      <c r="N97" s="299"/>
      <c r="O97" s="292"/>
      <c r="P97" s="292"/>
      <c r="Q97" s="292"/>
      <c r="R97" s="292"/>
      <c r="S97" s="292"/>
      <c r="T97" s="292"/>
      <c r="U97" s="292"/>
      <c r="V97" s="292"/>
      <c r="W97" s="292"/>
      <c r="X97" s="289"/>
      <c r="Y97" s="289"/>
      <c r="Z97" s="292"/>
      <c r="AA97" s="292"/>
      <c r="AB97" s="292"/>
      <c r="AC97" s="292"/>
      <c r="AD97" s="292"/>
      <c r="AE97" s="292"/>
      <c r="AF97" s="292"/>
      <c r="AG97" s="300"/>
      <c r="AH97" s="292"/>
      <c r="AI97" s="292"/>
      <c r="AJ97" s="292"/>
      <c r="AK97" s="289"/>
      <c r="AL97" s="289"/>
      <c r="AM97" s="289"/>
      <c r="AN97" s="289"/>
      <c r="AO97" s="289"/>
      <c r="AP97" s="292"/>
      <c r="AQ97" s="292"/>
      <c r="AR97" s="289"/>
      <c r="AS97" s="292"/>
      <c r="AT97" s="292"/>
      <c r="AU97" s="292"/>
      <c r="AV97" s="292"/>
      <c r="AW97" s="292"/>
      <c r="AX97" s="289"/>
      <c r="AY97" s="289"/>
      <c r="AZ97" s="289"/>
      <c r="BA97" s="292"/>
      <c r="BB97" s="292"/>
      <c r="BC97" s="289"/>
      <c r="BD97" s="292"/>
      <c r="BE97" s="292"/>
      <c r="BF97" s="289"/>
      <c r="BG97" s="289"/>
      <c r="BH97" s="292"/>
      <c r="BI97" s="292"/>
      <c r="BJ97" s="289"/>
      <c r="BK97" s="292"/>
      <c r="BL97" s="289"/>
      <c r="BM97" s="289"/>
      <c r="BN97" s="289"/>
      <c r="BO97" s="289"/>
      <c r="BP97" s="289"/>
      <c r="BQ97" s="192"/>
      <c r="BR97" s="192"/>
      <c r="BS97" s="316"/>
      <c r="BT97" s="298"/>
      <c r="BU97" s="192"/>
      <c r="BV97" s="301"/>
      <c r="BW97" s="301"/>
      <c r="BX97" s="301"/>
      <c r="BY97" s="301"/>
      <c r="BZ97" s="298"/>
    </row>
    <row r="98" spans="1:78" ht="34.5" hidden="1">
      <c r="A98" s="13"/>
      <c r="B98" s="312" t="s">
        <v>395</v>
      </c>
      <c r="C98" s="313">
        <v>-4</v>
      </c>
      <c r="D98" s="13"/>
      <c r="E98" s="314"/>
      <c r="F98" s="314"/>
      <c r="G98" s="314"/>
      <c r="H98" s="314"/>
      <c r="I98" s="314"/>
      <c r="J98" s="314" t="e">
        <f>J96-J95+J97</f>
        <v>#REF!</v>
      </c>
      <c r="K98" s="315"/>
      <c r="L98" s="192"/>
      <c r="M98" s="460" t="s">
        <v>392</v>
      </c>
      <c r="N98" s="299"/>
      <c r="O98" s="292"/>
      <c r="P98" s="292"/>
      <c r="Q98" s="292"/>
      <c r="R98" s="292"/>
      <c r="S98" s="292"/>
      <c r="T98" s="292"/>
      <c r="U98" s="292"/>
      <c r="V98" s="292"/>
      <c r="W98" s="292"/>
      <c r="X98" s="289"/>
      <c r="Y98" s="289"/>
      <c r="Z98" s="292"/>
      <c r="AA98" s="292"/>
      <c r="AB98" s="292"/>
      <c r="AC98" s="292"/>
      <c r="AD98" s="292"/>
      <c r="AE98" s="292"/>
      <c r="AF98" s="292"/>
      <c r="AG98" s="300"/>
      <c r="AH98" s="292"/>
      <c r="AI98" s="292"/>
      <c r="AJ98" s="292"/>
      <c r="AK98" s="289"/>
      <c r="AL98" s="289"/>
      <c r="AM98" s="289"/>
      <c r="AN98" s="289"/>
      <c r="AO98" s="289"/>
      <c r="AP98" s="292"/>
      <c r="AQ98" s="292"/>
      <c r="AR98" s="289"/>
      <c r="AS98" s="292"/>
      <c r="AT98" s="292"/>
      <c r="AU98" s="292"/>
      <c r="AV98" s="292"/>
      <c r="AW98" s="292"/>
      <c r="AX98" s="289"/>
      <c r="AY98" s="289"/>
      <c r="AZ98" s="289"/>
      <c r="BA98" s="292"/>
      <c r="BB98" s="292"/>
      <c r="BC98" s="289"/>
      <c r="BD98" s="292"/>
      <c r="BE98" s="292"/>
      <c r="BF98" s="289"/>
      <c r="BG98" s="289"/>
      <c r="BH98" s="292"/>
      <c r="BI98" s="292"/>
      <c r="BJ98" s="289"/>
      <c r="BK98" s="292"/>
      <c r="BL98" s="289"/>
      <c r="BM98" s="289"/>
      <c r="BN98" s="289"/>
      <c r="BO98" s="289"/>
      <c r="BP98" s="289"/>
      <c r="BQ98" s="192"/>
      <c r="BR98" s="192"/>
      <c r="BS98" s="316"/>
      <c r="BT98" s="298"/>
      <c r="BU98" s="192"/>
      <c r="BV98" s="301"/>
      <c r="BW98" s="301"/>
      <c r="BX98" s="301"/>
      <c r="BY98" s="301"/>
      <c r="BZ98" s="298"/>
    </row>
    <row r="99" spans="1:78" ht="17.25" hidden="1">
      <c r="A99" s="13"/>
      <c r="B99" s="312" t="s">
        <v>396</v>
      </c>
      <c r="C99" s="313">
        <v>-5</v>
      </c>
      <c r="D99" s="13"/>
      <c r="E99" s="314"/>
      <c r="F99" s="314"/>
      <c r="G99" s="314"/>
      <c r="H99" s="314"/>
      <c r="I99" s="314"/>
      <c r="J99" s="343" t="e">
        <f>SUMPRODUCT(--(D101:D724=D101),--(N101:N724=$N$2), J101:J724)</f>
        <v>#REF!</v>
      </c>
      <c r="K99" s="315"/>
      <c r="L99" s="192"/>
      <c r="M99" s="460" t="s">
        <v>392</v>
      </c>
      <c r="N99" s="299"/>
      <c r="O99" s="292"/>
      <c r="P99" s="292"/>
      <c r="Q99" s="292"/>
      <c r="R99" s="292"/>
      <c r="S99" s="292"/>
      <c r="T99" s="292"/>
      <c r="U99" s="292"/>
      <c r="V99" s="292"/>
      <c r="W99" s="292"/>
      <c r="X99" s="289"/>
      <c r="Y99" s="289"/>
      <c r="Z99" s="292"/>
      <c r="AA99" s="292"/>
      <c r="AB99" s="292"/>
      <c r="AC99" s="292"/>
      <c r="AD99" s="292"/>
      <c r="AE99" s="292"/>
      <c r="AF99" s="292"/>
      <c r="AG99" s="300"/>
      <c r="AH99" s="292"/>
      <c r="AI99" s="292"/>
      <c r="AJ99" s="292"/>
      <c r="AK99" s="289"/>
      <c r="AL99" s="289"/>
      <c r="AM99" s="289"/>
      <c r="AN99" s="289"/>
      <c r="AO99" s="289"/>
      <c r="AP99" s="292"/>
      <c r="AQ99" s="292"/>
      <c r="AR99" s="289"/>
      <c r="AS99" s="292"/>
      <c r="AT99" s="292"/>
      <c r="AU99" s="292"/>
      <c r="AV99" s="292"/>
      <c r="AW99" s="292"/>
      <c r="AX99" s="289"/>
      <c r="AY99" s="289"/>
      <c r="AZ99" s="289"/>
      <c r="BA99" s="292"/>
      <c r="BB99" s="292"/>
      <c r="BC99" s="289"/>
      <c r="BD99" s="292"/>
      <c r="BE99" s="292"/>
      <c r="BF99" s="289"/>
      <c r="BG99" s="289"/>
      <c r="BH99" s="292"/>
      <c r="BI99" s="292"/>
      <c r="BJ99" s="289"/>
      <c r="BK99" s="292"/>
      <c r="BL99" s="289"/>
      <c r="BM99" s="289"/>
      <c r="BN99" s="289"/>
      <c r="BO99" s="289"/>
      <c r="BP99" s="289"/>
      <c r="BQ99" s="192"/>
      <c r="BR99" s="192"/>
      <c r="BS99" s="316"/>
      <c r="BT99" s="298"/>
      <c r="BU99" s="192"/>
      <c r="BV99" s="301"/>
      <c r="BW99" s="301"/>
      <c r="BX99" s="301"/>
      <c r="BY99" s="301"/>
      <c r="BZ99" s="298"/>
    </row>
    <row r="100" spans="1:78" ht="17.25" hidden="1">
      <c r="A100" s="13"/>
      <c r="B100" s="312" t="s">
        <v>397</v>
      </c>
      <c r="C100" s="313">
        <v>-6</v>
      </c>
      <c r="D100" s="13"/>
      <c r="E100" s="314"/>
      <c r="F100" s="314"/>
      <c r="G100" s="314"/>
      <c r="H100" s="314"/>
      <c r="I100" s="314"/>
      <c r="J100" s="314" t="e">
        <f>J99-J98</f>
        <v>#REF!</v>
      </c>
      <c r="K100" s="315"/>
      <c r="L100" s="192"/>
      <c r="M100" s="460" t="s">
        <v>392</v>
      </c>
      <c r="N100" s="299"/>
      <c r="O100" s="292"/>
      <c r="P100" s="292"/>
      <c r="Q100" s="292"/>
      <c r="R100" s="292"/>
      <c r="S100" s="292"/>
      <c r="T100" s="292"/>
      <c r="U100" s="292"/>
      <c r="V100" s="292"/>
      <c r="W100" s="292"/>
      <c r="X100" s="289"/>
      <c r="Y100" s="289"/>
      <c r="Z100" s="292"/>
      <c r="AA100" s="292"/>
      <c r="AB100" s="292"/>
      <c r="AC100" s="292"/>
      <c r="AD100" s="292"/>
      <c r="AE100" s="292"/>
      <c r="AF100" s="292"/>
      <c r="AG100" s="300"/>
      <c r="AH100" s="292"/>
      <c r="AI100" s="292"/>
      <c r="AJ100" s="292"/>
      <c r="AK100" s="289"/>
      <c r="AL100" s="289"/>
      <c r="AM100" s="289"/>
      <c r="AN100" s="289"/>
      <c r="AO100" s="289"/>
      <c r="AP100" s="292"/>
      <c r="AQ100" s="292"/>
      <c r="AR100" s="289"/>
      <c r="AS100" s="292"/>
      <c r="AT100" s="292"/>
      <c r="AU100" s="292"/>
      <c r="AV100" s="292"/>
      <c r="AW100" s="292"/>
      <c r="AX100" s="289"/>
      <c r="AY100" s="289"/>
      <c r="AZ100" s="289"/>
      <c r="BA100" s="292"/>
      <c r="BB100" s="292"/>
      <c r="BC100" s="289"/>
      <c r="BD100" s="292"/>
      <c r="BE100" s="292"/>
      <c r="BF100" s="289"/>
      <c r="BG100" s="289"/>
      <c r="BH100" s="292"/>
      <c r="BI100" s="292"/>
      <c r="BJ100" s="289"/>
      <c r="BK100" s="292"/>
      <c r="BL100" s="289"/>
      <c r="BM100" s="289"/>
      <c r="BN100" s="289"/>
      <c r="BO100" s="289"/>
      <c r="BP100" s="289"/>
      <c r="BQ100" s="192"/>
      <c r="BR100" s="192"/>
      <c r="BS100" s="316"/>
      <c r="BT100" s="298"/>
      <c r="BU100" s="192"/>
      <c r="BV100" s="301"/>
      <c r="BW100" s="301"/>
      <c r="BX100" s="301"/>
      <c r="BY100" s="301"/>
      <c r="BZ100" s="298"/>
    </row>
    <row r="101" spans="1:78" ht="21.75" customHeight="1">
      <c r="A101" s="317">
        <v>1</v>
      </c>
      <c r="B101" s="318" t="s">
        <v>523</v>
      </c>
      <c r="C101" s="462" t="s">
        <v>436</v>
      </c>
      <c r="D101" s="317" t="s">
        <v>117</v>
      </c>
      <c r="E101" s="305">
        <v>0.90000000000000013</v>
      </c>
      <c r="F101" s="305">
        <v>0.89999999999999991</v>
      </c>
      <c r="G101" s="305"/>
      <c r="H101" s="305">
        <f t="shared" ref="H101:H126" si="15">I101+J101</f>
        <v>0.89999999999999991</v>
      </c>
      <c r="I101" s="305">
        <v>0</v>
      </c>
      <c r="J101" s="305">
        <f t="shared" ref="J101:J126" si="16">SUM(O101:BP101)-V101</f>
        <v>0.89999999999999991</v>
      </c>
      <c r="K101" s="319" t="s">
        <v>389</v>
      </c>
      <c r="L101" s="299"/>
      <c r="M101" s="460" t="s">
        <v>392</v>
      </c>
      <c r="N101" s="458" t="s">
        <v>381</v>
      </c>
      <c r="O101" s="366"/>
      <c r="P101" s="194">
        <v>0.15</v>
      </c>
      <c r="Q101" s="349">
        <v>0.45</v>
      </c>
      <c r="R101" s="349"/>
      <c r="S101" s="349"/>
      <c r="T101" s="366"/>
      <c r="U101" s="366">
        <v>0.3</v>
      </c>
      <c r="V101" s="366"/>
      <c r="W101" s="349"/>
      <c r="X101" s="349"/>
      <c r="Y101" s="349"/>
      <c r="Z101" s="349"/>
      <c r="AA101" s="194"/>
      <c r="AB101" s="194"/>
      <c r="AC101" s="194"/>
      <c r="AD101" s="349"/>
      <c r="AE101" s="349"/>
      <c r="AF101" s="349"/>
      <c r="AG101" s="194"/>
      <c r="AH101" s="349"/>
      <c r="AI101" s="194"/>
      <c r="AJ101" s="194"/>
      <c r="AK101" s="194"/>
      <c r="AL101" s="194"/>
      <c r="AM101" s="194"/>
      <c r="AN101" s="194"/>
      <c r="AO101" s="194"/>
      <c r="AP101" s="349"/>
      <c r="AQ101" s="349"/>
      <c r="AR101" s="349"/>
      <c r="AS101" s="349"/>
      <c r="AT101" s="349"/>
      <c r="AU101" s="349"/>
      <c r="AV101" s="349"/>
      <c r="AW101" s="349"/>
      <c r="AX101" s="349"/>
      <c r="AY101" s="349"/>
      <c r="AZ101" s="349"/>
      <c r="BA101" s="349"/>
      <c r="BB101" s="194"/>
      <c r="BC101" s="349"/>
      <c r="BD101" s="194"/>
      <c r="BE101" s="194">
        <v>0</v>
      </c>
      <c r="BF101" s="194"/>
      <c r="BG101" s="194"/>
      <c r="BH101" s="194"/>
      <c r="BI101" s="194"/>
      <c r="BJ101" s="194"/>
      <c r="BK101" s="194"/>
      <c r="BL101" s="194"/>
      <c r="BM101" s="194"/>
      <c r="BN101" s="194"/>
      <c r="BO101" s="194"/>
      <c r="BP101" s="194"/>
      <c r="BQ101" s="193"/>
      <c r="BR101" s="193"/>
      <c r="BS101" s="321"/>
      <c r="BT101" s="309"/>
      <c r="BU101" s="194">
        <f t="shared" ref="BU101:BU124" si="17">E101-H101</f>
        <v>0</v>
      </c>
      <c r="BV101" s="322"/>
      <c r="BW101" s="322"/>
      <c r="BX101" s="322"/>
      <c r="BY101" s="322"/>
    </row>
    <row r="102" spans="1:78" ht="21.75" customHeight="1">
      <c r="A102" s="317">
        <v>2</v>
      </c>
      <c r="B102" s="318" t="s">
        <v>524</v>
      </c>
      <c r="C102" s="461" t="s">
        <v>399</v>
      </c>
      <c r="D102" s="317" t="s">
        <v>117</v>
      </c>
      <c r="E102" s="305">
        <v>2</v>
      </c>
      <c r="F102" s="305">
        <v>2</v>
      </c>
      <c r="G102" s="305"/>
      <c r="H102" s="305">
        <f t="shared" si="15"/>
        <v>1.9</v>
      </c>
      <c r="I102" s="305"/>
      <c r="J102" s="305">
        <f t="shared" si="16"/>
        <v>1.9</v>
      </c>
      <c r="K102" s="319" t="s">
        <v>389</v>
      </c>
      <c r="L102" s="299"/>
      <c r="M102" s="460" t="s">
        <v>392</v>
      </c>
      <c r="N102" s="458" t="s">
        <v>381</v>
      </c>
      <c r="O102" s="349"/>
      <c r="P102" s="194">
        <v>0</v>
      </c>
      <c r="Q102" s="349">
        <f>2-0.1</f>
        <v>1.9</v>
      </c>
      <c r="R102" s="349"/>
      <c r="S102" s="349"/>
      <c r="T102" s="349"/>
      <c r="U102" s="349"/>
      <c r="V102" s="349"/>
      <c r="W102" s="349"/>
      <c r="X102" s="349"/>
      <c r="Y102" s="349"/>
      <c r="Z102" s="349"/>
      <c r="AA102" s="194"/>
      <c r="AB102" s="194"/>
      <c r="AC102" s="194"/>
      <c r="AD102" s="349"/>
      <c r="AE102" s="349"/>
      <c r="AF102" s="349"/>
      <c r="AG102" s="194"/>
      <c r="AH102" s="349"/>
      <c r="AI102" s="194"/>
      <c r="AJ102" s="194"/>
      <c r="AK102" s="194"/>
      <c r="AL102" s="194"/>
      <c r="AM102" s="194"/>
      <c r="AN102" s="194"/>
      <c r="AO102" s="194"/>
      <c r="AP102" s="349"/>
      <c r="AQ102" s="349"/>
      <c r="AR102" s="349"/>
      <c r="AS102" s="349"/>
      <c r="AT102" s="349"/>
      <c r="AU102" s="349"/>
      <c r="AV102" s="349"/>
      <c r="AW102" s="349"/>
      <c r="AX102" s="349"/>
      <c r="AY102" s="349"/>
      <c r="AZ102" s="349"/>
      <c r="BA102" s="349"/>
      <c r="BB102" s="194"/>
      <c r="BC102" s="349"/>
      <c r="BD102" s="194"/>
      <c r="BE102" s="194">
        <v>0</v>
      </c>
      <c r="BF102" s="194"/>
      <c r="BG102" s="194"/>
      <c r="BH102" s="194"/>
      <c r="BI102" s="194"/>
      <c r="BJ102" s="194"/>
      <c r="BK102" s="194"/>
      <c r="BL102" s="194"/>
      <c r="BM102" s="194"/>
      <c r="BN102" s="194"/>
      <c r="BO102" s="194"/>
      <c r="BP102" s="194"/>
      <c r="BQ102" s="193" t="s">
        <v>525</v>
      </c>
      <c r="BR102" s="193"/>
      <c r="BS102" s="321"/>
      <c r="BT102" s="309"/>
      <c r="BU102" s="194">
        <f t="shared" si="17"/>
        <v>0.10000000000000009</v>
      </c>
      <c r="BV102" s="322"/>
      <c r="BW102" s="322"/>
      <c r="BX102" s="322"/>
      <c r="BY102" s="322"/>
    </row>
    <row r="103" spans="1:78" ht="21.75" customHeight="1">
      <c r="A103" s="317">
        <v>3</v>
      </c>
      <c r="B103" s="318" t="s">
        <v>526</v>
      </c>
      <c r="C103" s="461" t="s">
        <v>402</v>
      </c>
      <c r="D103" s="317" t="s">
        <v>117</v>
      </c>
      <c r="E103" s="305">
        <v>2.5</v>
      </c>
      <c r="F103" s="305">
        <v>2.5</v>
      </c>
      <c r="G103" s="305"/>
      <c r="H103" s="305">
        <f t="shared" si="15"/>
        <v>1.9</v>
      </c>
      <c r="I103" s="305"/>
      <c r="J103" s="305">
        <f t="shared" si="16"/>
        <v>1.9</v>
      </c>
      <c r="K103" s="319" t="s">
        <v>389</v>
      </c>
      <c r="L103" s="299"/>
      <c r="M103" s="460" t="s">
        <v>392</v>
      </c>
      <c r="N103" s="458" t="s">
        <v>381</v>
      </c>
      <c r="O103" s="366"/>
      <c r="P103" s="194">
        <v>0.5</v>
      </c>
      <c r="Q103" s="349">
        <f>2-0.6</f>
        <v>1.4</v>
      </c>
      <c r="R103" s="349"/>
      <c r="S103" s="349"/>
      <c r="T103" s="366"/>
      <c r="U103" s="366"/>
      <c r="V103" s="366"/>
      <c r="W103" s="349"/>
      <c r="X103" s="349"/>
      <c r="Y103" s="349"/>
      <c r="Z103" s="349"/>
      <c r="AA103" s="194"/>
      <c r="AB103" s="194"/>
      <c r="AC103" s="194"/>
      <c r="AD103" s="349"/>
      <c r="AE103" s="349"/>
      <c r="AF103" s="349"/>
      <c r="AG103" s="194"/>
      <c r="AH103" s="349"/>
      <c r="AI103" s="194"/>
      <c r="AJ103" s="194"/>
      <c r="AK103" s="194"/>
      <c r="AL103" s="194"/>
      <c r="AM103" s="194"/>
      <c r="AN103" s="194"/>
      <c r="AO103" s="194"/>
      <c r="AP103" s="349"/>
      <c r="AQ103" s="349"/>
      <c r="AR103" s="349"/>
      <c r="AS103" s="349"/>
      <c r="AT103" s="349"/>
      <c r="AU103" s="349"/>
      <c r="AV103" s="349"/>
      <c r="AW103" s="349"/>
      <c r="AX103" s="349"/>
      <c r="AY103" s="349"/>
      <c r="AZ103" s="349"/>
      <c r="BA103" s="349"/>
      <c r="BB103" s="194"/>
      <c r="BC103" s="349"/>
      <c r="BD103" s="194"/>
      <c r="BE103" s="194">
        <v>0</v>
      </c>
      <c r="BF103" s="194"/>
      <c r="BG103" s="194"/>
      <c r="BH103" s="194"/>
      <c r="BI103" s="194"/>
      <c r="BJ103" s="194"/>
      <c r="BK103" s="194"/>
      <c r="BL103" s="194"/>
      <c r="BM103" s="194"/>
      <c r="BN103" s="194"/>
      <c r="BO103" s="194"/>
      <c r="BP103" s="194"/>
      <c r="BQ103" s="299" t="s">
        <v>527</v>
      </c>
      <c r="BR103" s="193"/>
      <c r="BS103" s="321"/>
      <c r="BT103" s="309"/>
      <c r="BU103" s="194">
        <f t="shared" si="17"/>
        <v>0.60000000000000009</v>
      </c>
      <c r="BV103" s="322"/>
      <c r="BW103" s="322"/>
      <c r="BX103" s="322"/>
      <c r="BY103" s="322"/>
    </row>
    <row r="104" spans="1:78" ht="19.5" customHeight="1">
      <c r="A104" s="317">
        <v>4</v>
      </c>
      <c r="B104" s="318" t="s">
        <v>528</v>
      </c>
      <c r="C104" s="461" t="s">
        <v>406</v>
      </c>
      <c r="D104" s="317" t="s">
        <v>117</v>
      </c>
      <c r="E104" s="305">
        <v>2</v>
      </c>
      <c r="F104" s="305">
        <v>2</v>
      </c>
      <c r="G104" s="305"/>
      <c r="H104" s="305">
        <f t="shared" si="15"/>
        <v>2</v>
      </c>
      <c r="I104" s="305"/>
      <c r="J104" s="305">
        <f t="shared" si="16"/>
        <v>2</v>
      </c>
      <c r="K104" s="319" t="s">
        <v>389</v>
      </c>
      <c r="L104" s="299"/>
      <c r="M104" s="460" t="s">
        <v>392</v>
      </c>
      <c r="N104" s="458" t="s">
        <v>381</v>
      </c>
      <c r="O104" s="366"/>
      <c r="P104" s="194">
        <v>1</v>
      </c>
      <c r="Q104" s="349"/>
      <c r="R104" s="349"/>
      <c r="S104" s="349"/>
      <c r="T104" s="366"/>
      <c r="U104" s="366">
        <v>1</v>
      </c>
      <c r="V104" s="366"/>
      <c r="W104" s="349"/>
      <c r="X104" s="349"/>
      <c r="Y104" s="349"/>
      <c r="Z104" s="349"/>
      <c r="AA104" s="194"/>
      <c r="AB104" s="194"/>
      <c r="AC104" s="194"/>
      <c r="AD104" s="349"/>
      <c r="AE104" s="349"/>
      <c r="AF104" s="349"/>
      <c r="AG104" s="194"/>
      <c r="AH104" s="349"/>
      <c r="AI104" s="194"/>
      <c r="AJ104" s="194"/>
      <c r="AK104" s="194"/>
      <c r="AL104" s="194"/>
      <c r="AM104" s="194"/>
      <c r="AN104" s="194"/>
      <c r="AO104" s="194"/>
      <c r="AP104" s="349"/>
      <c r="AQ104" s="349"/>
      <c r="AR104" s="349"/>
      <c r="AS104" s="349"/>
      <c r="AT104" s="349"/>
      <c r="AU104" s="349"/>
      <c r="AV104" s="349"/>
      <c r="AW104" s="349"/>
      <c r="AX104" s="349"/>
      <c r="AY104" s="349"/>
      <c r="AZ104" s="349"/>
      <c r="BA104" s="349"/>
      <c r="BB104" s="194"/>
      <c r="BC104" s="349"/>
      <c r="BD104" s="194"/>
      <c r="BE104" s="194">
        <v>0</v>
      </c>
      <c r="BF104" s="194"/>
      <c r="BG104" s="194"/>
      <c r="BH104" s="194"/>
      <c r="BI104" s="194"/>
      <c r="BJ104" s="194"/>
      <c r="BK104" s="194"/>
      <c r="BL104" s="194"/>
      <c r="BM104" s="194"/>
      <c r="BN104" s="194"/>
      <c r="BO104" s="194"/>
      <c r="BP104" s="194"/>
      <c r="BQ104" s="193" t="s">
        <v>529</v>
      </c>
      <c r="BR104" s="193"/>
      <c r="BS104" s="321" t="s">
        <v>409</v>
      </c>
      <c r="BT104" s="309"/>
      <c r="BU104" s="194">
        <f t="shared" si="17"/>
        <v>0</v>
      </c>
      <c r="BV104" s="322"/>
      <c r="BW104" s="322"/>
      <c r="BX104" s="322" t="s">
        <v>410</v>
      </c>
      <c r="BY104" s="322"/>
    </row>
    <row r="105" spans="1:78" ht="19.5" customHeight="1">
      <c r="A105" s="317">
        <v>5</v>
      </c>
      <c r="B105" s="318" t="s">
        <v>530</v>
      </c>
      <c r="C105" s="461" t="s">
        <v>406</v>
      </c>
      <c r="D105" s="317" t="s">
        <v>117</v>
      </c>
      <c r="E105" s="305">
        <v>0.2</v>
      </c>
      <c r="F105" s="305">
        <v>0.2</v>
      </c>
      <c r="G105" s="305"/>
      <c r="H105" s="305">
        <f t="shared" si="15"/>
        <v>0.2</v>
      </c>
      <c r="I105" s="305"/>
      <c r="J105" s="305">
        <f t="shared" si="16"/>
        <v>0.2</v>
      </c>
      <c r="K105" s="319" t="s">
        <v>389</v>
      </c>
      <c r="L105" s="299"/>
      <c r="M105" s="460" t="s">
        <v>392</v>
      </c>
      <c r="N105" s="458" t="s">
        <v>381</v>
      </c>
      <c r="O105" s="349"/>
      <c r="P105" s="194">
        <v>0</v>
      </c>
      <c r="Q105" s="349">
        <v>0.2</v>
      </c>
      <c r="R105" s="349"/>
      <c r="S105" s="349"/>
      <c r="T105" s="349"/>
      <c r="U105" s="349"/>
      <c r="V105" s="349"/>
      <c r="W105" s="349"/>
      <c r="X105" s="349"/>
      <c r="Y105" s="349"/>
      <c r="Z105" s="349"/>
      <c r="AA105" s="194"/>
      <c r="AB105" s="194"/>
      <c r="AC105" s="194"/>
      <c r="AD105" s="349"/>
      <c r="AE105" s="349"/>
      <c r="AF105" s="349"/>
      <c r="AG105" s="194"/>
      <c r="AH105" s="349"/>
      <c r="AI105" s="194"/>
      <c r="AJ105" s="194"/>
      <c r="AK105" s="194"/>
      <c r="AL105" s="194"/>
      <c r="AM105" s="194"/>
      <c r="AN105" s="194"/>
      <c r="AO105" s="194"/>
      <c r="AP105" s="349"/>
      <c r="AQ105" s="349"/>
      <c r="AR105" s="349"/>
      <c r="AS105" s="349"/>
      <c r="AT105" s="349"/>
      <c r="AU105" s="349"/>
      <c r="AV105" s="349"/>
      <c r="AW105" s="349"/>
      <c r="AX105" s="349"/>
      <c r="AY105" s="349"/>
      <c r="AZ105" s="349"/>
      <c r="BA105" s="349"/>
      <c r="BB105" s="194"/>
      <c r="BC105" s="349"/>
      <c r="BD105" s="194"/>
      <c r="BE105" s="194">
        <v>0</v>
      </c>
      <c r="BF105" s="194"/>
      <c r="BG105" s="194"/>
      <c r="BH105" s="194"/>
      <c r="BI105" s="194"/>
      <c r="BJ105" s="194"/>
      <c r="BK105" s="194"/>
      <c r="BL105" s="194"/>
      <c r="BM105" s="194"/>
      <c r="BN105" s="194"/>
      <c r="BO105" s="194"/>
      <c r="BP105" s="194"/>
      <c r="BQ105" s="193" t="s">
        <v>531</v>
      </c>
      <c r="BR105" s="193"/>
      <c r="BS105" s="321"/>
      <c r="BT105" s="309"/>
      <c r="BU105" s="194">
        <f t="shared" si="17"/>
        <v>0</v>
      </c>
      <c r="BV105" s="322"/>
      <c r="BW105" s="322"/>
      <c r="BX105" s="322" t="s">
        <v>410</v>
      </c>
      <c r="BY105" s="322"/>
    </row>
    <row r="106" spans="1:78" ht="19.5" customHeight="1">
      <c r="A106" s="317">
        <v>6</v>
      </c>
      <c r="B106" s="318" t="s">
        <v>532</v>
      </c>
      <c r="C106" s="461" t="s">
        <v>414</v>
      </c>
      <c r="D106" s="317" t="s">
        <v>117</v>
      </c>
      <c r="E106" s="305">
        <v>2.5</v>
      </c>
      <c r="F106" s="305">
        <v>2.5</v>
      </c>
      <c r="G106" s="305"/>
      <c r="H106" s="305">
        <f t="shared" si="15"/>
        <v>1.9</v>
      </c>
      <c r="I106" s="305"/>
      <c r="J106" s="305">
        <f t="shared" si="16"/>
        <v>1.9</v>
      </c>
      <c r="K106" s="319" t="s">
        <v>389</v>
      </c>
      <c r="L106" s="299"/>
      <c r="M106" s="460" t="s">
        <v>392</v>
      </c>
      <c r="N106" s="458" t="s">
        <v>381</v>
      </c>
      <c r="O106" s="349"/>
      <c r="P106" s="194">
        <v>0</v>
      </c>
      <c r="Q106" s="349">
        <f>2.5-0.6</f>
        <v>1.9</v>
      </c>
      <c r="R106" s="349"/>
      <c r="S106" s="349"/>
      <c r="T106" s="349"/>
      <c r="U106" s="349"/>
      <c r="V106" s="349"/>
      <c r="W106" s="349"/>
      <c r="X106" s="349"/>
      <c r="Y106" s="349"/>
      <c r="Z106" s="349"/>
      <c r="AA106" s="194"/>
      <c r="AB106" s="194"/>
      <c r="AC106" s="194"/>
      <c r="AD106" s="349"/>
      <c r="AE106" s="349"/>
      <c r="AF106" s="349"/>
      <c r="AG106" s="194"/>
      <c r="AH106" s="349"/>
      <c r="AI106" s="194"/>
      <c r="AJ106" s="194"/>
      <c r="AK106" s="194"/>
      <c r="AL106" s="194"/>
      <c r="AM106" s="194"/>
      <c r="AN106" s="194"/>
      <c r="AO106" s="194"/>
      <c r="AP106" s="349"/>
      <c r="AQ106" s="349"/>
      <c r="AR106" s="349"/>
      <c r="AS106" s="349"/>
      <c r="AT106" s="349"/>
      <c r="AU106" s="349"/>
      <c r="AV106" s="349"/>
      <c r="AW106" s="349"/>
      <c r="AX106" s="349"/>
      <c r="AY106" s="349"/>
      <c r="AZ106" s="349"/>
      <c r="BA106" s="349"/>
      <c r="BB106" s="194"/>
      <c r="BC106" s="349"/>
      <c r="BD106" s="194"/>
      <c r="BE106" s="194">
        <v>0</v>
      </c>
      <c r="BF106" s="194"/>
      <c r="BG106" s="194"/>
      <c r="BH106" s="194"/>
      <c r="BI106" s="194"/>
      <c r="BJ106" s="194"/>
      <c r="BK106" s="194"/>
      <c r="BL106" s="194"/>
      <c r="BM106" s="194"/>
      <c r="BN106" s="194"/>
      <c r="BO106" s="194"/>
      <c r="BP106" s="194"/>
      <c r="BQ106" s="193" t="s">
        <v>533</v>
      </c>
      <c r="BR106" s="193"/>
      <c r="BS106" s="321" t="s">
        <v>409</v>
      </c>
      <c r="BT106" s="309"/>
      <c r="BU106" s="194">
        <f t="shared" si="17"/>
        <v>0.60000000000000009</v>
      </c>
      <c r="BV106" s="322"/>
      <c r="BW106" s="322"/>
      <c r="BX106" s="322" t="s">
        <v>410</v>
      </c>
      <c r="BY106" s="322"/>
    </row>
    <row r="107" spans="1:78" ht="19.5" customHeight="1">
      <c r="A107" s="317">
        <v>7</v>
      </c>
      <c r="B107" s="318" t="s">
        <v>534</v>
      </c>
      <c r="C107" s="461" t="s">
        <v>416</v>
      </c>
      <c r="D107" s="317" t="s">
        <v>117</v>
      </c>
      <c r="E107" s="305">
        <v>2.6</v>
      </c>
      <c r="F107" s="305">
        <v>2.6</v>
      </c>
      <c r="G107" s="305"/>
      <c r="H107" s="305">
        <f t="shared" si="15"/>
        <v>2.6</v>
      </c>
      <c r="I107" s="305"/>
      <c r="J107" s="305">
        <f t="shared" si="16"/>
        <v>2.6</v>
      </c>
      <c r="K107" s="319" t="s">
        <v>389</v>
      </c>
      <c r="L107" s="299"/>
      <c r="M107" s="460" t="s">
        <v>392</v>
      </c>
      <c r="N107" s="458" t="s">
        <v>381</v>
      </c>
      <c r="O107" s="349"/>
      <c r="P107" s="194">
        <v>0.8</v>
      </c>
      <c r="Q107" s="349">
        <v>1.6500000000000001</v>
      </c>
      <c r="R107" s="349"/>
      <c r="S107" s="349"/>
      <c r="T107" s="349"/>
      <c r="U107" s="349">
        <v>0.15</v>
      </c>
      <c r="V107" s="349"/>
      <c r="W107" s="349"/>
      <c r="X107" s="349"/>
      <c r="Y107" s="349"/>
      <c r="Z107" s="349"/>
      <c r="AA107" s="194"/>
      <c r="AB107" s="194"/>
      <c r="AC107" s="194"/>
      <c r="AD107" s="349"/>
      <c r="AE107" s="349"/>
      <c r="AF107" s="349"/>
      <c r="AG107" s="194"/>
      <c r="AH107" s="349"/>
      <c r="AI107" s="194"/>
      <c r="AJ107" s="194"/>
      <c r="AK107" s="194"/>
      <c r="AL107" s="194"/>
      <c r="AM107" s="194"/>
      <c r="AN107" s="194"/>
      <c r="AO107" s="194"/>
      <c r="AP107" s="349"/>
      <c r="AQ107" s="349"/>
      <c r="AR107" s="349"/>
      <c r="AS107" s="349"/>
      <c r="AT107" s="349"/>
      <c r="AU107" s="349"/>
      <c r="AV107" s="349"/>
      <c r="AW107" s="349"/>
      <c r="AX107" s="349"/>
      <c r="AY107" s="349"/>
      <c r="AZ107" s="349"/>
      <c r="BA107" s="349"/>
      <c r="BB107" s="194"/>
      <c r="BC107" s="349"/>
      <c r="BD107" s="194"/>
      <c r="BE107" s="194">
        <v>0</v>
      </c>
      <c r="BF107" s="194"/>
      <c r="BG107" s="194"/>
      <c r="BH107" s="194"/>
      <c r="BI107" s="194"/>
      <c r="BJ107" s="194"/>
      <c r="BK107" s="194"/>
      <c r="BL107" s="194"/>
      <c r="BM107" s="194"/>
      <c r="BN107" s="194"/>
      <c r="BO107" s="194"/>
      <c r="BP107" s="194"/>
      <c r="BQ107" s="193" t="s">
        <v>535</v>
      </c>
      <c r="BR107" s="193"/>
      <c r="BS107" s="321" t="s">
        <v>409</v>
      </c>
      <c r="BT107" s="309"/>
      <c r="BU107" s="194">
        <f t="shared" si="17"/>
        <v>0</v>
      </c>
      <c r="BV107" s="322"/>
      <c r="BW107" s="322"/>
      <c r="BX107" s="322"/>
      <c r="BY107" s="322"/>
    </row>
    <row r="108" spans="1:78" ht="19.5" customHeight="1">
      <c r="A108" s="317">
        <v>8</v>
      </c>
      <c r="B108" s="318" t="s">
        <v>536</v>
      </c>
      <c r="C108" s="461" t="s">
        <v>416</v>
      </c>
      <c r="D108" s="317" t="s">
        <v>117</v>
      </c>
      <c r="E108" s="305">
        <v>1</v>
      </c>
      <c r="F108" s="305">
        <v>1</v>
      </c>
      <c r="G108" s="305"/>
      <c r="H108" s="305">
        <f t="shared" si="15"/>
        <v>1</v>
      </c>
      <c r="I108" s="305"/>
      <c r="J108" s="305">
        <f t="shared" si="16"/>
        <v>1</v>
      </c>
      <c r="K108" s="319" t="s">
        <v>389</v>
      </c>
      <c r="L108" s="299"/>
      <c r="M108" s="460" t="s">
        <v>392</v>
      </c>
      <c r="N108" s="458" t="s">
        <v>381</v>
      </c>
      <c r="O108" s="349"/>
      <c r="P108" s="194">
        <v>0</v>
      </c>
      <c r="Q108" s="349"/>
      <c r="R108" s="349">
        <v>1</v>
      </c>
      <c r="S108" s="349"/>
      <c r="T108" s="349"/>
      <c r="U108" s="349"/>
      <c r="V108" s="349"/>
      <c r="W108" s="349"/>
      <c r="X108" s="349"/>
      <c r="Y108" s="349"/>
      <c r="Z108" s="349"/>
      <c r="AA108" s="194"/>
      <c r="AB108" s="194"/>
      <c r="AC108" s="194"/>
      <c r="AD108" s="349"/>
      <c r="AE108" s="349"/>
      <c r="AF108" s="349"/>
      <c r="AG108" s="194"/>
      <c r="AH108" s="349"/>
      <c r="AI108" s="194"/>
      <c r="AJ108" s="194"/>
      <c r="AK108" s="194"/>
      <c r="AL108" s="194"/>
      <c r="AM108" s="194"/>
      <c r="AN108" s="194"/>
      <c r="AO108" s="194"/>
      <c r="AP108" s="349"/>
      <c r="AQ108" s="349"/>
      <c r="AR108" s="349"/>
      <c r="AS108" s="349"/>
      <c r="AT108" s="349"/>
      <c r="AU108" s="349"/>
      <c r="AV108" s="349"/>
      <c r="AW108" s="349"/>
      <c r="AX108" s="349"/>
      <c r="AY108" s="349"/>
      <c r="AZ108" s="349"/>
      <c r="BA108" s="349"/>
      <c r="BB108" s="194"/>
      <c r="BC108" s="349"/>
      <c r="BD108" s="194"/>
      <c r="BE108" s="194">
        <v>0</v>
      </c>
      <c r="BF108" s="194"/>
      <c r="BG108" s="194"/>
      <c r="BH108" s="194"/>
      <c r="BI108" s="194"/>
      <c r="BJ108" s="194"/>
      <c r="BK108" s="194"/>
      <c r="BL108" s="194"/>
      <c r="BM108" s="194"/>
      <c r="BN108" s="194"/>
      <c r="BO108" s="194"/>
      <c r="BP108" s="194"/>
      <c r="BQ108" s="193" t="s">
        <v>537</v>
      </c>
      <c r="BR108" s="193"/>
      <c r="BS108" s="321" t="s">
        <v>409</v>
      </c>
      <c r="BT108" s="309"/>
      <c r="BU108" s="194">
        <f t="shared" si="17"/>
        <v>0</v>
      </c>
      <c r="BV108" s="322"/>
      <c r="BW108" s="322"/>
      <c r="BX108" s="322"/>
      <c r="BY108" s="322"/>
    </row>
    <row r="109" spans="1:78" ht="19.5" customHeight="1">
      <c r="A109" s="317">
        <v>9</v>
      </c>
      <c r="B109" s="318" t="s">
        <v>538</v>
      </c>
      <c r="C109" s="461" t="s">
        <v>416</v>
      </c>
      <c r="D109" s="317" t="s">
        <v>117</v>
      </c>
      <c r="E109" s="305">
        <v>2.5</v>
      </c>
      <c r="F109" s="305">
        <v>2.5</v>
      </c>
      <c r="G109" s="305"/>
      <c r="H109" s="305">
        <f t="shared" si="15"/>
        <v>1.9</v>
      </c>
      <c r="I109" s="305"/>
      <c r="J109" s="305">
        <f t="shared" si="16"/>
        <v>1.9</v>
      </c>
      <c r="K109" s="319" t="s">
        <v>389</v>
      </c>
      <c r="L109" s="299"/>
      <c r="M109" s="460" t="s">
        <v>392</v>
      </c>
      <c r="N109" s="458" t="s">
        <v>381</v>
      </c>
      <c r="O109" s="349"/>
      <c r="P109" s="194">
        <v>0</v>
      </c>
      <c r="Q109" s="349">
        <v>0.5</v>
      </c>
      <c r="R109" s="349">
        <f>2-0.6</f>
        <v>1.4</v>
      </c>
      <c r="S109" s="349"/>
      <c r="T109" s="349"/>
      <c r="U109" s="349"/>
      <c r="V109" s="349"/>
      <c r="W109" s="349"/>
      <c r="X109" s="349"/>
      <c r="Y109" s="349"/>
      <c r="Z109" s="349"/>
      <c r="AA109" s="194"/>
      <c r="AB109" s="194"/>
      <c r="AC109" s="194"/>
      <c r="AD109" s="349"/>
      <c r="AE109" s="349"/>
      <c r="AF109" s="349"/>
      <c r="AG109" s="194"/>
      <c r="AH109" s="349"/>
      <c r="AI109" s="194"/>
      <c r="AJ109" s="194"/>
      <c r="AK109" s="194"/>
      <c r="AL109" s="194"/>
      <c r="AM109" s="194"/>
      <c r="AN109" s="194"/>
      <c r="AO109" s="194"/>
      <c r="AP109" s="349"/>
      <c r="AQ109" s="349"/>
      <c r="AR109" s="349"/>
      <c r="AS109" s="349"/>
      <c r="AT109" s="349"/>
      <c r="AU109" s="349"/>
      <c r="AV109" s="349"/>
      <c r="AW109" s="349"/>
      <c r="AX109" s="349"/>
      <c r="AY109" s="349"/>
      <c r="AZ109" s="349"/>
      <c r="BA109" s="349"/>
      <c r="BB109" s="194"/>
      <c r="BC109" s="349"/>
      <c r="BD109" s="194"/>
      <c r="BE109" s="194">
        <v>0</v>
      </c>
      <c r="BF109" s="194"/>
      <c r="BG109" s="194"/>
      <c r="BH109" s="194"/>
      <c r="BI109" s="194"/>
      <c r="BJ109" s="194"/>
      <c r="BK109" s="194"/>
      <c r="BL109" s="194"/>
      <c r="BM109" s="194"/>
      <c r="BN109" s="194"/>
      <c r="BO109" s="194"/>
      <c r="BP109" s="194"/>
      <c r="BQ109" s="193" t="s">
        <v>539</v>
      </c>
      <c r="BR109" s="193"/>
      <c r="BS109" s="321" t="s">
        <v>409</v>
      </c>
      <c r="BT109" s="309"/>
      <c r="BU109" s="194">
        <f t="shared" si="17"/>
        <v>0.60000000000000009</v>
      </c>
      <c r="BV109" s="322"/>
      <c r="BW109" s="322"/>
      <c r="BX109" s="322"/>
      <c r="BY109" s="322"/>
    </row>
    <row r="110" spans="1:78" ht="19.5" customHeight="1">
      <c r="A110" s="317">
        <v>10</v>
      </c>
      <c r="B110" s="318" t="s">
        <v>540</v>
      </c>
      <c r="C110" s="461" t="s">
        <v>418</v>
      </c>
      <c r="D110" s="317" t="s">
        <v>117</v>
      </c>
      <c r="E110" s="305">
        <v>2.5</v>
      </c>
      <c r="F110" s="305">
        <v>2.5</v>
      </c>
      <c r="G110" s="305"/>
      <c r="H110" s="305">
        <f t="shared" si="15"/>
        <v>1.9</v>
      </c>
      <c r="I110" s="305"/>
      <c r="J110" s="305">
        <f t="shared" si="16"/>
        <v>1.9</v>
      </c>
      <c r="K110" s="319" t="s">
        <v>389</v>
      </c>
      <c r="L110" s="299"/>
      <c r="M110" s="460" t="s">
        <v>392</v>
      </c>
      <c r="N110" s="458" t="s">
        <v>381</v>
      </c>
      <c r="O110" s="349"/>
      <c r="P110" s="194">
        <v>0</v>
      </c>
      <c r="Q110" s="349"/>
      <c r="R110" s="349"/>
      <c r="S110" s="349"/>
      <c r="T110" s="349">
        <f>2.5-0.6</f>
        <v>1.9</v>
      </c>
      <c r="U110" s="349"/>
      <c r="V110" s="349"/>
      <c r="W110" s="349"/>
      <c r="X110" s="349"/>
      <c r="Y110" s="349"/>
      <c r="Z110" s="349"/>
      <c r="AA110" s="194"/>
      <c r="AB110" s="194"/>
      <c r="AC110" s="194"/>
      <c r="AD110" s="349"/>
      <c r="AE110" s="349"/>
      <c r="AF110" s="349"/>
      <c r="AG110" s="194"/>
      <c r="AH110" s="349"/>
      <c r="AI110" s="194"/>
      <c r="AJ110" s="194"/>
      <c r="AK110" s="194"/>
      <c r="AL110" s="194"/>
      <c r="AM110" s="194"/>
      <c r="AN110" s="194"/>
      <c r="AO110" s="194"/>
      <c r="AP110" s="349"/>
      <c r="AQ110" s="349"/>
      <c r="AR110" s="349"/>
      <c r="AS110" s="349"/>
      <c r="AT110" s="349"/>
      <c r="AU110" s="349"/>
      <c r="AV110" s="349"/>
      <c r="AW110" s="349"/>
      <c r="AX110" s="349"/>
      <c r="AY110" s="349"/>
      <c r="AZ110" s="349"/>
      <c r="BA110" s="349"/>
      <c r="BB110" s="194"/>
      <c r="BC110" s="349"/>
      <c r="BD110" s="194"/>
      <c r="BE110" s="194">
        <v>0</v>
      </c>
      <c r="BF110" s="194"/>
      <c r="BG110" s="194"/>
      <c r="BH110" s="194"/>
      <c r="BI110" s="194"/>
      <c r="BJ110" s="194"/>
      <c r="BK110" s="194"/>
      <c r="BL110" s="194"/>
      <c r="BM110" s="194"/>
      <c r="BN110" s="194"/>
      <c r="BO110" s="194"/>
      <c r="BP110" s="194"/>
      <c r="BQ110" s="193" t="s">
        <v>541</v>
      </c>
      <c r="BR110" s="193" t="s">
        <v>542</v>
      </c>
      <c r="BS110" s="321" t="s">
        <v>409</v>
      </c>
      <c r="BT110" s="309"/>
      <c r="BU110" s="194">
        <f t="shared" si="17"/>
        <v>0.60000000000000009</v>
      </c>
      <c r="BV110" s="322"/>
      <c r="BW110" s="322"/>
      <c r="BX110" s="322"/>
      <c r="BY110" s="322" t="s">
        <v>410</v>
      </c>
    </row>
    <row r="111" spans="1:78" ht="19.5" customHeight="1">
      <c r="A111" s="317">
        <v>11</v>
      </c>
      <c r="B111" s="318" t="s">
        <v>543</v>
      </c>
      <c r="C111" s="461" t="s">
        <v>422</v>
      </c>
      <c r="D111" s="317" t="s">
        <v>117</v>
      </c>
      <c r="E111" s="305">
        <v>2.5</v>
      </c>
      <c r="F111" s="305">
        <v>2.5</v>
      </c>
      <c r="G111" s="305"/>
      <c r="H111" s="305">
        <f t="shared" si="15"/>
        <v>2.4</v>
      </c>
      <c r="I111" s="305">
        <v>0.5</v>
      </c>
      <c r="J111" s="305">
        <f t="shared" si="16"/>
        <v>1.9</v>
      </c>
      <c r="K111" s="319" t="s">
        <v>389</v>
      </c>
      <c r="L111" s="299"/>
      <c r="M111" s="460" t="s">
        <v>392</v>
      </c>
      <c r="N111" s="458" t="s">
        <v>381</v>
      </c>
      <c r="O111" s="349"/>
      <c r="P111" s="194">
        <v>0</v>
      </c>
      <c r="Q111" s="349">
        <f>2-0.1</f>
        <v>1.9</v>
      </c>
      <c r="R111" s="349"/>
      <c r="S111" s="349"/>
      <c r="T111" s="349"/>
      <c r="U111" s="349"/>
      <c r="V111" s="349"/>
      <c r="W111" s="349"/>
      <c r="X111" s="349"/>
      <c r="Y111" s="349"/>
      <c r="Z111" s="349"/>
      <c r="AA111" s="194"/>
      <c r="AB111" s="194"/>
      <c r="AC111" s="194"/>
      <c r="AD111" s="349"/>
      <c r="AE111" s="349"/>
      <c r="AF111" s="349"/>
      <c r="AG111" s="194"/>
      <c r="AH111" s="349"/>
      <c r="AI111" s="194"/>
      <c r="AJ111" s="194"/>
      <c r="AK111" s="194"/>
      <c r="AL111" s="194"/>
      <c r="AM111" s="194"/>
      <c r="AN111" s="194"/>
      <c r="AO111" s="194"/>
      <c r="AP111" s="349"/>
      <c r="AQ111" s="349"/>
      <c r="AR111" s="349"/>
      <c r="AS111" s="349"/>
      <c r="AT111" s="349"/>
      <c r="AU111" s="349"/>
      <c r="AV111" s="349"/>
      <c r="AW111" s="349"/>
      <c r="AX111" s="349"/>
      <c r="AY111" s="349"/>
      <c r="AZ111" s="349"/>
      <c r="BA111" s="349"/>
      <c r="BB111" s="194"/>
      <c r="BC111" s="349"/>
      <c r="BD111" s="194"/>
      <c r="BE111" s="194">
        <v>0</v>
      </c>
      <c r="BF111" s="194"/>
      <c r="BG111" s="194"/>
      <c r="BH111" s="194"/>
      <c r="BI111" s="194"/>
      <c r="BJ111" s="194"/>
      <c r="BK111" s="194"/>
      <c r="BL111" s="194"/>
      <c r="BM111" s="194"/>
      <c r="BN111" s="194"/>
      <c r="BO111" s="194"/>
      <c r="BP111" s="194"/>
      <c r="BQ111" s="193" t="s">
        <v>544</v>
      </c>
      <c r="BR111" s="193"/>
      <c r="BS111" s="321"/>
      <c r="BT111" s="309"/>
      <c r="BU111" s="194">
        <f t="shared" si="17"/>
        <v>0.10000000000000009</v>
      </c>
      <c r="BV111" s="322"/>
      <c r="BW111" s="322"/>
      <c r="BX111" s="322"/>
      <c r="BY111" s="322"/>
    </row>
    <row r="112" spans="1:78" ht="19.5" customHeight="1">
      <c r="A112" s="317">
        <v>12</v>
      </c>
      <c r="B112" s="318" t="s">
        <v>545</v>
      </c>
      <c r="C112" s="461" t="s">
        <v>424</v>
      </c>
      <c r="D112" s="317" t="s">
        <v>117</v>
      </c>
      <c r="E112" s="305">
        <v>2.5</v>
      </c>
      <c r="F112" s="305">
        <v>2.5</v>
      </c>
      <c r="G112" s="305"/>
      <c r="H112" s="305">
        <f t="shared" si="15"/>
        <v>1.9</v>
      </c>
      <c r="I112" s="305"/>
      <c r="J112" s="305">
        <f t="shared" si="16"/>
        <v>1.9</v>
      </c>
      <c r="K112" s="319" t="s">
        <v>389</v>
      </c>
      <c r="L112" s="299"/>
      <c r="M112" s="460" t="s">
        <v>392</v>
      </c>
      <c r="N112" s="458" t="s">
        <v>381</v>
      </c>
      <c r="O112" s="320"/>
      <c r="P112" s="194">
        <v>0</v>
      </c>
      <c r="Q112" s="320">
        <f>2.5-0.6</f>
        <v>1.9</v>
      </c>
      <c r="R112" s="320"/>
      <c r="S112" s="320"/>
      <c r="T112" s="320"/>
      <c r="U112" s="320"/>
      <c r="V112" s="320"/>
      <c r="W112" s="320"/>
      <c r="X112" s="320"/>
      <c r="Y112" s="320"/>
      <c r="Z112" s="320"/>
      <c r="AA112" s="194"/>
      <c r="AB112" s="194"/>
      <c r="AC112" s="194"/>
      <c r="AD112" s="320"/>
      <c r="AE112" s="320"/>
      <c r="AF112" s="320"/>
      <c r="AG112" s="194"/>
      <c r="AH112" s="320"/>
      <c r="AI112" s="194"/>
      <c r="AJ112" s="194"/>
      <c r="AK112" s="194"/>
      <c r="AL112" s="194"/>
      <c r="AM112" s="194"/>
      <c r="AN112" s="194"/>
      <c r="AO112" s="194"/>
      <c r="AP112" s="320"/>
      <c r="AQ112" s="320"/>
      <c r="AR112" s="320"/>
      <c r="AS112" s="320"/>
      <c r="AT112" s="320"/>
      <c r="AU112" s="320"/>
      <c r="AV112" s="320"/>
      <c r="AW112" s="320"/>
      <c r="AX112" s="320"/>
      <c r="AY112" s="320"/>
      <c r="AZ112" s="320"/>
      <c r="BA112" s="320"/>
      <c r="BB112" s="194"/>
      <c r="BC112" s="320"/>
      <c r="BD112" s="194"/>
      <c r="BE112" s="194">
        <v>0</v>
      </c>
      <c r="BF112" s="194"/>
      <c r="BG112" s="194"/>
      <c r="BH112" s="194"/>
      <c r="BI112" s="194"/>
      <c r="BJ112" s="194"/>
      <c r="BK112" s="194"/>
      <c r="BL112" s="194"/>
      <c r="BM112" s="194"/>
      <c r="BN112" s="194"/>
      <c r="BO112" s="194"/>
      <c r="BP112" s="194"/>
      <c r="BQ112" s="193" t="s">
        <v>546</v>
      </c>
      <c r="BR112" s="193"/>
      <c r="BS112" s="321"/>
      <c r="BT112" s="309"/>
      <c r="BU112" s="194">
        <f t="shared" si="17"/>
        <v>0.60000000000000009</v>
      </c>
      <c r="BV112" s="322"/>
      <c r="BW112" s="322"/>
      <c r="BX112" s="322"/>
      <c r="BY112" s="322"/>
    </row>
    <row r="113" spans="1:78" ht="22.5" customHeight="1">
      <c r="A113" s="317">
        <v>13</v>
      </c>
      <c r="B113" s="318" t="s">
        <v>547</v>
      </c>
      <c r="C113" s="461" t="s">
        <v>427</v>
      </c>
      <c r="D113" s="317" t="s">
        <v>117</v>
      </c>
      <c r="E113" s="305">
        <v>3.1</v>
      </c>
      <c r="F113" s="305">
        <v>3.1</v>
      </c>
      <c r="G113" s="305"/>
      <c r="H113" s="305">
        <f t="shared" si="15"/>
        <v>1.9000000000000001</v>
      </c>
      <c r="I113" s="305"/>
      <c r="J113" s="305">
        <f t="shared" si="16"/>
        <v>1.9000000000000001</v>
      </c>
      <c r="K113" s="319" t="s">
        <v>389</v>
      </c>
      <c r="L113" s="299"/>
      <c r="M113" s="460" t="s">
        <v>392</v>
      </c>
      <c r="N113" s="458" t="s">
        <v>381</v>
      </c>
      <c r="O113" s="349"/>
      <c r="P113" s="194">
        <v>0</v>
      </c>
      <c r="Q113" s="349">
        <f>3.1-1.2</f>
        <v>1.9000000000000001</v>
      </c>
      <c r="R113" s="349"/>
      <c r="S113" s="349"/>
      <c r="T113" s="349"/>
      <c r="U113" s="349"/>
      <c r="V113" s="349"/>
      <c r="W113" s="349"/>
      <c r="X113" s="349"/>
      <c r="Y113" s="349"/>
      <c r="Z113" s="349"/>
      <c r="AA113" s="194"/>
      <c r="AB113" s="194"/>
      <c r="AC113" s="194"/>
      <c r="AD113" s="349"/>
      <c r="AE113" s="349"/>
      <c r="AF113" s="349"/>
      <c r="AG113" s="194"/>
      <c r="AH113" s="349"/>
      <c r="AI113" s="194"/>
      <c r="AJ113" s="194"/>
      <c r="AK113" s="194"/>
      <c r="AL113" s="194"/>
      <c r="AM113" s="194"/>
      <c r="AN113" s="194"/>
      <c r="AO113" s="194"/>
      <c r="AP113" s="349"/>
      <c r="AQ113" s="349"/>
      <c r="AR113" s="349"/>
      <c r="AS113" s="349"/>
      <c r="AT113" s="349"/>
      <c r="AU113" s="349"/>
      <c r="AV113" s="349"/>
      <c r="AW113" s="349"/>
      <c r="AX113" s="349"/>
      <c r="AY113" s="349"/>
      <c r="AZ113" s="349"/>
      <c r="BA113" s="349"/>
      <c r="BB113" s="194"/>
      <c r="BC113" s="349"/>
      <c r="BD113" s="194"/>
      <c r="BE113" s="194">
        <v>0</v>
      </c>
      <c r="BF113" s="194"/>
      <c r="BG113" s="194"/>
      <c r="BH113" s="194"/>
      <c r="BI113" s="194"/>
      <c r="BJ113" s="194"/>
      <c r="BK113" s="194"/>
      <c r="BL113" s="194"/>
      <c r="BM113" s="194"/>
      <c r="BN113" s="194"/>
      <c r="BO113" s="194"/>
      <c r="BP113" s="194"/>
      <c r="BQ113" s="193" t="s">
        <v>548</v>
      </c>
      <c r="BR113" s="193"/>
      <c r="BS113" s="321" t="s">
        <v>409</v>
      </c>
      <c r="BT113" s="309"/>
      <c r="BU113" s="194">
        <f t="shared" si="17"/>
        <v>1.2</v>
      </c>
      <c r="BV113" s="322"/>
      <c r="BW113" s="322"/>
      <c r="BX113" s="322"/>
      <c r="BY113" s="322"/>
    </row>
    <row r="114" spans="1:78" ht="19.5" customHeight="1">
      <c r="A114" s="317">
        <v>14</v>
      </c>
      <c r="B114" s="318" t="s">
        <v>549</v>
      </c>
      <c r="C114" s="461" t="s">
        <v>416</v>
      </c>
      <c r="D114" s="317" t="s">
        <v>117</v>
      </c>
      <c r="E114" s="305">
        <v>0.11</v>
      </c>
      <c r="F114" s="305">
        <v>0.11</v>
      </c>
      <c r="G114" s="305"/>
      <c r="H114" s="305">
        <f t="shared" si="15"/>
        <v>0.11</v>
      </c>
      <c r="I114" s="305"/>
      <c r="J114" s="305">
        <f t="shared" si="16"/>
        <v>0.11</v>
      </c>
      <c r="K114" s="319" t="s">
        <v>389</v>
      </c>
      <c r="L114" s="299"/>
      <c r="M114" s="460" t="s">
        <v>392</v>
      </c>
      <c r="N114" s="458" t="s">
        <v>381</v>
      </c>
      <c r="O114" s="349"/>
      <c r="P114" s="194">
        <v>0</v>
      </c>
      <c r="Q114" s="349"/>
      <c r="R114" s="349"/>
      <c r="S114" s="349"/>
      <c r="T114" s="349"/>
      <c r="U114" s="349"/>
      <c r="V114" s="349"/>
      <c r="W114" s="349"/>
      <c r="X114" s="349"/>
      <c r="Y114" s="349"/>
      <c r="Z114" s="349"/>
      <c r="AA114" s="194"/>
      <c r="AB114" s="194"/>
      <c r="AC114" s="194"/>
      <c r="AD114" s="349"/>
      <c r="AE114" s="349"/>
      <c r="AF114" s="349"/>
      <c r="AG114" s="194"/>
      <c r="AH114" s="349">
        <v>0.11</v>
      </c>
      <c r="AI114" s="194"/>
      <c r="AJ114" s="194"/>
      <c r="AK114" s="194"/>
      <c r="AL114" s="194"/>
      <c r="AM114" s="194"/>
      <c r="AN114" s="194"/>
      <c r="AO114" s="194"/>
      <c r="AP114" s="349"/>
      <c r="AQ114" s="349"/>
      <c r="AR114" s="349"/>
      <c r="AS114" s="349"/>
      <c r="AT114" s="349"/>
      <c r="AU114" s="349"/>
      <c r="AV114" s="349"/>
      <c r="AW114" s="349"/>
      <c r="AX114" s="349"/>
      <c r="AY114" s="349"/>
      <c r="AZ114" s="349"/>
      <c r="BA114" s="349"/>
      <c r="BB114" s="194"/>
      <c r="BC114" s="349"/>
      <c r="BD114" s="194"/>
      <c r="BE114" s="194">
        <v>0</v>
      </c>
      <c r="BF114" s="194"/>
      <c r="BG114" s="194"/>
      <c r="BH114" s="194"/>
      <c r="BI114" s="194"/>
      <c r="BJ114" s="194"/>
      <c r="BK114" s="194"/>
      <c r="BL114" s="194"/>
      <c r="BM114" s="194"/>
      <c r="BN114" s="194"/>
      <c r="BO114" s="194"/>
      <c r="BP114" s="194"/>
      <c r="BQ114" s="193" t="s">
        <v>550</v>
      </c>
      <c r="BR114" s="193"/>
      <c r="BS114" s="321" t="s">
        <v>409</v>
      </c>
      <c r="BT114" s="309"/>
      <c r="BU114" s="194">
        <f t="shared" si="17"/>
        <v>0</v>
      </c>
      <c r="BV114" s="322"/>
      <c r="BW114" s="322"/>
      <c r="BX114" s="322"/>
      <c r="BY114" s="322"/>
    </row>
    <row r="115" spans="1:78" ht="33">
      <c r="A115" s="317">
        <v>15</v>
      </c>
      <c r="B115" s="318" t="s">
        <v>551</v>
      </c>
      <c r="C115" s="461" t="s">
        <v>420</v>
      </c>
      <c r="D115" s="317" t="s">
        <v>117</v>
      </c>
      <c r="E115" s="305">
        <v>2.5</v>
      </c>
      <c r="F115" s="305">
        <v>2.5</v>
      </c>
      <c r="G115" s="305"/>
      <c r="H115" s="305">
        <f t="shared" si="15"/>
        <v>1.95</v>
      </c>
      <c r="I115" s="305"/>
      <c r="J115" s="305">
        <f t="shared" si="16"/>
        <v>1.95</v>
      </c>
      <c r="K115" s="319" t="s">
        <v>389</v>
      </c>
      <c r="L115" s="299"/>
      <c r="M115" s="460" t="s">
        <v>392</v>
      </c>
      <c r="N115" s="458" t="s">
        <v>381</v>
      </c>
      <c r="O115" s="349"/>
      <c r="P115" s="194">
        <v>0</v>
      </c>
      <c r="Q115" s="349">
        <f>2.5-0.55</f>
        <v>1.95</v>
      </c>
      <c r="R115" s="349"/>
      <c r="S115" s="349"/>
      <c r="T115" s="349"/>
      <c r="U115" s="349"/>
      <c r="V115" s="349"/>
      <c r="W115" s="349"/>
      <c r="X115" s="349"/>
      <c r="Y115" s="349"/>
      <c r="Z115" s="349"/>
      <c r="AA115" s="194"/>
      <c r="AB115" s="194"/>
      <c r="AC115" s="194"/>
      <c r="AD115" s="349"/>
      <c r="AE115" s="349"/>
      <c r="AF115" s="349"/>
      <c r="AG115" s="194"/>
      <c r="AH115" s="349"/>
      <c r="AI115" s="194"/>
      <c r="AJ115" s="194"/>
      <c r="AK115" s="194"/>
      <c r="AL115" s="194"/>
      <c r="AM115" s="194"/>
      <c r="AN115" s="194"/>
      <c r="AO115" s="194"/>
      <c r="AP115" s="349"/>
      <c r="AQ115" s="349"/>
      <c r="AR115" s="349"/>
      <c r="AS115" s="349"/>
      <c r="AT115" s="349"/>
      <c r="AU115" s="349"/>
      <c r="AV115" s="349"/>
      <c r="AW115" s="349"/>
      <c r="AX115" s="349"/>
      <c r="AY115" s="349"/>
      <c r="AZ115" s="349"/>
      <c r="BA115" s="349"/>
      <c r="BB115" s="194"/>
      <c r="BC115" s="349"/>
      <c r="BD115" s="194"/>
      <c r="BE115" s="194">
        <v>0</v>
      </c>
      <c r="BF115" s="194"/>
      <c r="BG115" s="194"/>
      <c r="BH115" s="194"/>
      <c r="BI115" s="194"/>
      <c r="BJ115" s="194"/>
      <c r="BK115" s="194"/>
      <c r="BL115" s="194"/>
      <c r="BM115" s="194"/>
      <c r="BN115" s="194"/>
      <c r="BO115" s="194"/>
      <c r="BP115" s="194"/>
      <c r="BQ115" s="193" t="s">
        <v>552</v>
      </c>
      <c r="BR115" s="193"/>
      <c r="BS115" s="321" t="s">
        <v>409</v>
      </c>
      <c r="BT115" s="309"/>
      <c r="BU115" s="194">
        <f t="shared" si="17"/>
        <v>0.55000000000000004</v>
      </c>
      <c r="BV115" s="322"/>
      <c r="BW115" s="322"/>
      <c r="BX115" s="322" t="s">
        <v>410</v>
      </c>
      <c r="BY115" s="322"/>
    </row>
    <row r="116" spans="1:78" ht="21" customHeight="1">
      <c r="A116" s="317">
        <v>16</v>
      </c>
      <c r="B116" s="318" t="s">
        <v>553</v>
      </c>
      <c r="C116" s="461" t="s">
        <v>418</v>
      </c>
      <c r="D116" s="317" t="s">
        <v>117</v>
      </c>
      <c r="E116" s="305">
        <v>0.1</v>
      </c>
      <c r="F116" s="305">
        <v>0.1</v>
      </c>
      <c r="G116" s="305"/>
      <c r="H116" s="305">
        <f t="shared" si="15"/>
        <v>0.1</v>
      </c>
      <c r="I116" s="305"/>
      <c r="J116" s="305">
        <f t="shared" si="16"/>
        <v>0.1</v>
      </c>
      <c r="K116" s="319" t="s">
        <v>389</v>
      </c>
      <c r="L116" s="299"/>
      <c r="M116" s="460" t="s">
        <v>392</v>
      </c>
      <c r="N116" s="458" t="s">
        <v>381</v>
      </c>
      <c r="O116" s="349"/>
      <c r="P116" s="194">
        <v>0</v>
      </c>
      <c r="Q116" s="349">
        <v>0.1</v>
      </c>
      <c r="R116" s="349"/>
      <c r="S116" s="349"/>
      <c r="T116" s="349"/>
      <c r="U116" s="349"/>
      <c r="V116" s="349"/>
      <c r="W116" s="349"/>
      <c r="X116" s="349"/>
      <c r="Y116" s="349"/>
      <c r="Z116" s="349"/>
      <c r="AA116" s="194"/>
      <c r="AB116" s="194"/>
      <c r="AC116" s="194"/>
      <c r="AD116" s="349"/>
      <c r="AE116" s="349"/>
      <c r="AF116" s="349"/>
      <c r="AG116" s="194"/>
      <c r="AH116" s="349"/>
      <c r="AI116" s="194"/>
      <c r="AJ116" s="194"/>
      <c r="AK116" s="194"/>
      <c r="AL116" s="194"/>
      <c r="AM116" s="194"/>
      <c r="AN116" s="194"/>
      <c r="AO116" s="194"/>
      <c r="AP116" s="349"/>
      <c r="AQ116" s="349"/>
      <c r="AR116" s="349"/>
      <c r="AS116" s="349"/>
      <c r="AT116" s="349"/>
      <c r="AU116" s="349"/>
      <c r="AV116" s="349"/>
      <c r="AW116" s="349"/>
      <c r="AX116" s="349"/>
      <c r="AY116" s="349"/>
      <c r="AZ116" s="349"/>
      <c r="BA116" s="349"/>
      <c r="BB116" s="194"/>
      <c r="BC116" s="349"/>
      <c r="BD116" s="194"/>
      <c r="BE116" s="194">
        <v>0</v>
      </c>
      <c r="BF116" s="194"/>
      <c r="BG116" s="194"/>
      <c r="BH116" s="194"/>
      <c r="BI116" s="194"/>
      <c r="BJ116" s="194"/>
      <c r="BK116" s="194"/>
      <c r="BL116" s="194"/>
      <c r="BM116" s="194"/>
      <c r="BN116" s="194"/>
      <c r="BO116" s="194"/>
      <c r="BP116" s="194"/>
      <c r="BQ116" s="193" t="s">
        <v>554</v>
      </c>
      <c r="BR116" s="193"/>
      <c r="BS116" s="321"/>
      <c r="BT116" s="309"/>
      <c r="BU116" s="194">
        <f t="shared" si="17"/>
        <v>0</v>
      </c>
      <c r="BV116" s="322"/>
      <c r="BW116" s="322"/>
      <c r="BX116" s="322"/>
      <c r="BY116" s="322" t="s">
        <v>410</v>
      </c>
    </row>
    <row r="117" spans="1:78" ht="21" customHeight="1">
      <c r="A117" s="317">
        <v>17</v>
      </c>
      <c r="B117" s="318" t="s">
        <v>555</v>
      </c>
      <c r="C117" s="461" t="s">
        <v>404</v>
      </c>
      <c r="D117" s="317" t="s">
        <v>117</v>
      </c>
      <c r="E117" s="305">
        <v>7.0000000000000007E-2</v>
      </c>
      <c r="F117" s="305">
        <v>7.0000000000000007E-2</v>
      </c>
      <c r="G117" s="305"/>
      <c r="H117" s="305">
        <f t="shared" si="15"/>
        <v>7.0000000000000007E-2</v>
      </c>
      <c r="I117" s="305"/>
      <c r="J117" s="305">
        <f t="shared" si="16"/>
        <v>7.0000000000000007E-2</v>
      </c>
      <c r="K117" s="319" t="s">
        <v>389</v>
      </c>
      <c r="L117" s="299"/>
      <c r="M117" s="460" t="s">
        <v>392</v>
      </c>
      <c r="N117" s="458" t="s">
        <v>381</v>
      </c>
      <c r="O117" s="349"/>
      <c r="P117" s="194">
        <v>0</v>
      </c>
      <c r="Q117" s="349">
        <v>7.0000000000000007E-2</v>
      </c>
      <c r="R117" s="349"/>
      <c r="S117" s="349"/>
      <c r="T117" s="349"/>
      <c r="U117" s="349"/>
      <c r="V117" s="349"/>
      <c r="W117" s="349"/>
      <c r="X117" s="349"/>
      <c r="Y117" s="349"/>
      <c r="Z117" s="349"/>
      <c r="AA117" s="194"/>
      <c r="AB117" s="194"/>
      <c r="AC117" s="194"/>
      <c r="AD117" s="349"/>
      <c r="AE117" s="349"/>
      <c r="AF117" s="349"/>
      <c r="AG117" s="194"/>
      <c r="AH117" s="349"/>
      <c r="AI117" s="194"/>
      <c r="AJ117" s="194"/>
      <c r="AK117" s="194"/>
      <c r="AL117" s="194"/>
      <c r="AM117" s="194"/>
      <c r="AN117" s="194"/>
      <c r="AO117" s="194"/>
      <c r="AP117" s="349"/>
      <c r="AQ117" s="349"/>
      <c r="AR117" s="349"/>
      <c r="AS117" s="349"/>
      <c r="AT117" s="349"/>
      <c r="AU117" s="349"/>
      <c r="AV117" s="349"/>
      <c r="AW117" s="349"/>
      <c r="AX117" s="349"/>
      <c r="AY117" s="349"/>
      <c r="AZ117" s="349"/>
      <c r="BA117" s="349"/>
      <c r="BB117" s="194"/>
      <c r="BC117" s="349"/>
      <c r="BD117" s="194"/>
      <c r="BE117" s="194">
        <v>0</v>
      </c>
      <c r="BF117" s="194"/>
      <c r="BG117" s="194"/>
      <c r="BH117" s="194"/>
      <c r="BI117" s="194"/>
      <c r="BJ117" s="194"/>
      <c r="BK117" s="194"/>
      <c r="BL117" s="194"/>
      <c r="BM117" s="194"/>
      <c r="BN117" s="194"/>
      <c r="BO117" s="194"/>
      <c r="BP117" s="194"/>
      <c r="BQ117" s="193" t="s">
        <v>556</v>
      </c>
      <c r="BR117" s="193"/>
      <c r="BS117" s="321"/>
      <c r="BT117" s="309"/>
      <c r="BU117" s="194">
        <f t="shared" si="17"/>
        <v>0</v>
      </c>
      <c r="BV117" s="322"/>
      <c r="BW117" s="322"/>
      <c r="BX117" s="322"/>
      <c r="BY117" s="322"/>
    </row>
    <row r="118" spans="1:78" ht="21" customHeight="1">
      <c r="A118" s="317">
        <v>18</v>
      </c>
      <c r="B118" s="318" t="s">
        <v>557</v>
      </c>
      <c r="C118" s="461" t="s">
        <v>422</v>
      </c>
      <c r="D118" s="317" t="s">
        <v>117</v>
      </c>
      <c r="E118" s="305">
        <v>7.0000000000000007E-2</v>
      </c>
      <c r="F118" s="305">
        <v>0.03</v>
      </c>
      <c r="G118" s="305"/>
      <c r="H118" s="305">
        <f t="shared" si="15"/>
        <v>0.03</v>
      </c>
      <c r="I118" s="305"/>
      <c r="J118" s="305">
        <f t="shared" si="16"/>
        <v>0.03</v>
      </c>
      <c r="K118" s="319" t="s">
        <v>389</v>
      </c>
      <c r="L118" s="299"/>
      <c r="M118" s="460" t="s">
        <v>392</v>
      </c>
      <c r="N118" s="458" t="s">
        <v>381</v>
      </c>
      <c r="O118" s="349"/>
      <c r="P118" s="194">
        <v>0</v>
      </c>
      <c r="Q118" s="349"/>
      <c r="R118" s="349"/>
      <c r="S118" s="349"/>
      <c r="T118" s="349"/>
      <c r="U118" s="349"/>
      <c r="V118" s="349"/>
      <c r="W118" s="349"/>
      <c r="X118" s="349"/>
      <c r="Y118" s="349"/>
      <c r="Z118" s="349"/>
      <c r="AA118" s="194"/>
      <c r="AB118" s="194"/>
      <c r="AC118" s="194"/>
      <c r="AD118" s="349"/>
      <c r="AE118" s="349"/>
      <c r="AF118" s="194">
        <v>0.03</v>
      </c>
      <c r="AG118" s="194"/>
      <c r="AH118" s="349"/>
      <c r="AI118" s="194"/>
      <c r="AJ118" s="194"/>
      <c r="AK118" s="194"/>
      <c r="AL118" s="194"/>
      <c r="AM118" s="194"/>
      <c r="AN118" s="194"/>
      <c r="AO118" s="194"/>
      <c r="AP118" s="349"/>
      <c r="AQ118" s="349"/>
      <c r="AR118" s="349"/>
      <c r="AS118" s="349"/>
      <c r="AT118" s="349"/>
      <c r="AU118" s="349"/>
      <c r="AV118" s="349"/>
      <c r="AW118" s="349"/>
      <c r="AX118" s="349"/>
      <c r="AY118" s="349"/>
      <c r="AZ118" s="349"/>
      <c r="BA118" s="349"/>
      <c r="BB118" s="194"/>
      <c r="BC118" s="349"/>
      <c r="BD118" s="194"/>
      <c r="BE118" s="194"/>
      <c r="BF118" s="194"/>
      <c r="BG118" s="194"/>
      <c r="BH118" s="194"/>
      <c r="BI118" s="194"/>
      <c r="BJ118" s="194"/>
      <c r="BK118" s="194"/>
      <c r="BL118" s="194"/>
      <c r="BM118" s="194"/>
      <c r="BN118" s="194"/>
      <c r="BO118" s="194"/>
      <c r="BP118" s="194"/>
      <c r="BQ118" s="193" t="s">
        <v>558</v>
      </c>
      <c r="BR118" s="193" t="s">
        <v>559</v>
      </c>
      <c r="BS118" s="321"/>
      <c r="BT118" s="309"/>
      <c r="BU118" s="194">
        <f t="shared" si="17"/>
        <v>4.0000000000000008E-2</v>
      </c>
      <c r="BV118" s="322"/>
      <c r="BW118" s="322"/>
      <c r="BX118" s="322"/>
      <c r="BY118" s="322"/>
    </row>
    <row r="119" spans="1:78" ht="21" customHeight="1">
      <c r="A119" s="317">
        <v>19</v>
      </c>
      <c r="B119" s="318" t="s">
        <v>560</v>
      </c>
      <c r="C119" s="461" t="s">
        <v>427</v>
      </c>
      <c r="D119" s="317" t="s">
        <v>117</v>
      </c>
      <c r="E119" s="305">
        <v>0.1</v>
      </c>
      <c r="F119" s="305">
        <v>0.1</v>
      </c>
      <c r="G119" s="305"/>
      <c r="H119" s="305">
        <f t="shared" si="15"/>
        <v>0.1</v>
      </c>
      <c r="I119" s="305"/>
      <c r="J119" s="305">
        <f t="shared" si="16"/>
        <v>0.1</v>
      </c>
      <c r="K119" s="319" t="s">
        <v>389</v>
      </c>
      <c r="L119" s="299"/>
      <c r="M119" s="460" t="s">
        <v>392</v>
      </c>
      <c r="N119" s="458" t="s">
        <v>381</v>
      </c>
      <c r="O119" s="349"/>
      <c r="P119" s="194">
        <v>0</v>
      </c>
      <c r="Q119" s="349">
        <v>0.1</v>
      </c>
      <c r="R119" s="349"/>
      <c r="S119" s="349"/>
      <c r="T119" s="349"/>
      <c r="U119" s="349"/>
      <c r="V119" s="349"/>
      <c r="W119" s="349"/>
      <c r="X119" s="349"/>
      <c r="Y119" s="349"/>
      <c r="Z119" s="349"/>
      <c r="AA119" s="194"/>
      <c r="AB119" s="194"/>
      <c r="AC119" s="194"/>
      <c r="AD119" s="349"/>
      <c r="AE119" s="349"/>
      <c r="AF119" s="349"/>
      <c r="AG119" s="194"/>
      <c r="AH119" s="349"/>
      <c r="AI119" s="194"/>
      <c r="AJ119" s="194"/>
      <c r="AK119" s="194"/>
      <c r="AL119" s="194"/>
      <c r="AM119" s="194"/>
      <c r="AN119" s="194"/>
      <c r="AO119" s="194"/>
      <c r="AP119" s="349"/>
      <c r="AQ119" s="349"/>
      <c r="AR119" s="349"/>
      <c r="AS119" s="349"/>
      <c r="AT119" s="349"/>
      <c r="AU119" s="349"/>
      <c r="AV119" s="349"/>
      <c r="AW119" s="349"/>
      <c r="AX119" s="349"/>
      <c r="AY119" s="349"/>
      <c r="AZ119" s="349"/>
      <c r="BA119" s="349"/>
      <c r="BB119" s="194"/>
      <c r="BC119" s="349"/>
      <c r="BD119" s="194"/>
      <c r="BE119" s="194">
        <v>0</v>
      </c>
      <c r="BF119" s="194"/>
      <c r="BG119" s="194"/>
      <c r="BH119" s="194"/>
      <c r="BI119" s="194"/>
      <c r="BJ119" s="194"/>
      <c r="BK119" s="194"/>
      <c r="BL119" s="194"/>
      <c r="BM119" s="194"/>
      <c r="BN119" s="194"/>
      <c r="BO119" s="194"/>
      <c r="BP119" s="194"/>
      <c r="BQ119" s="193" t="s">
        <v>561</v>
      </c>
      <c r="BR119" s="193"/>
      <c r="BS119" s="321"/>
      <c r="BT119" s="309"/>
      <c r="BU119" s="194">
        <f t="shared" si="17"/>
        <v>0</v>
      </c>
      <c r="BV119" s="322"/>
      <c r="BW119" s="322"/>
      <c r="BX119" s="322"/>
      <c r="BY119" s="322"/>
    </row>
    <row r="120" spans="1:78" ht="21" customHeight="1">
      <c r="A120" s="317">
        <v>20</v>
      </c>
      <c r="B120" s="318" t="s">
        <v>562</v>
      </c>
      <c r="C120" s="461" t="s">
        <v>414</v>
      </c>
      <c r="D120" s="317" t="s">
        <v>117</v>
      </c>
      <c r="E120" s="305">
        <v>0.1</v>
      </c>
      <c r="F120" s="305">
        <v>0.1</v>
      </c>
      <c r="G120" s="305"/>
      <c r="H120" s="305">
        <f t="shared" si="15"/>
        <v>0.1</v>
      </c>
      <c r="I120" s="305"/>
      <c r="J120" s="305">
        <f t="shared" si="16"/>
        <v>0.1</v>
      </c>
      <c r="K120" s="319" t="s">
        <v>389</v>
      </c>
      <c r="L120" s="299"/>
      <c r="M120" s="460" t="s">
        <v>392</v>
      </c>
      <c r="N120" s="458" t="s">
        <v>381</v>
      </c>
      <c r="O120" s="349"/>
      <c r="P120" s="194">
        <v>0</v>
      </c>
      <c r="Q120" s="349">
        <v>0.1</v>
      </c>
      <c r="R120" s="349"/>
      <c r="S120" s="349"/>
      <c r="T120" s="349"/>
      <c r="U120" s="349"/>
      <c r="V120" s="349"/>
      <c r="W120" s="349"/>
      <c r="X120" s="349"/>
      <c r="Y120" s="349"/>
      <c r="Z120" s="349"/>
      <c r="AA120" s="194"/>
      <c r="AB120" s="194"/>
      <c r="AC120" s="194"/>
      <c r="AD120" s="349"/>
      <c r="AE120" s="349"/>
      <c r="AF120" s="349"/>
      <c r="AG120" s="194"/>
      <c r="AH120" s="349"/>
      <c r="AI120" s="194"/>
      <c r="AJ120" s="194"/>
      <c r="AK120" s="194"/>
      <c r="AL120" s="194"/>
      <c r="AM120" s="194"/>
      <c r="AN120" s="194"/>
      <c r="AO120" s="194"/>
      <c r="AP120" s="349"/>
      <c r="AQ120" s="349"/>
      <c r="AR120" s="349"/>
      <c r="AS120" s="349"/>
      <c r="AT120" s="349"/>
      <c r="AU120" s="349"/>
      <c r="AV120" s="349"/>
      <c r="AW120" s="349"/>
      <c r="AX120" s="349"/>
      <c r="AY120" s="349"/>
      <c r="AZ120" s="349"/>
      <c r="BA120" s="349"/>
      <c r="BB120" s="194"/>
      <c r="BC120" s="349"/>
      <c r="BD120" s="194"/>
      <c r="BE120" s="194">
        <v>0</v>
      </c>
      <c r="BF120" s="194"/>
      <c r="BG120" s="194"/>
      <c r="BH120" s="194"/>
      <c r="BI120" s="194"/>
      <c r="BJ120" s="194"/>
      <c r="BK120" s="194"/>
      <c r="BL120" s="194"/>
      <c r="BM120" s="194"/>
      <c r="BN120" s="194"/>
      <c r="BO120" s="194"/>
      <c r="BP120" s="194"/>
      <c r="BQ120" s="193" t="s">
        <v>563</v>
      </c>
      <c r="BR120" s="193"/>
      <c r="BS120" s="321"/>
      <c r="BT120" s="309"/>
      <c r="BU120" s="194">
        <f t="shared" si="17"/>
        <v>0</v>
      </c>
      <c r="BV120" s="322"/>
      <c r="BW120" s="322"/>
      <c r="BX120" s="322" t="s">
        <v>410</v>
      </c>
      <c r="BY120" s="322"/>
    </row>
    <row r="121" spans="1:78" ht="21" customHeight="1">
      <c r="A121" s="317">
        <v>21</v>
      </c>
      <c r="B121" s="318" t="s">
        <v>564</v>
      </c>
      <c r="C121" s="461" t="s">
        <v>402</v>
      </c>
      <c r="D121" s="317" t="s">
        <v>117</v>
      </c>
      <c r="E121" s="305">
        <v>0.1</v>
      </c>
      <c r="F121" s="305">
        <v>0.1</v>
      </c>
      <c r="G121" s="305"/>
      <c r="H121" s="305">
        <f t="shared" si="15"/>
        <v>0.1</v>
      </c>
      <c r="I121" s="305"/>
      <c r="J121" s="305">
        <f t="shared" si="16"/>
        <v>0.1</v>
      </c>
      <c r="K121" s="319" t="s">
        <v>389</v>
      </c>
      <c r="L121" s="299"/>
      <c r="M121" s="460" t="s">
        <v>392</v>
      </c>
      <c r="N121" s="458" t="s">
        <v>381</v>
      </c>
      <c r="O121" s="349"/>
      <c r="P121" s="194">
        <v>0</v>
      </c>
      <c r="Q121" s="349">
        <v>0.1</v>
      </c>
      <c r="R121" s="349"/>
      <c r="S121" s="349"/>
      <c r="T121" s="349"/>
      <c r="U121" s="349"/>
      <c r="V121" s="349"/>
      <c r="W121" s="349"/>
      <c r="X121" s="349"/>
      <c r="Y121" s="349"/>
      <c r="Z121" s="349"/>
      <c r="AA121" s="194"/>
      <c r="AB121" s="194"/>
      <c r="AC121" s="194"/>
      <c r="AD121" s="349"/>
      <c r="AE121" s="349"/>
      <c r="AF121" s="349"/>
      <c r="AG121" s="194"/>
      <c r="AH121" s="349"/>
      <c r="AI121" s="194"/>
      <c r="AJ121" s="194"/>
      <c r="AK121" s="194"/>
      <c r="AL121" s="194"/>
      <c r="AM121" s="194"/>
      <c r="AN121" s="194"/>
      <c r="AO121" s="194"/>
      <c r="AP121" s="349"/>
      <c r="AQ121" s="349"/>
      <c r="AR121" s="349"/>
      <c r="AS121" s="349"/>
      <c r="AT121" s="349"/>
      <c r="AU121" s="349"/>
      <c r="AV121" s="349"/>
      <c r="AW121" s="349"/>
      <c r="AX121" s="349"/>
      <c r="AY121" s="349"/>
      <c r="AZ121" s="349"/>
      <c r="BA121" s="349"/>
      <c r="BB121" s="194"/>
      <c r="BC121" s="349"/>
      <c r="BD121" s="194"/>
      <c r="BE121" s="194">
        <v>0</v>
      </c>
      <c r="BF121" s="194"/>
      <c r="BG121" s="194"/>
      <c r="BH121" s="194"/>
      <c r="BI121" s="194"/>
      <c r="BJ121" s="194"/>
      <c r="BK121" s="194"/>
      <c r="BL121" s="194"/>
      <c r="BM121" s="194"/>
      <c r="BN121" s="194"/>
      <c r="BO121" s="194"/>
      <c r="BP121" s="194"/>
      <c r="BQ121" s="193"/>
      <c r="BR121" s="193"/>
      <c r="BS121" s="321"/>
      <c r="BT121" s="309"/>
      <c r="BU121" s="194">
        <f t="shared" si="17"/>
        <v>0</v>
      </c>
      <c r="BV121" s="322"/>
      <c r="BW121" s="322"/>
      <c r="BX121" s="322"/>
      <c r="BY121" s="322"/>
    </row>
    <row r="122" spans="1:78" ht="21" customHeight="1">
      <c r="A122" s="317">
        <v>22</v>
      </c>
      <c r="B122" s="318" t="s">
        <v>565</v>
      </c>
      <c r="C122" s="461" t="s">
        <v>420</v>
      </c>
      <c r="D122" s="317" t="s">
        <v>117</v>
      </c>
      <c r="E122" s="305">
        <v>0.01</v>
      </c>
      <c r="F122" s="305">
        <v>0.01</v>
      </c>
      <c r="G122" s="305"/>
      <c r="H122" s="305">
        <f t="shared" si="15"/>
        <v>0.01</v>
      </c>
      <c r="I122" s="305"/>
      <c r="J122" s="305">
        <f t="shared" si="16"/>
        <v>0.01</v>
      </c>
      <c r="K122" s="319" t="s">
        <v>389</v>
      </c>
      <c r="L122" s="299"/>
      <c r="M122" s="460" t="s">
        <v>392</v>
      </c>
      <c r="N122" s="458" t="s">
        <v>381</v>
      </c>
      <c r="O122" s="349"/>
      <c r="P122" s="194">
        <v>0.01</v>
      </c>
      <c r="Q122" s="349"/>
      <c r="R122" s="349"/>
      <c r="S122" s="349"/>
      <c r="T122" s="349"/>
      <c r="U122" s="349"/>
      <c r="V122" s="349"/>
      <c r="W122" s="349"/>
      <c r="X122" s="349"/>
      <c r="Y122" s="349"/>
      <c r="Z122" s="349"/>
      <c r="AA122" s="194"/>
      <c r="AB122" s="194"/>
      <c r="AC122" s="194"/>
      <c r="AD122" s="349"/>
      <c r="AE122" s="349"/>
      <c r="AF122" s="349"/>
      <c r="AG122" s="194"/>
      <c r="AH122" s="349"/>
      <c r="AI122" s="194"/>
      <c r="AJ122" s="194"/>
      <c r="AK122" s="194"/>
      <c r="AL122" s="194"/>
      <c r="AM122" s="194"/>
      <c r="AN122" s="194"/>
      <c r="AO122" s="194"/>
      <c r="AP122" s="349"/>
      <c r="AQ122" s="349"/>
      <c r="AR122" s="349"/>
      <c r="AS122" s="349"/>
      <c r="AT122" s="349"/>
      <c r="AU122" s="349"/>
      <c r="AV122" s="349"/>
      <c r="AW122" s="349"/>
      <c r="AX122" s="349"/>
      <c r="AY122" s="349"/>
      <c r="AZ122" s="349"/>
      <c r="BA122" s="349"/>
      <c r="BB122" s="194"/>
      <c r="BC122" s="349"/>
      <c r="BD122" s="194"/>
      <c r="BE122" s="194">
        <v>0</v>
      </c>
      <c r="BF122" s="194"/>
      <c r="BG122" s="194"/>
      <c r="BH122" s="194"/>
      <c r="BI122" s="194"/>
      <c r="BJ122" s="194"/>
      <c r="BK122" s="194"/>
      <c r="BL122" s="194"/>
      <c r="BM122" s="194"/>
      <c r="BN122" s="194"/>
      <c r="BO122" s="194"/>
      <c r="BP122" s="194"/>
      <c r="BQ122" s="193" t="s">
        <v>566</v>
      </c>
      <c r="BR122" s="193"/>
      <c r="BS122" s="321"/>
      <c r="BT122" s="309"/>
      <c r="BU122" s="194">
        <f t="shared" si="17"/>
        <v>0</v>
      </c>
      <c r="BV122" s="322"/>
      <c r="BW122" s="322"/>
      <c r="BX122" s="322" t="s">
        <v>410</v>
      </c>
      <c r="BY122" s="322"/>
    </row>
    <row r="123" spans="1:78" ht="21" customHeight="1">
      <c r="A123" s="317">
        <v>23</v>
      </c>
      <c r="B123" s="318" t="s">
        <v>567</v>
      </c>
      <c r="C123" s="461" t="s">
        <v>424</v>
      </c>
      <c r="D123" s="317" t="s">
        <v>117</v>
      </c>
      <c r="E123" s="305">
        <v>0.05</v>
      </c>
      <c r="F123" s="305">
        <v>0.05</v>
      </c>
      <c r="G123" s="305"/>
      <c r="H123" s="305">
        <f t="shared" si="15"/>
        <v>0.05</v>
      </c>
      <c r="I123" s="305"/>
      <c r="J123" s="305">
        <f t="shared" si="16"/>
        <v>0.05</v>
      </c>
      <c r="K123" s="319" t="s">
        <v>389</v>
      </c>
      <c r="L123" s="299"/>
      <c r="M123" s="460" t="s">
        <v>392</v>
      </c>
      <c r="N123" s="458" t="s">
        <v>381</v>
      </c>
      <c r="O123" s="349"/>
      <c r="P123" s="194">
        <v>0</v>
      </c>
      <c r="Q123" s="349">
        <v>0.05</v>
      </c>
      <c r="R123" s="349"/>
      <c r="S123" s="349"/>
      <c r="T123" s="349"/>
      <c r="U123" s="349"/>
      <c r="V123" s="349"/>
      <c r="W123" s="349"/>
      <c r="X123" s="349"/>
      <c r="Y123" s="349"/>
      <c r="Z123" s="349"/>
      <c r="AA123" s="194"/>
      <c r="AB123" s="194"/>
      <c r="AC123" s="194"/>
      <c r="AD123" s="349"/>
      <c r="AE123" s="349"/>
      <c r="AF123" s="349"/>
      <c r="AG123" s="194"/>
      <c r="AH123" s="349"/>
      <c r="AI123" s="194"/>
      <c r="AJ123" s="194"/>
      <c r="AK123" s="194"/>
      <c r="AL123" s="194"/>
      <c r="AM123" s="194"/>
      <c r="AN123" s="194"/>
      <c r="AO123" s="194"/>
      <c r="AP123" s="349"/>
      <c r="AQ123" s="349"/>
      <c r="AR123" s="349"/>
      <c r="AS123" s="349"/>
      <c r="AT123" s="349"/>
      <c r="AU123" s="349"/>
      <c r="AV123" s="349"/>
      <c r="AW123" s="349"/>
      <c r="AX123" s="349"/>
      <c r="AY123" s="349"/>
      <c r="AZ123" s="349"/>
      <c r="BA123" s="349"/>
      <c r="BB123" s="194"/>
      <c r="BC123" s="349"/>
      <c r="BD123" s="194"/>
      <c r="BE123" s="194">
        <v>0</v>
      </c>
      <c r="BF123" s="194"/>
      <c r="BG123" s="194"/>
      <c r="BH123" s="194"/>
      <c r="BI123" s="194"/>
      <c r="BJ123" s="194"/>
      <c r="BK123" s="194"/>
      <c r="BL123" s="194"/>
      <c r="BM123" s="194"/>
      <c r="BN123" s="194"/>
      <c r="BO123" s="194"/>
      <c r="BP123" s="194"/>
      <c r="BQ123" s="193"/>
      <c r="BR123" s="193"/>
      <c r="BS123" s="321"/>
      <c r="BT123" s="309"/>
      <c r="BU123" s="194">
        <f t="shared" si="17"/>
        <v>0</v>
      </c>
      <c r="BV123" s="322"/>
      <c r="BW123" s="322"/>
      <c r="BX123" s="322"/>
      <c r="BY123" s="322"/>
    </row>
    <row r="124" spans="1:78" ht="21" customHeight="1">
      <c r="A124" s="317">
        <v>24</v>
      </c>
      <c r="B124" s="318" t="s">
        <v>568</v>
      </c>
      <c r="C124" s="462" t="s">
        <v>436</v>
      </c>
      <c r="D124" s="317" t="s">
        <v>117</v>
      </c>
      <c r="E124" s="305">
        <v>0.1</v>
      </c>
      <c r="F124" s="305">
        <v>0.1</v>
      </c>
      <c r="G124" s="305"/>
      <c r="H124" s="305">
        <f t="shared" si="15"/>
        <v>0.1</v>
      </c>
      <c r="I124" s="305"/>
      <c r="J124" s="305">
        <f t="shared" si="16"/>
        <v>0.1</v>
      </c>
      <c r="K124" s="319" t="s">
        <v>389</v>
      </c>
      <c r="L124" s="299"/>
      <c r="M124" s="460" t="s">
        <v>392</v>
      </c>
      <c r="N124" s="458" t="s">
        <v>381</v>
      </c>
      <c r="O124" s="349"/>
      <c r="P124" s="194">
        <v>0</v>
      </c>
      <c r="Q124" s="349">
        <v>0.1</v>
      </c>
      <c r="R124" s="349"/>
      <c r="S124" s="349"/>
      <c r="T124" s="349"/>
      <c r="U124" s="349"/>
      <c r="V124" s="349"/>
      <c r="W124" s="349"/>
      <c r="X124" s="349"/>
      <c r="Y124" s="349"/>
      <c r="Z124" s="349"/>
      <c r="AA124" s="194"/>
      <c r="AB124" s="194"/>
      <c r="AC124" s="194"/>
      <c r="AD124" s="349"/>
      <c r="AE124" s="349"/>
      <c r="AF124" s="349"/>
      <c r="AG124" s="194"/>
      <c r="AH124" s="349"/>
      <c r="AI124" s="194"/>
      <c r="AJ124" s="194"/>
      <c r="AK124" s="194"/>
      <c r="AL124" s="194"/>
      <c r="AM124" s="194"/>
      <c r="AN124" s="194"/>
      <c r="AO124" s="194"/>
      <c r="AP124" s="349"/>
      <c r="AQ124" s="349"/>
      <c r="AR124" s="349"/>
      <c r="AS124" s="349"/>
      <c r="AT124" s="349"/>
      <c r="AU124" s="349"/>
      <c r="AV124" s="349"/>
      <c r="AW124" s="349"/>
      <c r="AX124" s="349"/>
      <c r="AY124" s="349"/>
      <c r="AZ124" s="349"/>
      <c r="BA124" s="349"/>
      <c r="BB124" s="194"/>
      <c r="BC124" s="349"/>
      <c r="BD124" s="194"/>
      <c r="BE124" s="194">
        <v>0</v>
      </c>
      <c r="BF124" s="194"/>
      <c r="BG124" s="194"/>
      <c r="BH124" s="194"/>
      <c r="BI124" s="194"/>
      <c r="BJ124" s="194"/>
      <c r="BK124" s="194"/>
      <c r="BL124" s="194"/>
      <c r="BM124" s="194"/>
      <c r="BN124" s="194"/>
      <c r="BO124" s="194"/>
      <c r="BP124" s="194"/>
      <c r="BQ124" s="193"/>
      <c r="BR124" s="193"/>
      <c r="BS124" s="321"/>
      <c r="BT124" s="309"/>
      <c r="BU124" s="194">
        <f t="shared" si="17"/>
        <v>0</v>
      </c>
      <c r="BV124" s="322"/>
      <c r="BW124" s="322"/>
      <c r="BX124" s="322"/>
      <c r="BY124" s="322"/>
    </row>
    <row r="125" spans="1:78" ht="33">
      <c r="A125" s="317">
        <v>25</v>
      </c>
      <c r="B125" s="325" t="s">
        <v>569</v>
      </c>
      <c r="C125" s="461" t="s">
        <v>404</v>
      </c>
      <c r="D125" s="317" t="s">
        <v>117</v>
      </c>
      <c r="E125" s="305"/>
      <c r="F125" s="305"/>
      <c r="G125" s="305"/>
      <c r="H125" s="305"/>
      <c r="I125" s="305"/>
      <c r="J125" s="305">
        <f t="shared" si="16"/>
        <v>5</v>
      </c>
      <c r="K125" s="319" t="s">
        <v>570</v>
      </c>
      <c r="L125" s="299"/>
      <c r="M125" s="460" t="s">
        <v>392</v>
      </c>
      <c r="N125" s="458" t="s">
        <v>381</v>
      </c>
      <c r="O125" s="349"/>
      <c r="P125" s="194"/>
      <c r="Q125" s="345">
        <v>5</v>
      </c>
      <c r="R125" s="349"/>
      <c r="S125" s="349"/>
      <c r="T125" s="349"/>
      <c r="U125" s="349"/>
      <c r="V125" s="349"/>
      <c r="W125" s="349"/>
      <c r="X125" s="349"/>
      <c r="Y125" s="349"/>
      <c r="Z125" s="349"/>
      <c r="AA125" s="194"/>
      <c r="AB125" s="194"/>
      <c r="AC125" s="194"/>
      <c r="AD125" s="349"/>
      <c r="AE125" s="349"/>
      <c r="AF125" s="349"/>
      <c r="AG125" s="194"/>
      <c r="AH125" s="349"/>
      <c r="AI125" s="194"/>
      <c r="AJ125" s="194"/>
      <c r="AK125" s="194"/>
      <c r="AL125" s="194"/>
      <c r="AM125" s="194"/>
      <c r="AN125" s="194"/>
      <c r="AO125" s="194"/>
      <c r="AP125" s="349"/>
      <c r="AQ125" s="349"/>
      <c r="AR125" s="349"/>
      <c r="AS125" s="349"/>
      <c r="AT125" s="349"/>
      <c r="AU125" s="349"/>
      <c r="AV125" s="349"/>
      <c r="AW125" s="349"/>
      <c r="AX125" s="349"/>
      <c r="AY125" s="349"/>
      <c r="AZ125" s="349"/>
      <c r="BA125" s="349"/>
      <c r="BB125" s="194"/>
      <c r="BC125" s="349"/>
      <c r="BD125" s="194"/>
      <c r="BE125" s="194"/>
      <c r="BF125" s="194"/>
      <c r="BG125" s="194"/>
      <c r="BH125" s="194"/>
      <c r="BI125" s="194"/>
      <c r="BJ125" s="194"/>
      <c r="BK125" s="194"/>
      <c r="BL125" s="194"/>
      <c r="BM125" s="194"/>
      <c r="BN125" s="194"/>
      <c r="BO125" s="194"/>
      <c r="BP125" s="194"/>
      <c r="BQ125" s="193"/>
      <c r="BR125" s="193"/>
      <c r="BS125" s="321"/>
      <c r="BT125" s="309"/>
      <c r="BU125" s="194"/>
      <c r="BV125" s="322"/>
      <c r="BW125" s="322"/>
      <c r="BX125" s="322"/>
      <c r="BY125" s="322"/>
    </row>
    <row r="126" spans="1:78" ht="19.5" customHeight="1">
      <c r="A126" s="317">
        <v>26</v>
      </c>
      <c r="B126" s="318" t="s">
        <v>571</v>
      </c>
      <c r="C126" s="461" t="s">
        <v>404</v>
      </c>
      <c r="D126" s="317" t="s">
        <v>117</v>
      </c>
      <c r="E126" s="305">
        <v>50</v>
      </c>
      <c r="F126" s="305">
        <v>50</v>
      </c>
      <c r="G126" s="305">
        <v>5</v>
      </c>
      <c r="H126" s="305">
        <f t="shared" si="15"/>
        <v>50</v>
      </c>
      <c r="I126" s="305"/>
      <c r="J126" s="305">
        <f t="shared" si="16"/>
        <v>50</v>
      </c>
      <c r="K126" s="319" t="s">
        <v>389</v>
      </c>
      <c r="L126" s="299"/>
      <c r="M126" s="460" t="s">
        <v>392</v>
      </c>
      <c r="N126" s="458" t="s">
        <v>381</v>
      </c>
      <c r="O126" s="349"/>
      <c r="P126" s="194">
        <v>5</v>
      </c>
      <c r="Q126" s="349">
        <v>45</v>
      </c>
      <c r="R126" s="349"/>
      <c r="S126" s="349"/>
      <c r="T126" s="349"/>
      <c r="U126" s="349"/>
      <c r="V126" s="349"/>
      <c r="W126" s="349"/>
      <c r="X126" s="349"/>
      <c r="Y126" s="349"/>
      <c r="Z126" s="349"/>
      <c r="AA126" s="194"/>
      <c r="AB126" s="194"/>
      <c r="AC126" s="194"/>
      <c r="AD126" s="349"/>
      <c r="AE126" s="349"/>
      <c r="AF126" s="349"/>
      <c r="AG126" s="194"/>
      <c r="AH126" s="349"/>
      <c r="AI126" s="194"/>
      <c r="AJ126" s="194"/>
      <c r="AK126" s="194"/>
      <c r="AL126" s="194"/>
      <c r="AM126" s="194"/>
      <c r="AN126" s="194"/>
      <c r="AO126" s="194"/>
      <c r="AP126" s="349"/>
      <c r="AQ126" s="349"/>
      <c r="AR126" s="349"/>
      <c r="AS126" s="349"/>
      <c r="AT126" s="349"/>
      <c r="AU126" s="349"/>
      <c r="AV126" s="349"/>
      <c r="AW126" s="349"/>
      <c r="AX126" s="349"/>
      <c r="AY126" s="349"/>
      <c r="AZ126" s="349"/>
      <c r="BA126" s="349"/>
      <c r="BB126" s="194"/>
      <c r="BC126" s="349"/>
      <c r="BD126" s="194"/>
      <c r="BE126" s="194">
        <v>0</v>
      </c>
      <c r="BF126" s="194"/>
      <c r="BG126" s="194"/>
      <c r="BH126" s="194"/>
      <c r="BI126" s="194"/>
      <c r="BJ126" s="194"/>
      <c r="BK126" s="194"/>
      <c r="BL126" s="194"/>
      <c r="BM126" s="194"/>
      <c r="BN126" s="194"/>
      <c r="BO126" s="194"/>
      <c r="BP126" s="194"/>
      <c r="BQ126" s="193" t="s">
        <v>572</v>
      </c>
      <c r="BR126" s="193"/>
      <c r="BS126" s="321"/>
      <c r="BT126" s="309"/>
      <c r="BU126" s="194">
        <f>E126-H126</f>
        <v>0</v>
      </c>
      <c r="BV126" s="322"/>
      <c r="BW126" s="322"/>
      <c r="BX126" s="322"/>
      <c r="BY126" s="322"/>
    </row>
    <row r="127" spans="1:78" ht="19.5" customHeight="1">
      <c r="A127" s="302" t="s">
        <v>573</v>
      </c>
      <c r="B127" s="303" t="s">
        <v>574</v>
      </c>
      <c r="C127" s="13"/>
      <c r="D127" s="302"/>
      <c r="E127" s="304"/>
      <c r="F127" s="304"/>
      <c r="G127" s="304"/>
      <c r="H127" s="304"/>
      <c r="I127" s="304"/>
      <c r="J127" s="304">
        <f>SUM(O127:BK127)-V127</f>
        <v>0</v>
      </c>
      <c r="K127" s="306"/>
      <c r="L127" s="192"/>
      <c r="M127" s="460" t="s">
        <v>392</v>
      </c>
      <c r="N127" s="299"/>
      <c r="O127" s="194"/>
      <c r="P127" s="194">
        <v>0</v>
      </c>
      <c r="Q127" s="194"/>
      <c r="R127" s="194"/>
      <c r="S127" s="194"/>
      <c r="T127" s="194"/>
      <c r="U127" s="194"/>
      <c r="V127" s="194"/>
      <c r="W127" s="194"/>
      <c r="X127" s="194"/>
      <c r="Y127" s="194"/>
      <c r="Z127" s="194"/>
      <c r="AA127" s="194"/>
      <c r="AB127" s="194"/>
      <c r="AC127" s="194"/>
      <c r="AD127" s="194"/>
      <c r="AE127" s="194"/>
      <c r="AF127" s="194"/>
      <c r="AG127" s="194"/>
      <c r="AH127" s="194"/>
      <c r="AI127" s="194"/>
      <c r="AJ127" s="194"/>
      <c r="AK127" s="194"/>
      <c r="AL127" s="194"/>
      <c r="AM127" s="194"/>
      <c r="AN127" s="194"/>
      <c r="AO127" s="194"/>
      <c r="AP127" s="194"/>
      <c r="AQ127" s="194"/>
      <c r="AR127" s="194"/>
      <c r="AS127" s="194"/>
      <c r="AT127" s="194"/>
      <c r="AU127" s="194"/>
      <c r="AV127" s="194"/>
      <c r="AW127" s="194"/>
      <c r="AX127" s="194"/>
      <c r="AY127" s="194"/>
      <c r="AZ127" s="194"/>
      <c r="BA127" s="194"/>
      <c r="BB127" s="194"/>
      <c r="BC127" s="194"/>
      <c r="BD127" s="194"/>
      <c r="BE127" s="194">
        <v>0</v>
      </c>
      <c r="BF127" s="194"/>
      <c r="BG127" s="194"/>
      <c r="BH127" s="194"/>
      <c r="BI127" s="194"/>
      <c r="BJ127" s="194"/>
      <c r="BK127" s="194"/>
      <c r="BL127" s="194"/>
      <c r="BM127" s="194"/>
      <c r="BN127" s="194"/>
      <c r="BO127" s="194"/>
      <c r="BP127" s="194"/>
      <c r="BQ127" s="307"/>
      <c r="BR127" s="307"/>
      <c r="BS127" s="308"/>
      <c r="BT127" s="309"/>
      <c r="BU127" s="367"/>
      <c r="BV127" s="310"/>
      <c r="BW127" s="310"/>
      <c r="BX127" s="310"/>
      <c r="BY127" s="310"/>
      <c r="BZ127" s="311"/>
    </row>
    <row r="128" spans="1:78" ht="17.25" hidden="1">
      <c r="A128" s="13"/>
      <c r="B128" s="312" t="s">
        <v>348</v>
      </c>
      <c r="C128" s="313">
        <v>-1</v>
      </c>
      <c r="D128" s="13"/>
      <c r="E128" s="314" t="e">
        <f>#REF!</f>
        <v>#REF!</v>
      </c>
      <c r="F128" s="314"/>
      <c r="G128" s="314"/>
      <c r="H128" s="314"/>
      <c r="I128" s="314"/>
      <c r="J128" s="314" t="e">
        <f>#REF!</f>
        <v>#REF!</v>
      </c>
      <c r="K128" s="315"/>
      <c r="L128" s="192"/>
      <c r="M128" s="460" t="s">
        <v>392</v>
      </c>
      <c r="N128" s="299"/>
      <c r="O128" s="292"/>
      <c r="P128" s="292"/>
      <c r="Q128" s="292"/>
      <c r="R128" s="292"/>
      <c r="S128" s="292"/>
      <c r="T128" s="292"/>
      <c r="U128" s="292"/>
      <c r="V128" s="292"/>
      <c r="W128" s="292"/>
      <c r="X128" s="289"/>
      <c r="Y128" s="289"/>
      <c r="Z128" s="292"/>
      <c r="AA128" s="292"/>
      <c r="AB128" s="292"/>
      <c r="AC128" s="292"/>
      <c r="AD128" s="292"/>
      <c r="AE128" s="292"/>
      <c r="AF128" s="292"/>
      <c r="AG128" s="300"/>
      <c r="AH128" s="292"/>
      <c r="AI128" s="292"/>
      <c r="AJ128" s="292"/>
      <c r="AK128" s="289"/>
      <c r="AL128" s="289"/>
      <c r="AM128" s="289"/>
      <c r="AN128" s="289"/>
      <c r="AO128" s="289"/>
      <c r="AP128" s="292"/>
      <c r="AQ128" s="292"/>
      <c r="AR128" s="289"/>
      <c r="AS128" s="292"/>
      <c r="AT128" s="292"/>
      <c r="AU128" s="292"/>
      <c r="AV128" s="292"/>
      <c r="AW128" s="292"/>
      <c r="AX128" s="289"/>
      <c r="AY128" s="289"/>
      <c r="AZ128" s="289"/>
      <c r="BA128" s="292"/>
      <c r="BB128" s="292"/>
      <c r="BC128" s="289"/>
      <c r="BD128" s="292"/>
      <c r="BE128" s="292"/>
      <c r="BF128" s="289"/>
      <c r="BG128" s="289"/>
      <c r="BH128" s="292"/>
      <c r="BI128" s="292"/>
      <c r="BJ128" s="289"/>
      <c r="BK128" s="292"/>
      <c r="BL128" s="289"/>
      <c r="BM128" s="289"/>
      <c r="BN128" s="289"/>
      <c r="BO128" s="289"/>
      <c r="BP128" s="289"/>
      <c r="BQ128" s="192"/>
      <c r="BR128" s="192"/>
      <c r="BS128" s="316"/>
      <c r="BT128" s="298"/>
      <c r="BU128" s="192"/>
      <c r="BV128" s="301"/>
      <c r="BW128" s="301"/>
      <c r="BX128" s="301"/>
      <c r="BY128" s="301"/>
      <c r="BZ128" s="298"/>
    </row>
    <row r="129" spans="1:78" ht="17.25" hidden="1">
      <c r="A129" s="13"/>
      <c r="B129" s="312" t="s">
        <v>393</v>
      </c>
      <c r="C129" s="313">
        <v>-2</v>
      </c>
      <c r="D129" s="13"/>
      <c r="E129" s="314" t="e">
        <f>#REF!</f>
        <v>#REF!</v>
      </c>
      <c r="F129" s="314"/>
      <c r="G129" s="314"/>
      <c r="H129" s="314"/>
      <c r="I129" s="314"/>
      <c r="J129" s="314" t="e">
        <f>#REF!</f>
        <v>#REF!</v>
      </c>
      <c r="K129" s="315"/>
      <c r="L129" s="192"/>
      <c r="M129" s="460" t="s">
        <v>392</v>
      </c>
      <c r="N129" s="299"/>
      <c r="O129" s="292"/>
      <c r="P129" s="292"/>
      <c r="Q129" s="292"/>
      <c r="R129" s="292"/>
      <c r="S129" s="292"/>
      <c r="T129" s="292"/>
      <c r="U129" s="292"/>
      <c r="V129" s="292"/>
      <c r="W129" s="292"/>
      <c r="X129" s="289"/>
      <c r="Y129" s="289"/>
      <c r="Z129" s="292"/>
      <c r="AA129" s="292"/>
      <c r="AB129" s="292"/>
      <c r="AC129" s="292"/>
      <c r="AD129" s="292"/>
      <c r="AE129" s="292"/>
      <c r="AF129" s="292"/>
      <c r="AG129" s="300"/>
      <c r="AH129" s="292"/>
      <c r="AI129" s="292"/>
      <c r="AJ129" s="292"/>
      <c r="AK129" s="289"/>
      <c r="AL129" s="289"/>
      <c r="AM129" s="289"/>
      <c r="AN129" s="289"/>
      <c r="AO129" s="289"/>
      <c r="AP129" s="292"/>
      <c r="AQ129" s="292"/>
      <c r="AR129" s="289"/>
      <c r="AS129" s="292"/>
      <c r="AT129" s="292"/>
      <c r="AU129" s="292"/>
      <c r="AV129" s="292"/>
      <c r="AW129" s="292"/>
      <c r="AX129" s="289"/>
      <c r="AY129" s="289"/>
      <c r="AZ129" s="289"/>
      <c r="BA129" s="292"/>
      <c r="BB129" s="292"/>
      <c r="BC129" s="289"/>
      <c r="BD129" s="292"/>
      <c r="BE129" s="292"/>
      <c r="BF129" s="289"/>
      <c r="BG129" s="289"/>
      <c r="BH129" s="292"/>
      <c r="BI129" s="292"/>
      <c r="BJ129" s="289"/>
      <c r="BK129" s="292"/>
      <c r="BL129" s="289"/>
      <c r="BM129" s="289"/>
      <c r="BN129" s="289"/>
      <c r="BO129" s="289"/>
      <c r="BP129" s="289"/>
      <c r="BQ129" s="192"/>
      <c r="BR129" s="192"/>
      <c r="BS129" s="316"/>
      <c r="BT129" s="298"/>
      <c r="BU129" s="192"/>
      <c r="BV129" s="301"/>
      <c r="BW129" s="301"/>
      <c r="BX129" s="301"/>
      <c r="BY129" s="301"/>
      <c r="BZ129" s="298"/>
    </row>
    <row r="130" spans="1:78" ht="17.25" hidden="1">
      <c r="A130" s="13"/>
      <c r="B130" s="312" t="s">
        <v>394</v>
      </c>
      <c r="C130" s="313">
        <v>-3</v>
      </c>
      <c r="D130" s="13"/>
      <c r="E130" s="314"/>
      <c r="F130" s="314"/>
      <c r="G130" s="314"/>
      <c r="H130" s="314"/>
      <c r="I130" s="314"/>
      <c r="J130" s="314">
        <f>AE2</f>
        <v>0</v>
      </c>
      <c r="K130" s="315"/>
      <c r="L130" s="192"/>
      <c r="M130" s="460" t="s">
        <v>392</v>
      </c>
      <c r="N130" s="299"/>
      <c r="O130" s="292"/>
      <c r="P130" s="292"/>
      <c r="Q130" s="292"/>
      <c r="R130" s="292"/>
      <c r="S130" s="292"/>
      <c r="T130" s="292"/>
      <c r="U130" s="292"/>
      <c r="V130" s="292"/>
      <c r="W130" s="292"/>
      <c r="X130" s="289"/>
      <c r="Y130" s="289"/>
      <c r="Z130" s="292"/>
      <c r="AA130" s="292"/>
      <c r="AB130" s="292"/>
      <c r="AC130" s="292"/>
      <c r="AD130" s="292"/>
      <c r="AE130" s="292"/>
      <c r="AF130" s="292"/>
      <c r="AG130" s="300"/>
      <c r="AH130" s="292"/>
      <c r="AI130" s="292"/>
      <c r="AJ130" s="292"/>
      <c r="AK130" s="289"/>
      <c r="AL130" s="289"/>
      <c r="AM130" s="289"/>
      <c r="AN130" s="289"/>
      <c r="AO130" s="289"/>
      <c r="AP130" s="292"/>
      <c r="AQ130" s="292"/>
      <c r="AR130" s="289"/>
      <c r="AS130" s="292"/>
      <c r="AT130" s="292"/>
      <c r="AU130" s="292"/>
      <c r="AV130" s="292"/>
      <c r="AW130" s="292"/>
      <c r="AX130" s="289"/>
      <c r="AY130" s="289"/>
      <c r="AZ130" s="289"/>
      <c r="BA130" s="292"/>
      <c r="BB130" s="292"/>
      <c r="BC130" s="289"/>
      <c r="BD130" s="292"/>
      <c r="BE130" s="292"/>
      <c r="BF130" s="289"/>
      <c r="BG130" s="289"/>
      <c r="BH130" s="292"/>
      <c r="BI130" s="292"/>
      <c r="BJ130" s="289"/>
      <c r="BK130" s="292"/>
      <c r="BL130" s="289"/>
      <c r="BM130" s="289"/>
      <c r="BN130" s="289"/>
      <c r="BO130" s="289"/>
      <c r="BP130" s="289"/>
      <c r="BQ130" s="192"/>
      <c r="BR130" s="192"/>
      <c r="BS130" s="316"/>
      <c r="BT130" s="298"/>
      <c r="BU130" s="192"/>
      <c r="BV130" s="301"/>
      <c r="BW130" s="301"/>
      <c r="BX130" s="301"/>
      <c r="BY130" s="301"/>
      <c r="BZ130" s="298"/>
    </row>
    <row r="131" spans="1:78" ht="34.5" hidden="1">
      <c r="A131" s="13"/>
      <c r="B131" s="312" t="s">
        <v>395</v>
      </c>
      <c r="C131" s="313">
        <v>-4</v>
      </c>
      <c r="D131" s="13"/>
      <c r="E131" s="314"/>
      <c r="F131" s="314"/>
      <c r="G131" s="314"/>
      <c r="H131" s="314"/>
      <c r="I131" s="314"/>
      <c r="J131" s="314" t="e">
        <f>J129-J128+J130</f>
        <v>#REF!</v>
      </c>
      <c r="K131" s="315"/>
      <c r="L131" s="192"/>
      <c r="M131" s="460" t="s">
        <v>392</v>
      </c>
      <c r="N131" s="299"/>
      <c r="O131" s="292"/>
      <c r="P131" s="292"/>
      <c r="Q131" s="292"/>
      <c r="R131" s="292"/>
      <c r="S131" s="292"/>
      <c r="T131" s="292"/>
      <c r="U131" s="292"/>
      <c r="V131" s="292"/>
      <c r="W131" s="292"/>
      <c r="X131" s="289"/>
      <c r="Y131" s="289"/>
      <c r="Z131" s="292"/>
      <c r="AA131" s="292"/>
      <c r="AB131" s="292"/>
      <c r="AC131" s="292"/>
      <c r="AD131" s="292"/>
      <c r="AE131" s="292"/>
      <c r="AF131" s="292"/>
      <c r="AG131" s="300"/>
      <c r="AH131" s="292"/>
      <c r="AI131" s="292"/>
      <c r="AJ131" s="292"/>
      <c r="AK131" s="289"/>
      <c r="AL131" s="289"/>
      <c r="AM131" s="289"/>
      <c r="AN131" s="289"/>
      <c r="AO131" s="289"/>
      <c r="AP131" s="292"/>
      <c r="AQ131" s="292"/>
      <c r="AR131" s="289"/>
      <c r="AS131" s="292"/>
      <c r="AT131" s="292"/>
      <c r="AU131" s="292"/>
      <c r="AV131" s="292"/>
      <c r="AW131" s="292"/>
      <c r="AX131" s="289"/>
      <c r="AY131" s="289"/>
      <c r="AZ131" s="289"/>
      <c r="BA131" s="292"/>
      <c r="BB131" s="292"/>
      <c r="BC131" s="289"/>
      <c r="BD131" s="292"/>
      <c r="BE131" s="292"/>
      <c r="BF131" s="289"/>
      <c r="BG131" s="289"/>
      <c r="BH131" s="292"/>
      <c r="BI131" s="292"/>
      <c r="BJ131" s="289"/>
      <c r="BK131" s="292"/>
      <c r="BL131" s="289"/>
      <c r="BM131" s="289"/>
      <c r="BN131" s="289"/>
      <c r="BO131" s="289"/>
      <c r="BP131" s="289"/>
      <c r="BQ131" s="192"/>
      <c r="BR131" s="192"/>
      <c r="BS131" s="316"/>
      <c r="BT131" s="298"/>
      <c r="BU131" s="192"/>
      <c r="BV131" s="301"/>
      <c r="BW131" s="301"/>
      <c r="BX131" s="301"/>
      <c r="BY131" s="301"/>
      <c r="BZ131" s="298"/>
    </row>
    <row r="132" spans="1:78" ht="17.25" hidden="1">
      <c r="A132" s="13"/>
      <c r="B132" s="312" t="s">
        <v>396</v>
      </c>
      <c r="C132" s="313">
        <v>-5</v>
      </c>
      <c r="D132" s="13"/>
      <c r="E132" s="314"/>
      <c r="F132" s="314"/>
      <c r="G132" s="314"/>
      <c r="H132" s="314"/>
      <c r="I132" s="314"/>
      <c r="J132" s="343" t="e">
        <f>SUMPRODUCT(--(D134:D756=D134),--(N134:N756=$N$2), J134:J756)</f>
        <v>#REF!</v>
      </c>
      <c r="K132" s="315"/>
      <c r="L132" s="192"/>
      <c r="M132" s="460" t="s">
        <v>392</v>
      </c>
      <c r="N132" s="299"/>
      <c r="O132" s="292"/>
      <c r="P132" s="292"/>
      <c r="Q132" s="292"/>
      <c r="R132" s="292"/>
      <c r="S132" s="292"/>
      <c r="T132" s="292"/>
      <c r="U132" s="292"/>
      <c r="V132" s="292"/>
      <c r="W132" s="292"/>
      <c r="X132" s="289"/>
      <c r="Y132" s="289"/>
      <c r="Z132" s="292"/>
      <c r="AA132" s="292"/>
      <c r="AB132" s="292"/>
      <c r="AC132" s="292"/>
      <c r="AD132" s="292"/>
      <c r="AE132" s="292"/>
      <c r="AF132" s="292"/>
      <c r="AG132" s="300"/>
      <c r="AH132" s="292"/>
      <c r="AI132" s="292"/>
      <c r="AJ132" s="292"/>
      <c r="AK132" s="289"/>
      <c r="AL132" s="289"/>
      <c r="AM132" s="289"/>
      <c r="AN132" s="289"/>
      <c r="AO132" s="289"/>
      <c r="AP132" s="292"/>
      <c r="AQ132" s="292"/>
      <c r="AR132" s="289"/>
      <c r="AS132" s="292"/>
      <c r="AT132" s="292"/>
      <c r="AU132" s="292"/>
      <c r="AV132" s="292"/>
      <c r="AW132" s="292"/>
      <c r="AX132" s="289"/>
      <c r="AY132" s="289"/>
      <c r="AZ132" s="289"/>
      <c r="BA132" s="292"/>
      <c r="BB132" s="292"/>
      <c r="BC132" s="289"/>
      <c r="BD132" s="292"/>
      <c r="BE132" s="292"/>
      <c r="BF132" s="289"/>
      <c r="BG132" s="289"/>
      <c r="BH132" s="292"/>
      <c r="BI132" s="292"/>
      <c r="BJ132" s="289"/>
      <c r="BK132" s="292"/>
      <c r="BL132" s="289"/>
      <c r="BM132" s="289"/>
      <c r="BN132" s="289"/>
      <c r="BO132" s="289"/>
      <c r="BP132" s="289"/>
      <c r="BQ132" s="192"/>
      <c r="BR132" s="192"/>
      <c r="BS132" s="316"/>
      <c r="BT132" s="298"/>
      <c r="BU132" s="192"/>
      <c r="BV132" s="301"/>
      <c r="BW132" s="301"/>
      <c r="BX132" s="301"/>
      <c r="BY132" s="301"/>
      <c r="BZ132" s="298"/>
    </row>
    <row r="133" spans="1:78" ht="19.5" hidden="1" customHeight="1">
      <c r="A133" s="13"/>
      <c r="B133" s="312" t="s">
        <v>397</v>
      </c>
      <c r="C133" s="313">
        <v>-6</v>
      </c>
      <c r="D133" s="13"/>
      <c r="E133" s="314"/>
      <c r="F133" s="314"/>
      <c r="G133" s="314"/>
      <c r="H133" s="314"/>
      <c r="I133" s="314"/>
      <c r="J133" s="314" t="e">
        <f>J132-J131</f>
        <v>#REF!</v>
      </c>
      <c r="K133" s="315"/>
      <c r="L133" s="192"/>
      <c r="M133" s="460" t="s">
        <v>392</v>
      </c>
      <c r="N133" s="299"/>
      <c r="O133" s="292"/>
      <c r="P133" s="292"/>
      <c r="Q133" s="292"/>
      <c r="R133" s="292"/>
      <c r="S133" s="292"/>
      <c r="T133" s="292"/>
      <c r="U133" s="292"/>
      <c r="V133" s="292"/>
      <c r="W133" s="292"/>
      <c r="X133" s="289"/>
      <c r="Y133" s="289"/>
      <c r="Z133" s="292"/>
      <c r="AA133" s="292"/>
      <c r="AB133" s="292"/>
      <c r="AC133" s="292"/>
      <c r="AD133" s="292"/>
      <c r="AE133" s="292"/>
      <c r="AF133" s="292"/>
      <c r="AG133" s="300"/>
      <c r="AH133" s="292"/>
      <c r="AI133" s="292"/>
      <c r="AJ133" s="292"/>
      <c r="AK133" s="289"/>
      <c r="AL133" s="289"/>
      <c r="AM133" s="289"/>
      <c r="AN133" s="289"/>
      <c r="AO133" s="289"/>
      <c r="AP133" s="292"/>
      <c r="AQ133" s="292"/>
      <c r="AR133" s="289"/>
      <c r="AS133" s="292"/>
      <c r="AT133" s="292"/>
      <c r="AU133" s="292"/>
      <c r="AV133" s="292"/>
      <c r="AW133" s="292"/>
      <c r="AX133" s="289"/>
      <c r="AY133" s="289"/>
      <c r="AZ133" s="289"/>
      <c r="BA133" s="292"/>
      <c r="BB133" s="292"/>
      <c r="BC133" s="289"/>
      <c r="BD133" s="292"/>
      <c r="BE133" s="292"/>
      <c r="BF133" s="289"/>
      <c r="BG133" s="289"/>
      <c r="BH133" s="292"/>
      <c r="BI133" s="292"/>
      <c r="BJ133" s="289"/>
      <c r="BK133" s="292"/>
      <c r="BL133" s="289"/>
      <c r="BM133" s="289"/>
      <c r="BN133" s="289"/>
      <c r="BO133" s="289"/>
      <c r="BP133" s="289"/>
      <c r="BQ133" s="192"/>
      <c r="BR133" s="192"/>
      <c r="BS133" s="316"/>
      <c r="BT133" s="298"/>
      <c r="BU133" s="192"/>
      <c r="BV133" s="301"/>
      <c r="BW133" s="301"/>
      <c r="BX133" s="301"/>
      <c r="BY133" s="301"/>
      <c r="BZ133" s="298"/>
    </row>
    <row r="134" spans="1:78" ht="18.75" customHeight="1">
      <c r="A134" s="317">
        <v>1</v>
      </c>
      <c r="B134" s="318" t="s">
        <v>575</v>
      </c>
      <c r="C134" s="461" t="s">
        <v>420</v>
      </c>
      <c r="D134" s="317" t="s">
        <v>106</v>
      </c>
      <c r="E134" s="305">
        <v>0.2</v>
      </c>
      <c r="F134" s="305">
        <v>0</v>
      </c>
      <c r="G134" s="305">
        <v>0.1</v>
      </c>
      <c r="H134" s="305">
        <f t="shared" ref="G134:H146" si="18">I134+J134</f>
        <v>0.1</v>
      </c>
      <c r="I134" s="305"/>
      <c r="J134" s="305">
        <f t="shared" ref="J134:J148" si="19">SUM(O134:BP134)-V134</f>
        <v>0.1</v>
      </c>
      <c r="K134" s="319" t="s">
        <v>389</v>
      </c>
      <c r="L134" s="299" t="s">
        <v>445</v>
      </c>
      <c r="M134" s="460" t="s">
        <v>392</v>
      </c>
      <c r="N134" s="458" t="s">
        <v>381</v>
      </c>
      <c r="O134" s="368"/>
      <c r="P134" s="194">
        <v>0</v>
      </c>
      <c r="Q134" s="368"/>
      <c r="R134" s="194"/>
      <c r="S134" s="194"/>
      <c r="T134" s="194"/>
      <c r="U134" s="194"/>
      <c r="V134" s="194"/>
      <c r="W134" s="194"/>
      <c r="X134" s="194"/>
      <c r="Y134" s="194"/>
      <c r="Z134" s="194"/>
      <c r="AA134" s="194"/>
      <c r="AB134" s="194"/>
      <c r="AC134" s="194"/>
      <c r="AD134" s="194"/>
      <c r="AE134" s="194"/>
      <c r="AF134" s="194"/>
      <c r="AG134" s="194"/>
      <c r="AH134" s="194">
        <v>0.1</v>
      </c>
      <c r="AI134" s="194"/>
      <c r="AJ134" s="194"/>
      <c r="AK134" s="194"/>
      <c r="AL134" s="194"/>
      <c r="AM134" s="194"/>
      <c r="AN134" s="194"/>
      <c r="AO134" s="194"/>
      <c r="AP134" s="194"/>
      <c r="AQ134" s="194"/>
      <c r="AR134" s="194"/>
      <c r="AS134" s="194"/>
      <c r="AT134" s="194"/>
      <c r="AU134" s="194"/>
      <c r="AV134" s="194"/>
      <c r="AW134" s="194"/>
      <c r="AX134" s="194"/>
      <c r="AY134" s="194"/>
      <c r="AZ134" s="194"/>
      <c r="BA134" s="194"/>
      <c r="BB134" s="194"/>
      <c r="BC134" s="194"/>
      <c r="BD134" s="194"/>
      <c r="BE134" s="194">
        <v>0</v>
      </c>
      <c r="BF134" s="194"/>
      <c r="BG134" s="194"/>
      <c r="BH134" s="194"/>
      <c r="BI134" s="194"/>
      <c r="BJ134" s="194"/>
      <c r="BK134" s="194"/>
      <c r="BL134" s="194"/>
      <c r="BM134" s="194"/>
      <c r="BN134" s="194"/>
      <c r="BO134" s="194"/>
      <c r="BP134" s="194"/>
      <c r="BQ134" s="193" t="s">
        <v>576</v>
      </c>
      <c r="BR134" s="193"/>
      <c r="BS134" s="321" t="s">
        <v>409</v>
      </c>
      <c r="BT134" s="309"/>
      <c r="BU134" s="194">
        <f t="shared" ref="BU134:BU141" si="20">E134-H134</f>
        <v>0.1</v>
      </c>
      <c r="BV134" s="322" t="s">
        <v>410</v>
      </c>
      <c r="BW134" s="322"/>
      <c r="BX134" s="322"/>
      <c r="BY134" s="322"/>
    </row>
    <row r="135" spans="1:78" ht="18.75" customHeight="1">
      <c r="A135" s="317">
        <v>2</v>
      </c>
      <c r="B135" s="318" t="s">
        <v>577</v>
      </c>
      <c r="C135" s="461" t="s">
        <v>422</v>
      </c>
      <c r="D135" s="317" t="s">
        <v>106</v>
      </c>
      <c r="E135" s="305">
        <v>0.11</v>
      </c>
      <c r="F135" s="305">
        <v>0.05</v>
      </c>
      <c r="G135" s="305">
        <v>0.06</v>
      </c>
      <c r="H135" s="305">
        <f t="shared" si="18"/>
        <v>0.06</v>
      </c>
      <c r="I135" s="305"/>
      <c r="J135" s="305">
        <f t="shared" si="19"/>
        <v>0.06</v>
      </c>
      <c r="K135" s="319" t="s">
        <v>389</v>
      </c>
      <c r="L135" s="299" t="s">
        <v>445</v>
      </c>
      <c r="M135" s="460" t="s">
        <v>392</v>
      </c>
      <c r="N135" s="458" t="s">
        <v>381</v>
      </c>
      <c r="O135" s="368"/>
      <c r="P135" s="194">
        <v>0</v>
      </c>
      <c r="Q135" s="368"/>
      <c r="R135" s="194"/>
      <c r="S135" s="194"/>
      <c r="T135" s="194"/>
      <c r="U135" s="194"/>
      <c r="V135" s="194"/>
      <c r="W135" s="194"/>
      <c r="X135" s="194"/>
      <c r="Y135" s="194"/>
      <c r="Z135" s="194"/>
      <c r="AA135" s="194"/>
      <c r="AB135" s="194"/>
      <c r="AC135" s="194"/>
      <c r="AD135" s="194"/>
      <c r="AE135" s="194"/>
      <c r="AF135" s="194"/>
      <c r="AG135" s="194"/>
      <c r="AH135" s="194"/>
      <c r="AI135" s="194">
        <v>0.06</v>
      </c>
      <c r="AJ135" s="194"/>
      <c r="AK135" s="194"/>
      <c r="AL135" s="194"/>
      <c r="AM135" s="194"/>
      <c r="AN135" s="194"/>
      <c r="AO135" s="194"/>
      <c r="AP135" s="194"/>
      <c r="AQ135" s="194"/>
      <c r="AR135" s="194"/>
      <c r="AS135" s="194"/>
      <c r="AT135" s="194"/>
      <c r="AU135" s="194"/>
      <c r="AV135" s="194"/>
      <c r="AW135" s="194"/>
      <c r="AX135" s="194"/>
      <c r="AY135" s="194"/>
      <c r="AZ135" s="194"/>
      <c r="BA135" s="194"/>
      <c r="BB135" s="194"/>
      <c r="BC135" s="194"/>
      <c r="BD135" s="194"/>
      <c r="BE135" s="194">
        <v>0</v>
      </c>
      <c r="BF135" s="194"/>
      <c r="BG135" s="194"/>
      <c r="BH135" s="194"/>
      <c r="BI135" s="194"/>
      <c r="BJ135" s="194"/>
      <c r="BK135" s="194"/>
      <c r="BL135" s="194"/>
      <c r="BM135" s="194"/>
      <c r="BN135" s="194"/>
      <c r="BO135" s="194"/>
      <c r="BP135" s="194"/>
      <c r="BQ135" s="193" t="s">
        <v>578</v>
      </c>
      <c r="BR135" s="193"/>
      <c r="BS135" s="321"/>
      <c r="BT135" s="309"/>
      <c r="BU135" s="194">
        <f t="shared" si="20"/>
        <v>0.05</v>
      </c>
      <c r="BV135" s="322"/>
      <c r="BW135" s="322"/>
      <c r="BX135" s="322"/>
      <c r="BY135" s="322"/>
    </row>
    <row r="136" spans="1:78" ht="33">
      <c r="A136" s="317">
        <v>3</v>
      </c>
      <c r="B136" s="325" t="s">
        <v>579</v>
      </c>
      <c r="C136" s="461" t="s">
        <v>427</v>
      </c>
      <c r="D136" s="317" t="s">
        <v>106</v>
      </c>
      <c r="E136" s="305">
        <v>0.2</v>
      </c>
      <c r="F136" s="305">
        <v>0.15</v>
      </c>
      <c r="G136" s="305">
        <v>0.15</v>
      </c>
      <c r="H136" s="305">
        <f t="shared" si="18"/>
        <v>0.15</v>
      </c>
      <c r="I136" s="305"/>
      <c r="J136" s="305">
        <f t="shared" si="19"/>
        <v>0.15</v>
      </c>
      <c r="K136" s="319" t="s">
        <v>389</v>
      </c>
      <c r="L136" s="299" t="s">
        <v>580</v>
      </c>
      <c r="M136" s="460" t="s">
        <v>392</v>
      </c>
      <c r="N136" s="458" t="s">
        <v>381</v>
      </c>
      <c r="O136" s="368"/>
      <c r="P136" s="194">
        <v>0</v>
      </c>
      <c r="Q136" s="368"/>
      <c r="R136" s="194"/>
      <c r="S136" s="194"/>
      <c r="T136" s="194"/>
      <c r="U136" s="194"/>
      <c r="V136" s="194"/>
      <c r="W136" s="194"/>
      <c r="X136" s="194"/>
      <c r="Y136" s="194"/>
      <c r="Z136" s="194"/>
      <c r="AA136" s="194"/>
      <c r="AB136" s="194"/>
      <c r="AC136" s="194"/>
      <c r="AD136" s="194"/>
      <c r="AE136" s="194"/>
      <c r="AF136" s="194"/>
      <c r="AG136" s="194"/>
      <c r="AH136" s="194"/>
      <c r="AI136" s="194"/>
      <c r="AJ136" s="194"/>
      <c r="AK136" s="194"/>
      <c r="AL136" s="194"/>
      <c r="AM136" s="194"/>
      <c r="AN136" s="194"/>
      <c r="AO136" s="194"/>
      <c r="AP136" s="194"/>
      <c r="AQ136" s="194"/>
      <c r="AR136" s="194"/>
      <c r="AS136" s="194"/>
      <c r="AT136" s="194"/>
      <c r="AU136" s="194"/>
      <c r="AV136" s="194"/>
      <c r="AW136" s="194"/>
      <c r="AX136" s="194"/>
      <c r="AY136" s="194"/>
      <c r="AZ136" s="194"/>
      <c r="BA136" s="194"/>
      <c r="BB136" s="194"/>
      <c r="BC136" s="194"/>
      <c r="BD136" s="194"/>
      <c r="BE136" s="194">
        <v>0</v>
      </c>
      <c r="BF136" s="194"/>
      <c r="BG136" s="194"/>
      <c r="BH136" s="194"/>
      <c r="BI136" s="194"/>
      <c r="BJ136" s="194"/>
      <c r="BK136" s="194"/>
      <c r="BL136" s="194"/>
      <c r="BM136" s="326"/>
      <c r="BN136" s="326">
        <v>0.15</v>
      </c>
      <c r="BO136" s="326"/>
      <c r="BP136" s="326"/>
      <c r="BQ136" s="193" t="s">
        <v>581</v>
      </c>
      <c r="BR136" s="193"/>
      <c r="BS136" s="321" t="s">
        <v>409</v>
      </c>
      <c r="BT136" s="309"/>
      <c r="BU136" s="194">
        <f t="shared" si="20"/>
        <v>5.0000000000000017E-2</v>
      </c>
      <c r="BV136" s="322"/>
      <c r="BW136" s="322"/>
      <c r="BX136" s="322"/>
      <c r="BY136" s="322"/>
    </row>
    <row r="137" spans="1:78" ht="18.75" customHeight="1">
      <c r="A137" s="317">
        <v>4</v>
      </c>
      <c r="B137" s="318" t="s">
        <v>582</v>
      </c>
      <c r="C137" s="461" t="s">
        <v>414</v>
      </c>
      <c r="D137" s="317" t="s">
        <v>106</v>
      </c>
      <c r="E137" s="305">
        <v>0.1</v>
      </c>
      <c r="F137" s="305">
        <v>7.0000000000000007E-2</v>
      </c>
      <c r="G137" s="305">
        <v>7.2700000000000001E-2</v>
      </c>
      <c r="H137" s="305">
        <f t="shared" si="18"/>
        <v>0.08</v>
      </c>
      <c r="I137" s="305"/>
      <c r="J137" s="305">
        <f t="shared" si="19"/>
        <v>0.08</v>
      </c>
      <c r="K137" s="319" t="s">
        <v>389</v>
      </c>
      <c r="L137" s="299" t="s">
        <v>445</v>
      </c>
      <c r="M137" s="460" t="s">
        <v>392</v>
      </c>
      <c r="N137" s="458" t="s">
        <v>381</v>
      </c>
      <c r="O137" s="349"/>
      <c r="P137" s="194">
        <v>0</v>
      </c>
      <c r="Q137" s="349">
        <v>0.08</v>
      </c>
      <c r="R137" s="194"/>
      <c r="S137" s="194"/>
      <c r="T137" s="194"/>
      <c r="U137" s="194"/>
      <c r="V137" s="194"/>
      <c r="W137" s="194"/>
      <c r="X137" s="194"/>
      <c r="Y137" s="194"/>
      <c r="Z137" s="194"/>
      <c r="AA137" s="194"/>
      <c r="AB137" s="194"/>
      <c r="AC137" s="194"/>
      <c r="AD137" s="194"/>
      <c r="AE137" s="194"/>
      <c r="AF137" s="194"/>
      <c r="AG137" s="194"/>
      <c r="AH137" s="194"/>
      <c r="AI137" s="194"/>
      <c r="AJ137" s="194"/>
      <c r="AK137" s="194"/>
      <c r="AL137" s="194"/>
      <c r="AM137" s="194"/>
      <c r="AN137" s="194"/>
      <c r="AO137" s="194"/>
      <c r="AP137" s="194"/>
      <c r="AQ137" s="194"/>
      <c r="AR137" s="194"/>
      <c r="AS137" s="194"/>
      <c r="AT137" s="194"/>
      <c r="AU137" s="194"/>
      <c r="AV137" s="194"/>
      <c r="AW137" s="194"/>
      <c r="AX137" s="194"/>
      <c r="AY137" s="194"/>
      <c r="AZ137" s="194"/>
      <c r="BA137" s="194"/>
      <c r="BB137" s="194"/>
      <c r="BC137" s="194"/>
      <c r="BD137" s="194"/>
      <c r="BE137" s="194">
        <v>0</v>
      </c>
      <c r="BF137" s="194"/>
      <c r="BG137" s="194"/>
      <c r="BH137" s="194"/>
      <c r="BI137" s="194"/>
      <c r="BJ137" s="194"/>
      <c r="BK137" s="194"/>
      <c r="BL137" s="194"/>
      <c r="BM137" s="194"/>
      <c r="BN137" s="194"/>
      <c r="BO137" s="194"/>
      <c r="BP137" s="194"/>
      <c r="BQ137" s="193" t="s">
        <v>583</v>
      </c>
      <c r="BR137" s="193"/>
      <c r="BS137" s="321"/>
      <c r="BT137" s="309"/>
      <c r="BU137" s="194">
        <f t="shared" si="20"/>
        <v>2.0000000000000004E-2</v>
      </c>
      <c r="BV137" s="322"/>
      <c r="BW137" s="322"/>
      <c r="BX137" s="322" t="s">
        <v>410</v>
      </c>
      <c r="BY137" s="322"/>
    </row>
    <row r="138" spans="1:78" ht="18.75" customHeight="1">
      <c r="A138" s="317">
        <v>5</v>
      </c>
      <c r="B138" s="318" t="s">
        <v>584</v>
      </c>
      <c r="C138" s="461" t="s">
        <v>402</v>
      </c>
      <c r="D138" s="317" t="s">
        <v>106</v>
      </c>
      <c r="E138" s="305">
        <v>0.1</v>
      </c>
      <c r="F138" s="305">
        <v>0.06</v>
      </c>
      <c r="G138" s="305">
        <v>6.1199999999999997E-2</v>
      </c>
      <c r="H138" s="305">
        <f t="shared" si="18"/>
        <v>7.0000000000000007E-2</v>
      </c>
      <c r="I138" s="305"/>
      <c r="J138" s="305">
        <f t="shared" si="19"/>
        <v>7.0000000000000007E-2</v>
      </c>
      <c r="K138" s="319" t="s">
        <v>389</v>
      </c>
      <c r="L138" s="299" t="s">
        <v>445</v>
      </c>
      <c r="M138" s="460" t="s">
        <v>392</v>
      </c>
      <c r="N138" s="458" t="s">
        <v>381</v>
      </c>
      <c r="O138" s="349"/>
      <c r="P138" s="194">
        <v>0</v>
      </c>
      <c r="Q138" s="349">
        <v>7.0000000000000007E-2</v>
      </c>
      <c r="R138" s="194"/>
      <c r="S138" s="194"/>
      <c r="T138" s="194"/>
      <c r="U138" s="194"/>
      <c r="V138" s="194"/>
      <c r="W138" s="194"/>
      <c r="X138" s="194"/>
      <c r="Y138" s="194"/>
      <c r="Z138" s="194"/>
      <c r="AA138" s="194"/>
      <c r="AB138" s="194"/>
      <c r="AC138" s="194"/>
      <c r="AD138" s="194"/>
      <c r="AE138" s="194"/>
      <c r="AF138" s="194"/>
      <c r="AG138" s="194"/>
      <c r="AH138" s="194"/>
      <c r="AI138" s="194"/>
      <c r="AJ138" s="194"/>
      <c r="AK138" s="194"/>
      <c r="AL138" s="194"/>
      <c r="AM138" s="194"/>
      <c r="AN138" s="194"/>
      <c r="AO138" s="194"/>
      <c r="AP138" s="194"/>
      <c r="AQ138" s="194"/>
      <c r="AR138" s="194"/>
      <c r="AS138" s="194"/>
      <c r="AT138" s="194"/>
      <c r="AU138" s="194"/>
      <c r="AV138" s="194"/>
      <c r="AW138" s="194"/>
      <c r="AX138" s="194"/>
      <c r="AY138" s="194"/>
      <c r="AZ138" s="194"/>
      <c r="BA138" s="194"/>
      <c r="BB138" s="194"/>
      <c r="BC138" s="194"/>
      <c r="BD138" s="194"/>
      <c r="BE138" s="194">
        <v>0</v>
      </c>
      <c r="BF138" s="194"/>
      <c r="BG138" s="194"/>
      <c r="BH138" s="194"/>
      <c r="BI138" s="194"/>
      <c r="BJ138" s="194"/>
      <c r="BK138" s="194"/>
      <c r="BL138" s="194"/>
      <c r="BM138" s="194"/>
      <c r="BN138" s="194"/>
      <c r="BO138" s="194"/>
      <c r="BP138" s="194"/>
      <c r="BQ138" s="193" t="s">
        <v>585</v>
      </c>
      <c r="BR138" s="193"/>
      <c r="BS138" s="321"/>
      <c r="BT138" s="309"/>
      <c r="BU138" s="194">
        <f t="shared" si="20"/>
        <v>0.03</v>
      </c>
      <c r="BV138" s="322"/>
      <c r="BW138" s="322"/>
      <c r="BX138" s="322"/>
      <c r="BY138" s="322"/>
    </row>
    <row r="139" spans="1:78" ht="18.75" customHeight="1">
      <c r="A139" s="317">
        <v>6</v>
      </c>
      <c r="B139" s="318" t="s">
        <v>586</v>
      </c>
      <c r="C139" s="461" t="s">
        <v>404</v>
      </c>
      <c r="D139" s="317" t="s">
        <v>106</v>
      </c>
      <c r="E139" s="305">
        <v>0.14000000000000001</v>
      </c>
      <c r="F139" s="305">
        <v>9.5399999999999999E-2</v>
      </c>
      <c r="G139" s="305">
        <v>9.5399999999999999E-2</v>
      </c>
      <c r="H139" s="305">
        <f t="shared" si="18"/>
        <v>0.1</v>
      </c>
      <c r="I139" s="305"/>
      <c r="J139" s="305">
        <f t="shared" si="19"/>
        <v>0.1</v>
      </c>
      <c r="K139" s="319" t="s">
        <v>389</v>
      </c>
      <c r="L139" s="299" t="s">
        <v>445</v>
      </c>
      <c r="M139" s="460" t="s">
        <v>392</v>
      </c>
      <c r="N139" s="458" t="s">
        <v>381</v>
      </c>
      <c r="O139" s="349"/>
      <c r="P139" s="194">
        <v>0</v>
      </c>
      <c r="Q139" s="349"/>
      <c r="R139" s="194"/>
      <c r="S139" s="194"/>
      <c r="T139" s="194"/>
      <c r="U139" s="194"/>
      <c r="V139" s="194"/>
      <c r="W139" s="194"/>
      <c r="X139" s="194"/>
      <c r="Y139" s="194"/>
      <c r="Z139" s="194"/>
      <c r="AA139" s="194"/>
      <c r="AB139" s="194"/>
      <c r="AC139" s="194"/>
      <c r="AD139" s="194"/>
      <c r="AE139" s="194"/>
      <c r="AF139" s="194"/>
      <c r="AG139" s="194"/>
      <c r="AH139" s="194"/>
      <c r="AI139" s="345">
        <v>0.1</v>
      </c>
      <c r="AJ139" s="194"/>
      <c r="AK139" s="194"/>
      <c r="AL139" s="194"/>
      <c r="AM139" s="194"/>
      <c r="AN139" s="194"/>
      <c r="AO139" s="194"/>
      <c r="AP139" s="194"/>
      <c r="AQ139" s="194"/>
      <c r="AR139" s="194"/>
      <c r="AS139" s="194"/>
      <c r="AT139" s="194"/>
      <c r="AU139" s="194"/>
      <c r="AV139" s="194"/>
      <c r="AW139" s="194"/>
      <c r="AX139" s="194"/>
      <c r="AY139" s="194"/>
      <c r="AZ139" s="194"/>
      <c r="BA139" s="194"/>
      <c r="BB139" s="194"/>
      <c r="BC139" s="194"/>
      <c r="BD139" s="194"/>
      <c r="BE139" s="194">
        <v>0</v>
      </c>
      <c r="BF139" s="194"/>
      <c r="BG139" s="194"/>
      <c r="BH139" s="194"/>
      <c r="BI139" s="194"/>
      <c r="BJ139" s="194"/>
      <c r="BK139" s="194"/>
      <c r="BL139" s="194"/>
      <c r="BM139" s="194"/>
      <c r="BN139" s="194"/>
      <c r="BO139" s="194"/>
      <c r="BP139" s="194"/>
      <c r="BQ139" s="193" t="s">
        <v>587</v>
      </c>
      <c r="BR139" s="193"/>
      <c r="BS139" s="321"/>
      <c r="BT139" s="309"/>
      <c r="BU139" s="194">
        <f t="shared" si="20"/>
        <v>4.0000000000000008E-2</v>
      </c>
      <c r="BV139" s="322"/>
      <c r="BW139" s="322"/>
      <c r="BX139" s="322"/>
      <c r="BY139" s="322"/>
    </row>
    <row r="140" spans="1:78" ht="18.75" customHeight="1">
      <c r="A140" s="317">
        <v>7</v>
      </c>
      <c r="B140" s="325" t="s">
        <v>588</v>
      </c>
      <c r="C140" s="461" t="s">
        <v>399</v>
      </c>
      <c r="D140" s="317" t="s">
        <v>106</v>
      </c>
      <c r="E140" s="305">
        <v>6.3899999999999998E-2</v>
      </c>
      <c r="F140" s="305">
        <v>0.06</v>
      </c>
      <c r="G140" s="305">
        <v>7.0000000000000007E-2</v>
      </c>
      <c r="H140" s="305">
        <f t="shared" si="18"/>
        <v>7.0000000000000007E-2</v>
      </c>
      <c r="I140" s="305"/>
      <c r="J140" s="305">
        <f t="shared" si="19"/>
        <v>7.0000000000000007E-2</v>
      </c>
      <c r="K140" s="319" t="s">
        <v>389</v>
      </c>
      <c r="L140" s="299" t="s">
        <v>445</v>
      </c>
      <c r="M140" s="460" t="s">
        <v>392</v>
      </c>
      <c r="N140" s="458" t="s">
        <v>381</v>
      </c>
      <c r="O140" s="349"/>
      <c r="P140" s="194">
        <v>0</v>
      </c>
      <c r="Q140" s="349">
        <v>7.0000000000000007E-2</v>
      </c>
      <c r="R140" s="194"/>
      <c r="S140" s="194"/>
      <c r="T140" s="194"/>
      <c r="U140" s="194"/>
      <c r="V140" s="194"/>
      <c r="W140" s="194"/>
      <c r="X140" s="194"/>
      <c r="Y140" s="194"/>
      <c r="Z140" s="194"/>
      <c r="AA140" s="194"/>
      <c r="AB140" s="194"/>
      <c r="AC140" s="194"/>
      <c r="AD140" s="194"/>
      <c r="AE140" s="194"/>
      <c r="AF140" s="194"/>
      <c r="AG140" s="194"/>
      <c r="AH140" s="194"/>
      <c r="AI140" s="194"/>
      <c r="AJ140" s="194"/>
      <c r="AK140" s="194"/>
      <c r="AL140" s="194"/>
      <c r="AM140" s="194"/>
      <c r="AN140" s="194"/>
      <c r="AO140" s="194"/>
      <c r="AP140" s="194"/>
      <c r="AQ140" s="194"/>
      <c r="AR140" s="194"/>
      <c r="AS140" s="194"/>
      <c r="AT140" s="194"/>
      <c r="AU140" s="194"/>
      <c r="AV140" s="194"/>
      <c r="AW140" s="194"/>
      <c r="AX140" s="194"/>
      <c r="AY140" s="194"/>
      <c r="AZ140" s="194"/>
      <c r="BA140" s="194"/>
      <c r="BB140" s="194"/>
      <c r="BC140" s="194"/>
      <c r="BD140" s="194"/>
      <c r="BE140" s="194">
        <v>0</v>
      </c>
      <c r="BF140" s="194"/>
      <c r="BG140" s="194"/>
      <c r="BH140" s="194"/>
      <c r="BI140" s="194"/>
      <c r="BJ140" s="194"/>
      <c r="BK140" s="194"/>
      <c r="BL140" s="194"/>
      <c r="BM140" s="194"/>
      <c r="BN140" s="194"/>
      <c r="BO140" s="194"/>
      <c r="BP140" s="194"/>
      <c r="BQ140" s="193" t="s">
        <v>589</v>
      </c>
      <c r="BR140" s="193"/>
      <c r="BS140" s="321"/>
      <c r="BT140" s="309"/>
      <c r="BU140" s="194">
        <f t="shared" si="20"/>
        <v>-6.1000000000000082E-3</v>
      </c>
      <c r="BV140" s="322"/>
      <c r="BW140" s="322"/>
      <c r="BX140" s="322"/>
      <c r="BY140" s="322"/>
    </row>
    <row r="141" spans="1:78" ht="18.75" customHeight="1">
      <c r="A141" s="317">
        <v>8</v>
      </c>
      <c r="B141" s="318" t="s">
        <v>590</v>
      </c>
      <c r="C141" s="462" t="s">
        <v>436</v>
      </c>
      <c r="D141" s="317" t="s">
        <v>106</v>
      </c>
      <c r="E141" s="305">
        <v>1.74</v>
      </c>
      <c r="F141" s="305">
        <v>1.74</v>
      </c>
      <c r="G141" s="305"/>
      <c r="H141" s="305">
        <f t="shared" si="18"/>
        <v>1.74</v>
      </c>
      <c r="I141" s="305"/>
      <c r="J141" s="305">
        <f t="shared" si="19"/>
        <v>1.74</v>
      </c>
      <c r="K141" s="319" t="s">
        <v>389</v>
      </c>
      <c r="L141" s="299"/>
      <c r="M141" s="460" t="s">
        <v>392</v>
      </c>
      <c r="N141" s="458" t="s">
        <v>381</v>
      </c>
      <c r="O141" s="349"/>
      <c r="P141" s="194">
        <v>0</v>
      </c>
      <c r="Q141" s="194">
        <v>1.74</v>
      </c>
      <c r="R141" s="194"/>
      <c r="S141" s="194"/>
      <c r="T141" s="194"/>
      <c r="U141" s="194"/>
      <c r="V141" s="194"/>
      <c r="W141" s="194"/>
      <c r="X141" s="194"/>
      <c r="Y141" s="194"/>
      <c r="Z141" s="194"/>
      <c r="AA141" s="194"/>
      <c r="AB141" s="194"/>
      <c r="AC141" s="194"/>
      <c r="AD141" s="194"/>
      <c r="AE141" s="194"/>
      <c r="AF141" s="194"/>
      <c r="AG141" s="194"/>
      <c r="AH141" s="194"/>
      <c r="AI141" s="194"/>
      <c r="AJ141" s="194"/>
      <c r="AK141" s="194"/>
      <c r="AL141" s="194"/>
      <c r="AM141" s="194"/>
      <c r="AN141" s="194"/>
      <c r="AO141" s="194"/>
      <c r="AP141" s="194"/>
      <c r="AQ141" s="194"/>
      <c r="AR141" s="194"/>
      <c r="AS141" s="194"/>
      <c r="AT141" s="194"/>
      <c r="AU141" s="194"/>
      <c r="AV141" s="194"/>
      <c r="AW141" s="194"/>
      <c r="AX141" s="194"/>
      <c r="AY141" s="194"/>
      <c r="AZ141" s="194"/>
      <c r="BA141" s="194"/>
      <c r="BB141" s="194"/>
      <c r="BC141" s="194"/>
      <c r="BD141" s="194"/>
      <c r="BE141" s="194">
        <v>0</v>
      </c>
      <c r="BF141" s="194"/>
      <c r="BG141" s="194"/>
      <c r="BH141" s="194"/>
      <c r="BI141" s="194"/>
      <c r="BJ141" s="194"/>
      <c r="BK141" s="194"/>
      <c r="BL141" s="194"/>
      <c r="BM141" s="194"/>
      <c r="BN141" s="194"/>
      <c r="BO141" s="194"/>
      <c r="BP141" s="194"/>
      <c r="BQ141" s="193"/>
      <c r="BR141" s="193"/>
      <c r="BS141" s="321"/>
      <c r="BT141" s="309"/>
      <c r="BU141" s="194">
        <f t="shared" si="20"/>
        <v>0</v>
      </c>
      <c r="BV141" s="322"/>
      <c r="BW141" s="322"/>
      <c r="BX141" s="322"/>
      <c r="BY141" s="322"/>
    </row>
    <row r="142" spans="1:78" ht="18.75" customHeight="1">
      <c r="A142" s="317">
        <v>9</v>
      </c>
      <c r="B142" s="325" t="s">
        <v>591</v>
      </c>
      <c r="C142" s="461" t="s">
        <v>406</v>
      </c>
      <c r="D142" s="317" t="s">
        <v>106</v>
      </c>
      <c r="E142" s="305"/>
      <c r="F142" s="305"/>
      <c r="G142" s="305">
        <v>0.09</v>
      </c>
      <c r="H142" s="305">
        <f t="shared" si="18"/>
        <v>0.09</v>
      </c>
      <c r="I142" s="305"/>
      <c r="J142" s="305">
        <f t="shared" si="19"/>
        <v>0.09</v>
      </c>
      <c r="K142" s="319" t="s">
        <v>570</v>
      </c>
      <c r="L142" s="299" t="s">
        <v>445</v>
      </c>
      <c r="M142" s="460" t="s">
        <v>392</v>
      </c>
      <c r="N142" s="458" t="s">
        <v>381</v>
      </c>
      <c r="O142" s="349"/>
      <c r="P142" s="194"/>
      <c r="Q142" s="194"/>
      <c r="R142" s="194"/>
      <c r="S142" s="194"/>
      <c r="T142" s="194"/>
      <c r="U142" s="194"/>
      <c r="V142" s="194"/>
      <c r="W142" s="194"/>
      <c r="X142" s="194"/>
      <c r="Y142" s="194"/>
      <c r="Z142" s="194"/>
      <c r="AA142" s="194"/>
      <c r="AB142" s="194"/>
      <c r="AC142" s="345">
        <v>0.09</v>
      </c>
      <c r="AD142" s="194"/>
      <c r="AE142" s="194"/>
      <c r="AF142" s="194"/>
      <c r="AG142" s="194"/>
      <c r="AH142" s="194"/>
      <c r="AI142" s="194"/>
      <c r="AJ142" s="194"/>
      <c r="AK142" s="194"/>
      <c r="AL142" s="194"/>
      <c r="AM142" s="194"/>
      <c r="AN142" s="194"/>
      <c r="AO142" s="194"/>
      <c r="AP142" s="194"/>
      <c r="AQ142" s="194"/>
      <c r="AR142" s="194"/>
      <c r="AS142" s="194"/>
      <c r="AT142" s="194"/>
      <c r="AU142" s="194"/>
      <c r="AV142" s="194"/>
      <c r="AW142" s="194"/>
      <c r="AX142" s="194"/>
      <c r="AY142" s="194"/>
      <c r="AZ142" s="194"/>
      <c r="BA142" s="194"/>
      <c r="BB142" s="194"/>
      <c r="BC142" s="194"/>
      <c r="BD142" s="194"/>
      <c r="BE142" s="194"/>
      <c r="BF142" s="194"/>
      <c r="BG142" s="194"/>
      <c r="BH142" s="194"/>
      <c r="BI142" s="194"/>
      <c r="BJ142" s="194"/>
      <c r="BK142" s="194"/>
      <c r="BL142" s="194"/>
      <c r="BM142" s="194"/>
      <c r="BN142" s="194"/>
      <c r="BO142" s="194"/>
      <c r="BP142" s="194"/>
      <c r="BQ142" s="193"/>
      <c r="BR142" s="193"/>
      <c r="BS142" s="321"/>
      <c r="BT142" s="309"/>
      <c r="BU142" s="194"/>
      <c r="BV142" s="322"/>
      <c r="BW142" s="322"/>
      <c r="BX142" s="322"/>
      <c r="BY142" s="322"/>
    </row>
    <row r="143" spans="1:78" ht="18.75" customHeight="1">
      <c r="A143" s="317">
        <v>10</v>
      </c>
      <c r="B143" s="325" t="s">
        <v>592</v>
      </c>
      <c r="C143" s="462" t="s">
        <v>436</v>
      </c>
      <c r="D143" s="317" t="s">
        <v>106</v>
      </c>
      <c r="E143" s="305"/>
      <c r="F143" s="305"/>
      <c r="G143" s="305">
        <f t="shared" si="18"/>
        <v>0.09</v>
      </c>
      <c r="H143" s="305">
        <f t="shared" si="18"/>
        <v>0.09</v>
      </c>
      <c r="I143" s="344"/>
      <c r="J143" s="305">
        <f t="shared" si="19"/>
        <v>0.09</v>
      </c>
      <c r="K143" s="319" t="s">
        <v>570</v>
      </c>
      <c r="L143" s="299" t="s">
        <v>445</v>
      </c>
      <c r="M143" s="460" t="s">
        <v>392</v>
      </c>
      <c r="N143" s="458" t="s">
        <v>381</v>
      </c>
      <c r="O143" s="349"/>
      <c r="P143" s="194"/>
      <c r="Q143" s="194"/>
      <c r="R143" s="194"/>
      <c r="S143" s="194"/>
      <c r="T143" s="194"/>
      <c r="U143" s="194"/>
      <c r="V143" s="194"/>
      <c r="W143" s="194"/>
      <c r="X143" s="194"/>
      <c r="Y143" s="194"/>
      <c r="Z143" s="194"/>
      <c r="AA143" s="194"/>
      <c r="AB143" s="194"/>
      <c r="AC143" s="194"/>
      <c r="AD143" s="194"/>
      <c r="AE143" s="194"/>
      <c r="AF143" s="194"/>
      <c r="AG143" s="194"/>
      <c r="AH143" s="194"/>
      <c r="AI143" s="194"/>
      <c r="AJ143" s="194"/>
      <c r="AK143" s="194"/>
      <c r="AL143" s="194"/>
      <c r="AM143" s="194"/>
      <c r="AN143" s="194"/>
      <c r="AO143" s="194"/>
      <c r="AP143" s="194"/>
      <c r="AQ143" s="194"/>
      <c r="AR143" s="194"/>
      <c r="AS143" s="194"/>
      <c r="AT143" s="194"/>
      <c r="AU143" s="194"/>
      <c r="AV143" s="194"/>
      <c r="AW143" s="194"/>
      <c r="AX143" s="194"/>
      <c r="AY143" s="194"/>
      <c r="AZ143" s="194"/>
      <c r="BA143" s="194"/>
      <c r="BB143" s="194"/>
      <c r="BC143" s="194"/>
      <c r="BD143" s="194"/>
      <c r="BE143" s="194"/>
      <c r="BF143" s="194"/>
      <c r="BG143" s="194"/>
      <c r="BH143" s="194"/>
      <c r="BI143" s="194"/>
      <c r="BJ143" s="194"/>
      <c r="BK143" s="194"/>
      <c r="BL143" s="194"/>
      <c r="BM143" s="345">
        <v>0.09</v>
      </c>
      <c r="BN143" s="194"/>
      <c r="BO143" s="194"/>
      <c r="BP143" s="194"/>
      <c r="BQ143" s="193"/>
      <c r="BR143" s="193"/>
      <c r="BS143" s="321"/>
      <c r="BT143" s="309"/>
      <c r="BU143" s="194"/>
      <c r="BV143" s="322"/>
      <c r="BW143" s="322"/>
      <c r="BX143" s="322"/>
      <c r="BY143" s="322"/>
    </row>
    <row r="144" spans="1:78" ht="18.75" customHeight="1">
      <c r="A144" s="317">
        <v>11</v>
      </c>
      <c r="B144" s="325" t="s">
        <v>593</v>
      </c>
      <c r="C144" s="461" t="s">
        <v>416</v>
      </c>
      <c r="D144" s="317" t="s">
        <v>106</v>
      </c>
      <c r="E144" s="305"/>
      <c r="F144" s="305"/>
      <c r="G144" s="305">
        <v>0.1</v>
      </c>
      <c r="H144" s="305">
        <f t="shared" si="18"/>
        <v>0.08</v>
      </c>
      <c r="I144" s="344"/>
      <c r="J144" s="305">
        <f t="shared" si="19"/>
        <v>0.08</v>
      </c>
      <c r="K144" s="319" t="s">
        <v>570</v>
      </c>
      <c r="L144" s="299" t="s">
        <v>445</v>
      </c>
      <c r="M144" s="460" t="s">
        <v>392</v>
      </c>
      <c r="N144" s="458" t="s">
        <v>381</v>
      </c>
      <c r="O144" s="349"/>
      <c r="P144" s="194"/>
      <c r="Q144" s="194">
        <v>0.08</v>
      </c>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4"/>
      <c r="AY144" s="194"/>
      <c r="AZ144" s="194"/>
      <c r="BA144" s="194"/>
      <c r="BB144" s="194"/>
      <c r="BC144" s="194"/>
      <c r="BD144" s="194"/>
      <c r="BE144" s="194"/>
      <c r="BF144" s="194"/>
      <c r="BG144" s="194"/>
      <c r="BH144" s="194"/>
      <c r="BI144" s="194"/>
      <c r="BJ144" s="194"/>
      <c r="BK144" s="194"/>
      <c r="BL144" s="194"/>
      <c r="BM144" s="345"/>
      <c r="BN144" s="194"/>
      <c r="BO144" s="194"/>
      <c r="BP144" s="194"/>
      <c r="BQ144" s="193"/>
      <c r="BR144" s="193"/>
      <c r="BS144" s="321"/>
      <c r="BT144" s="309"/>
      <c r="BU144" s="194"/>
      <c r="BV144" s="322"/>
      <c r="BW144" s="322"/>
      <c r="BX144" s="322"/>
      <c r="BY144" s="322"/>
    </row>
    <row r="145" spans="1:78" ht="18.75" customHeight="1">
      <c r="A145" s="317">
        <v>12</v>
      </c>
      <c r="B145" s="325" t="s">
        <v>594</v>
      </c>
      <c r="C145" s="461" t="s">
        <v>418</v>
      </c>
      <c r="D145" s="317" t="s">
        <v>106</v>
      </c>
      <c r="E145" s="305"/>
      <c r="F145" s="305"/>
      <c r="G145" s="305">
        <v>0.06</v>
      </c>
      <c r="H145" s="305">
        <f t="shared" si="18"/>
        <v>0.06</v>
      </c>
      <c r="I145" s="344"/>
      <c r="J145" s="305">
        <f t="shared" si="19"/>
        <v>0.06</v>
      </c>
      <c r="K145" s="319" t="s">
        <v>570</v>
      </c>
      <c r="L145" s="299" t="s">
        <v>445</v>
      </c>
      <c r="M145" s="460" t="s">
        <v>392</v>
      </c>
      <c r="N145" s="458" t="s">
        <v>381</v>
      </c>
      <c r="O145" s="349"/>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4"/>
      <c r="AY145" s="194"/>
      <c r="AZ145" s="194"/>
      <c r="BA145" s="194"/>
      <c r="BB145" s="194"/>
      <c r="BC145" s="194"/>
      <c r="BD145" s="194"/>
      <c r="BE145" s="194"/>
      <c r="BF145" s="194"/>
      <c r="BG145" s="194"/>
      <c r="BH145" s="194"/>
      <c r="BI145" s="194"/>
      <c r="BJ145" s="194"/>
      <c r="BK145" s="194"/>
      <c r="BL145" s="194"/>
      <c r="BM145" s="345"/>
      <c r="BN145" s="194">
        <v>0.06</v>
      </c>
      <c r="BO145" s="194"/>
      <c r="BP145" s="194"/>
      <c r="BQ145" s="193"/>
      <c r="BR145" s="193"/>
      <c r="BS145" s="321"/>
      <c r="BT145" s="309"/>
      <c r="BU145" s="194"/>
      <c r="BV145" s="322"/>
      <c r="BW145" s="322"/>
      <c r="BX145" s="322"/>
      <c r="BY145" s="322"/>
    </row>
    <row r="146" spans="1:78" ht="18.75" customHeight="1">
      <c r="A146" s="317">
        <v>13</v>
      </c>
      <c r="B146" s="325" t="s">
        <v>574</v>
      </c>
      <c r="C146" s="461" t="s">
        <v>471</v>
      </c>
      <c r="D146" s="317" t="s">
        <v>106</v>
      </c>
      <c r="E146" s="305"/>
      <c r="F146" s="305"/>
      <c r="G146" s="305"/>
      <c r="H146" s="305">
        <f t="shared" si="18"/>
        <v>2.2199999999999998</v>
      </c>
      <c r="I146" s="344"/>
      <c r="J146" s="305">
        <f t="shared" si="19"/>
        <v>2.2199999999999998</v>
      </c>
      <c r="K146" s="319"/>
      <c r="L146" s="299" t="s">
        <v>595</v>
      </c>
      <c r="M146" s="460"/>
      <c r="N146" s="458"/>
      <c r="O146" s="349">
        <f>O147</f>
        <v>0</v>
      </c>
      <c r="P146" s="349">
        <f t="shared" ref="P146:R146" si="21">P147</f>
        <v>0.21999999999999997</v>
      </c>
      <c r="Q146" s="349">
        <f t="shared" si="21"/>
        <v>1</v>
      </c>
      <c r="R146" s="349">
        <f t="shared" si="21"/>
        <v>1</v>
      </c>
      <c r="S146" s="194"/>
      <c r="T146" s="194"/>
      <c r="U146" s="194"/>
      <c r="V146" s="194"/>
      <c r="W146" s="194"/>
      <c r="X146" s="194"/>
      <c r="Y146" s="194"/>
      <c r="Z146" s="194"/>
      <c r="AA146" s="194"/>
      <c r="AB146" s="194"/>
      <c r="AC146" s="194"/>
      <c r="AD146" s="194"/>
      <c r="AE146" s="194"/>
      <c r="AF146" s="194"/>
      <c r="AG146" s="194"/>
      <c r="AH146" s="194"/>
      <c r="AI146" s="194"/>
      <c r="AJ146" s="194"/>
      <c r="AK146" s="194"/>
      <c r="AL146" s="194"/>
      <c r="AM146" s="194"/>
      <c r="AN146" s="194"/>
      <c r="AO146" s="194"/>
      <c r="AP146" s="194"/>
      <c r="AQ146" s="194"/>
      <c r="AR146" s="194"/>
      <c r="AS146" s="194"/>
      <c r="AT146" s="194"/>
      <c r="AU146" s="194"/>
      <c r="AV146" s="194"/>
      <c r="AW146" s="194"/>
      <c r="AX146" s="194"/>
      <c r="AY146" s="194"/>
      <c r="AZ146" s="194"/>
      <c r="BA146" s="194"/>
      <c r="BB146" s="194"/>
      <c r="BC146" s="194"/>
      <c r="BD146" s="194"/>
      <c r="BE146" s="194"/>
      <c r="BF146" s="194"/>
      <c r="BG146" s="194"/>
      <c r="BH146" s="194"/>
      <c r="BI146" s="194"/>
      <c r="BJ146" s="194"/>
      <c r="BK146" s="194"/>
      <c r="BL146" s="194"/>
      <c r="BM146" s="345"/>
      <c r="BN146" s="194"/>
      <c r="BO146" s="194"/>
      <c r="BP146" s="194"/>
      <c r="BQ146" s="193"/>
      <c r="BR146" s="193"/>
      <c r="BS146" s="321"/>
      <c r="BT146" s="309"/>
      <c r="BU146" s="194"/>
      <c r="BV146" s="322"/>
      <c r="BW146" s="322"/>
      <c r="BX146" s="322"/>
      <c r="BY146" s="322"/>
    </row>
    <row r="147" spans="1:78" s="189" customFormat="1" ht="17.25" hidden="1">
      <c r="A147" s="332" t="s">
        <v>461</v>
      </c>
      <c r="B147" s="332" t="s">
        <v>574</v>
      </c>
      <c r="C147" s="332" t="s">
        <v>436</v>
      </c>
      <c r="D147" s="332" t="s">
        <v>106</v>
      </c>
      <c r="E147" s="333"/>
      <c r="F147" s="333"/>
      <c r="G147" s="334"/>
      <c r="H147" s="236"/>
      <c r="I147" s="333"/>
      <c r="J147" s="334"/>
      <c r="K147" s="335"/>
      <c r="L147" s="336"/>
      <c r="M147" s="460" t="s">
        <v>392</v>
      </c>
      <c r="N147" s="336"/>
      <c r="O147" s="337"/>
      <c r="P147" s="337">
        <f>0.42-0.2</f>
        <v>0.21999999999999997</v>
      </c>
      <c r="Q147" s="337">
        <v>1</v>
      </c>
      <c r="R147" s="337">
        <v>1</v>
      </c>
      <c r="S147" s="337"/>
      <c r="T147" s="337"/>
      <c r="U147" s="337">
        <v>0.2</v>
      </c>
      <c r="V147" s="337"/>
      <c r="W147" s="337"/>
      <c r="X147" s="337"/>
      <c r="Y147" s="337"/>
      <c r="Z147" s="337"/>
      <c r="AA147" s="337"/>
      <c r="AB147" s="337"/>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37"/>
      <c r="AY147" s="337"/>
      <c r="AZ147" s="337"/>
      <c r="BA147" s="337"/>
      <c r="BB147" s="337"/>
      <c r="BC147" s="337"/>
      <c r="BD147" s="337"/>
      <c r="BE147" s="337"/>
      <c r="BF147" s="337"/>
      <c r="BG147" s="337"/>
      <c r="BH147" s="337"/>
      <c r="BI147" s="337"/>
      <c r="BJ147" s="337"/>
      <c r="BK147" s="337"/>
      <c r="BL147" s="337"/>
      <c r="BM147" s="337"/>
      <c r="BN147" s="337"/>
      <c r="BO147" s="337"/>
      <c r="BP147" s="337"/>
    </row>
    <row r="148" spans="1:78" ht="18.75" customHeight="1">
      <c r="A148" s="302" t="s">
        <v>596</v>
      </c>
      <c r="B148" s="303" t="s">
        <v>597</v>
      </c>
      <c r="C148" s="13"/>
      <c r="D148" s="302"/>
      <c r="E148" s="304"/>
      <c r="F148" s="304">
        <v>0</v>
      </c>
      <c r="G148" s="304"/>
      <c r="H148" s="305">
        <f t="shared" ref="H148:H301" si="22">I148+J148</f>
        <v>0</v>
      </c>
      <c r="I148" s="304"/>
      <c r="J148" s="305">
        <f t="shared" si="19"/>
        <v>0</v>
      </c>
      <c r="K148" s="306"/>
      <c r="L148" s="192"/>
      <c r="M148" s="460" t="s">
        <v>392</v>
      </c>
      <c r="N148" s="458" t="s">
        <v>381</v>
      </c>
      <c r="O148" s="194"/>
      <c r="P148" s="194">
        <v>0</v>
      </c>
      <c r="Q148" s="194"/>
      <c r="R148" s="194"/>
      <c r="S148" s="194"/>
      <c r="T148" s="194"/>
      <c r="U148" s="194"/>
      <c r="V148" s="194"/>
      <c r="W148" s="194"/>
      <c r="X148" s="194"/>
      <c r="Y148" s="194"/>
      <c r="Z148" s="194"/>
      <c r="AA148" s="194"/>
      <c r="AB148" s="194"/>
      <c r="AC148" s="194"/>
      <c r="AD148" s="194"/>
      <c r="AE148" s="194"/>
      <c r="AF148" s="194"/>
      <c r="AG148" s="194"/>
      <c r="AH148" s="194"/>
      <c r="AI148" s="194"/>
      <c r="AJ148" s="194"/>
      <c r="AK148" s="194"/>
      <c r="AL148" s="194"/>
      <c r="AM148" s="194"/>
      <c r="AN148" s="194"/>
      <c r="AO148" s="194"/>
      <c r="AP148" s="194"/>
      <c r="AQ148" s="194"/>
      <c r="AR148" s="194"/>
      <c r="AS148" s="194"/>
      <c r="AT148" s="194"/>
      <c r="AU148" s="194"/>
      <c r="AV148" s="194"/>
      <c r="AW148" s="194"/>
      <c r="AX148" s="194"/>
      <c r="AY148" s="194"/>
      <c r="AZ148" s="194"/>
      <c r="BA148" s="194"/>
      <c r="BB148" s="194"/>
      <c r="BC148" s="194"/>
      <c r="BD148" s="194"/>
      <c r="BE148" s="194">
        <v>0</v>
      </c>
      <c r="BF148" s="194"/>
      <c r="BG148" s="194"/>
      <c r="BH148" s="194"/>
      <c r="BI148" s="194"/>
      <c r="BJ148" s="194"/>
      <c r="BK148" s="194"/>
      <c r="BL148" s="194"/>
      <c r="BM148" s="194"/>
      <c r="BN148" s="194"/>
      <c r="BO148" s="194"/>
      <c r="BP148" s="194"/>
      <c r="BQ148" s="307"/>
      <c r="BR148" s="307"/>
      <c r="BS148" s="308"/>
      <c r="BT148" s="309"/>
      <c r="BU148" s="194">
        <f>E148-H148</f>
        <v>0</v>
      </c>
      <c r="BV148" s="310"/>
      <c r="BW148" s="310"/>
      <c r="BX148" s="310"/>
      <c r="BY148" s="310"/>
      <c r="BZ148" s="311"/>
    </row>
    <row r="149" spans="1:78" ht="21" customHeight="1">
      <c r="A149" s="317">
        <v>1</v>
      </c>
      <c r="B149" s="318" t="s">
        <v>598</v>
      </c>
      <c r="C149" s="461" t="s">
        <v>420</v>
      </c>
      <c r="D149" s="317" t="s">
        <v>128</v>
      </c>
      <c r="E149" s="305">
        <v>0.03</v>
      </c>
      <c r="F149" s="305">
        <v>0.03</v>
      </c>
      <c r="G149" s="305"/>
      <c r="H149" s="305">
        <f t="shared" si="22"/>
        <v>0.03</v>
      </c>
      <c r="I149" s="305"/>
      <c r="J149" s="305">
        <f t="shared" ref="J149:J170" si="23">SUM(O149:BP149)-V149</f>
        <v>0.03</v>
      </c>
      <c r="K149" s="319" t="s">
        <v>389</v>
      </c>
      <c r="L149" s="299"/>
      <c r="M149" s="460" t="s">
        <v>392</v>
      </c>
      <c r="N149" s="458" t="s">
        <v>381</v>
      </c>
      <c r="O149" s="194"/>
      <c r="P149" s="194">
        <v>0</v>
      </c>
      <c r="Q149" s="194">
        <v>0.02</v>
      </c>
      <c r="R149" s="194"/>
      <c r="S149" s="194"/>
      <c r="T149" s="194"/>
      <c r="U149" s="194"/>
      <c r="V149" s="194"/>
      <c r="W149" s="194"/>
      <c r="X149" s="194"/>
      <c r="Y149" s="194"/>
      <c r="Z149" s="194"/>
      <c r="AA149" s="194"/>
      <c r="AB149" s="194"/>
      <c r="AC149" s="194">
        <v>0.01</v>
      </c>
      <c r="AD149" s="194"/>
      <c r="AE149" s="194"/>
      <c r="AF149" s="194"/>
      <c r="AG149" s="194"/>
      <c r="AH149" s="194"/>
      <c r="AI149" s="194"/>
      <c r="AJ149" s="194"/>
      <c r="AK149" s="194"/>
      <c r="AL149" s="194"/>
      <c r="AM149" s="194"/>
      <c r="AN149" s="194"/>
      <c r="AO149" s="194"/>
      <c r="AP149" s="194"/>
      <c r="AQ149" s="194"/>
      <c r="AR149" s="194"/>
      <c r="AS149" s="194"/>
      <c r="AT149" s="194"/>
      <c r="AU149" s="194"/>
      <c r="AV149" s="194"/>
      <c r="AW149" s="194"/>
      <c r="AX149" s="194"/>
      <c r="AY149" s="194"/>
      <c r="AZ149" s="194"/>
      <c r="BA149" s="194"/>
      <c r="BB149" s="194"/>
      <c r="BC149" s="194"/>
      <c r="BD149" s="194"/>
      <c r="BE149" s="194">
        <v>0</v>
      </c>
      <c r="BF149" s="194"/>
      <c r="BG149" s="194"/>
      <c r="BH149" s="194"/>
      <c r="BI149" s="194"/>
      <c r="BJ149" s="194"/>
      <c r="BK149" s="194"/>
      <c r="BL149" s="194"/>
      <c r="BM149" s="194"/>
      <c r="BN149" s="194"/>
      <c r="BO149" s="194"/>
      <c r="BP149" s="194"/>
      <c r="BQ149" s="193" t="s">
        <v>599</v>
      </c>
      <c r="BR149" s="193"/>
      <c r="BS149" s="321"/>
      <c r="BU149" s="194">
        <f>E149-H149</f>
        <v>0</v>
      </c>
      <c r="BV149" s="322"/>
      <c r="BW149" s="322"/>
      <c r="BX149" s="322" t="s">
        <v>410</v>
      </c>
      <c r="BY149" s="322"/>
    </row>
    <row r="150" spans="1:78" ht="21" customHeight="1">
      <c r="A150" s="317">
        <v>2</v>
      </c>
      <c r="B150" s="318" t="s">
        <v>600</v>
      </c>
      <c r="C150" s="461" t="s">
        <v>422</v>
      </c>
      <c r="D150" s="317" t="s">
        <v>128</v>
      </c>
      <c r="E150" s="305">
        <v>7.0000000000000007E-2</v>
      </c>
      <c r="F150" s="305">
        <v>7.0000000000000007E-2</v>
      </c>
      <c r="G150" s="305"/>
      <c r="H150" s="305">
        <f t="shared" si="22"/>
        <v>7.0000000000000007E-2</v>
      </c>
      <c r="I150" s="305"/>
      <c r="J150" s="305">
        <f t="shared" si="23"/>
        <v>7.0000000000000007E-2</v>
      </c>
      <c r="K150" s="319" t="s">
        <v>389</v>
      </c>
      <c r="L150" s="299"/>
      <c r="M150" s="460" t="s">
        <v>392</v>
      </c>
      <c r="N150" s="458" t="s">
        <v>381</v>
      </c>
      <c r="O150" s="194"/>
      <c r="P150" s="194">
        <v>0</v>
      </c>
      <c r="Q150" s="194">
        <v>7.0000000000000007E-2</v>
      </c>
      <c r="R150" s="194"/>
      <c r="S150" s="194"/>
      <c r="T150" s="194"/>
      <c r="U150" s="194"/>
      <c r="V150" s="194"/>
      <c r="W150" s="194"/>
      <c r="X150" s="194"/>
      <c r="Y150" s="194"/>
      <c r="Z150" s="194"/>
      <c r="AA150" s="194"/>
      <c r="AB150" s="194"/>
      <c r="AC150" s="194"/>
      <c r="AD150" s="194"/>
      <c r="AE150" s="194"/>
      <c r="AF150" s="194"/>
      <c r="AG150" s="194"/>
      <c r="AH150" s="194"/>
      <c r="AI150" s="194"/>
      <c r="AJ150" s="194"/>
      <c r="AK150" s="194"/>
      <c r="AL150" s="194"/>
      <c r="AM150" s="194"/>
      <c r="AN150" s="194"/>
      <c r="AO150" s="194"/>
      <c r="AP150" s="194"/>
      <c r="AQ150" s="194"/>
      <c r="AR150" s="194"/>
      <c r="AS150" s="194"/>
      <c r="AT150" s="194"/>
      <c r="AU150" s="194"/>
      <c r="AV150" s="194"/>
      <c r="AW150" s="194"/>
      <c r="AX150" s="194"/>
      <c r="AY150" s="194"/>
      <c r="AZ150" s="194"/>
      <c r="BA150" s="194"/>
      <c r="BB150" s="194"/>
      <c r="BC150" s="194"/>
      <c r="BD150" s="194"/>
      <c r="BE150" s="194">
        <v>0</v>
      </c>
      <c r="BF150" s="194"/>
      <c r="BG150" s="194"/>
      <c r="BH150" s="194"/>
      <c r="BI150" s="194"/>
      <c r="BJ150" s="194"/>
      <c r="BK150" s="194"/>
      <c r="BL150" s="194"/>
      <c r="BM150" s="194"/>
      <c r="BN150" s="194"/>
      <c r="BO150" s="194"/>
      <c r="BP150" s="194"/>
      <c r="BQ150" s="193" t="s">
        <v>601</v>
      </c>
      <c r="BR150" s="193" t="s">
        <v>559</v>
      </c>
      <c r="BS150" s="321" t="s">
        <v>479</v>
      </c>
      <c r="BU150" s="194">
        <f>E150-H150</f>
        <v>0</v>
      </c>
      <c r="BV150" s="322"/>
      <c r="BW150" s="322"/>
      <c r="BX150" s="322"/>
      <c r="BY150" s="322"/>
    </row>
    <row r="151" spans="1:78" ht="49.5">
      <c r="A151" s="317">
        <v>3</v>
      </c>
      <c r="B151" s="325" t="s">
        <v>602</v>
      </c>
      <c r="C151" s="340" t="s">
        <v>603</v>
      </c>
      <c r="D151" s="317" t="s">
        <v>128</v>
      </c>
      <c r="E151" s="305"/>
      <c r="F151" s="305">
        <v>0.21999999999999997</v>
      </c>
      <c r="G151" s="305"/>
      <c r="H151" s="305">
        <f t="shared" si="22"/>
        <v>0.24</v>
      </c>
      <c r="I151" s="369">
        <v>0.05</v>
      </c>
      <c r="J151" s="305">
        <f t="shared" si="23"/>
        <v>0.18999999999999997</v>
      </c>
      <c r="K151" s="319" t="s">
        <v>570</v>
      </c>
      <c r="L151" s="299" t="s">
        <v>445</v>
      </c>
      <c r="M151" s="460" t="s">
        <v>392</v>
      </c>
      <c r="N151" s="458"/>
      <c r="O151" s="345"/>
      <c r="P151" s="345">
        <v>0</v>
      </c>
      <c r="Q151" s="345">
        <v>0.08</v>
      </c>
      <c r="R151" s="345">
        <v>0.09</v>
      </c>
      <c r="S151" s="345"/>
      <c r="T151" s="345">
        <v>0</v>
      </c>
      <c r="U151" s="345">
        <v>0</v>
      </c>
      <c r="V151" s="345"/>
      <c r="W151" s="345">
        <v>0</v>
      </c>
      <c r="X151" s="345"/>
      <c r="Y151" s="345"/>
      <c r="Z151" s="345">
        <v>0</v>
      </c>
      <c r="AA151" s="345">
        <v>0</v>
      </c>
      <c r="AB151" s="345">
        <v>0</v>
      </c>
      <c r="AC151" s="345">
        <v>0</v>
      </c>
      <c r="AD151" s="345"/>
      <c r="AE151" s="345"/>
      <c r="AF151" s="345">
        <v>0.02</v>
      </c>
      <c r="AG151" s="370"/>
      <c r="AH151" s="345">
        <v>0</v>
      </c>
      <c r="AI151" s="345">
        <v>0</v>
      </c>
      <c r="AJ151" s="345"/>
      <c r="AK151" s="345"/>
      <c r="AL151" s="345"/>
      <c r="AM151" s="345"/>
      <c r="AN151" s="345"/>
      <c r="AO151" s="345"/>
      <c r="AP151" s="345"/>
      <c r="AQ151" s="345"/>
      <c r="AR151" s="345"/>
      <c r="AS151" s="345"/>
      <c r="AT151" s="345"/>
      <c r="AU151" s="345"/>
      <c r="AV151" s="345">
        <v>0</v>
      </c>
      <c r="AW151" s="345">
        <v>0</v>
      </c>
      <c r="AX151" s="345"/>
      <c r="AY151" s="345"/>
      <c r="AZ151" s="345"/>
      <c r="BA151" s="345"/>
      <c r="BB151" s="345"/>
      <c r="BC151" s="345"/>
      <c r="BD151" s="345"/>
      <c r="BE151" s="345"/>
      <c r="BF151" s="345"/>
      <c r="BG151" s="345"/>
      <c r="BH151" s="345">
        <v>0</v>
      </c>
      <c r="BI151" s="345">
        <v>0</v>
      </c>
      <c r="BJ151" s="345"/>
      <c r="BK151" s="345"/>
      <c r="BL151" s="345"/>
      <c r="BM151" s="345">
        <v>0</v>
      </c>
      <c r="BN151" s="345"/>
      <c r="BO151" s="194"/>
      <c r="BP151" s="194"/>
      <c r="BQ151" s="193"/>
      <c r="BR151" s="193"/>
      <c r="BS151" s="321"/>
      <c r="BU151" s="194">
        <f>E151-H151</f>
        <v>-0.24</v>
      </c>
      <c r="BV151" s="322"/>
      <c r="BW151" s="322"/>
      <c r="BX151" s="322"/>
      <c r="BY151" s="322"/>
    </row>
    <row r="152" spans="1:78" s="384" customFormat="1" hidden="1">
      <c r="A152" s="371" t="s">
        <v>461</v>
      </c>
      <c r="B152" s="372"/>
      <c r="C152" s="463" t="s">
        <v>427</v>
      </c>
      <c r="D152" s="371" t="s">
        <v>128</v>
      </c>
      <c r="E152" s="373"/>
      <c r="F152" s="373"/>
      <c r="G152" s="373"/>
      <c r="H152" s="373">
        <f t="shared" si="22"/>
        <v>0.1</v>
      </c>
      <c r="I152" s="374">
        <v>0.02</v>
      </c>
      <c r="J152" s="373">
        <f t="shared" si="23"/>
        <v>0.08</v>
      </c>
      <c r="K152" s="375" t="s">
        <v>570</v>
      </c>
      <c r="L152" s="376"/>
      <c r="M152" s="464" t="s">
        <v>392</v>
      </c>
      <c r="N152" s="465" t="s">
        <v>381</v>
      </c>
      <c r="O152" s="377"/>
      <c r="P152" s="377">
        <v>0</v>
      </c>
      <c r="Q152" s="377">
        <v>0.03</v>
      </c>
      <c r="R152" s="377">
        <v>0.03</v>
      </c>
      <c r="S152" s="377"/>
      <c r="T152" s="377"/>
      <c r="U152" s="377"/>
      <c r="V152" s="377"/>
      <c r="W152" s="377"/>
      <c r="X152" s="377"/>
      <c r="Y152" s="377"/>
      <c r="Z152" s="377"/>
      <c r="AA152" s="377"/>
      <c r="AB152" s="377"/>
      <c r="AC152" s="377"/>
      <c r="AD152" s="377"/>
      <c r="AE152" s="377"/>
      <c r="AF152" s="377">
        <v>0.02</v>
      </c>
      <c r="AG152" s="378"/>
      <c r="AH152" s="377"/>
      <c r="AI152" s="377"/>
      <c r="AJ152" s="377"/>
      <c r="AK152" s="377"/>
      <c r="AL152" s="377"/>
      <c r="AM152" s="377"/>
      <c r="AN152" s="377"/>
      <c r="AO152" s="377"/>
      <c r="AP152" s="377"/>
      <c r="AQ152" s="377"/>
      <c r="AR152" s="377"/>
      <c r="AS152" s="377"/>
      <c r="AT152" s="377"/>
      <c r="AU152" s="377"/>
      <c r="AV152" s="377"/>
      <c r="AW152" s="377"/>
      <c r="AX152" s="377"/>
      <c r="AY152" s="377"/>
      <c r="AZ152" s="377"/>
      <c r="BA152" s="377"/>
      <c r="BB152" s="377"/>
      <c r="BC152" s="377"/>
      <c r="BD152" s="377"/>
      <c r="BE152" s="377"/>
      <c r="BF152" s="377"/>
      <c r="BG152" s="377"/>
      <c r="BH152" s="377"/>
      <c r="BI152" s="377"/>
      <c r="BJ152" s="377"/>
      <c r="BK152" s="377"/>
      <c r="BL152" s="377"/>
      <c r="BM152" s="377"/>
      <c r="BN152" s="377"/>
      <c r="BO152" s="379"/>
      <c r="BP152" s="379"/>
      <c r="BQ152" s="380"/>
      <c r="BR152" s="380"/>
      <c r="BS152" s="381"/>
      <c r="BT152" s="382"/>
      <c r="BU152" s="379"/>
      <c r="BV152" s="383"/>
      <c r="BW152" s="383"/>
      <c r="BX152" s="383"/>
      <c r="BY152" s="383"/>
    </row>
    <row r="153" spans="1:78" s="384" customFormat="1" hidden="1">
      <c r="A153" s="371" t="s">
        <v>461</v>
      </c>
      <c r="B153" s="372"/>
      <c r="C153" s="463" t="s">
        <v>416</v>
      </c>
      <c r="D153" s="371" t="s">
        <v>128</v>
      </c>
      <c r="E153" s="373"/>
      <c r="F153" s="373"/>
      <c r="G153" s="373"/>
      <c r="H153" s="373">
        <f t="shared" si="22"/>
        <v>0.14000000000000001</v>
      </c>
      <c r="I153" s="374">
        <v>0.03</v>
      </c>
      <c r="J153" s="373">
        <f t="shared" si="23"/>
        <v>0.11</v>
      </c>
      <c r="K153" s="375" t="s">
        <v>570</v>
      </c>
      <c r="L153" s="376"/>
      <c r="M153" s="464" t="s">
        <v>392</v>
      </c>
      <c r="N153" s="465" t="s">
        <v>381</v>
      </c>
      <c r="O153" s="377"/>
      <c r="P153" s="377">
        <v>0</v>
      </c>
      <c r="Q153" s="377">
        <f>Q151-Q152</f>
        <v>0.05</v>
      </c>
      <c r="R153" s="377">
        <f>R151-R152</f>
        <v>0.06</v>
      </c>
      <c r="S153" s="377"/>
      <c r="T153" s="377"/>
      <c r="U153" s="377"/>
      <c r="V153" s="377"/>
      <c r="W153" s="377"/>
      <c r="X153" s="377"/>
      <c r="Y153" s="377"/>
      <c r="Z153" s="377"/>
      <c r="AA153" s="377"/>
      <c r="AB153" s="377"/>
      <c r="AC153" s="377"/>
      <c r="AD153" s="377"/>
      <c r="AE153" s="377"/>
      <c r="AF153" s="377"/>
      <c r="AG153" s="378"/>
      <c r="AH153" s="377"/>
      <c r="AI153" s="377"/>
      <c r="AJ153" s="377"/>
      <c r="AK153" s="377"/>
      <c r="AL153" s="377"/>
      <c r="AM153" s="377"/>
      <c r="AN153" s="377"/>
      <c r="AO153" s="377"/>
      <c r="AP153" s="377"/>
      <c r="AQ153" s="377"/>
      <c r="AR153" s="377"/>
      <c r="AS153" s="377"/>
      <c r="AT153" s="377"/>
      <c r="AU153" s="377"/>
      <c r="AV153" s="377"/>
      <c r="AW153" s="377"/>
      <c r="AX153" s="377"/>
      <c r="AY153" s="377"/>
      <c r="AZ153" s="377"/>
      <c r="BA153" s="377"/>
      <c r="BB153" s="377"/>
      <c r="BC153" s="377"/>
      <c r="BD153" s="377"/>
      <c r="BE153" s="377">
        <f>BE151-BE152</f>
        <v>0</v>
      </c>
      <c r="BF153" s="377"/>
      <c r="BG153" s="377"/>
      <c r="BH153" s="377"/>
      <c r="BI153" s="377"/>
      <c r="BJ153" s="377"/>
      <c r="BK153" s="377"/>
      <c r="BL153" s="377"/>
      <c r="BM153" s="377"/>
      <c r="BN153" s="377"/>
      <c r="BO153" s="379"/>
      <c r="BP153" s="379"/>
      <c r="BQ153" s="380"/>
      <c r="BR153" s="380"/>
      <c r="BS153" s="381"/>
      <c r="BT153" s="382"/>
      <c r="BU153" s="379"/>
      <c r="BV153" s="383"/>
      <c r="BW153" s="383"/>
      <c r="BX153" s="383"/>
      <c r="BY153" s="383"/>
    </row>
    <row r="154" spans="1:78" ht="17.25" customHeight="1">
      <c r="A154" s="317">
        <v>4</v>
      </c>
      <c r="B154" s="318" t="s">
        <v>604</v>
      </c>
      <c r="C154" s="462" t="s">
        <v>436</v>
      </c>
      <c r="D154" s="317" t="s">
        <v>128</v>
      </c>
      <c r="E154" s="305">
        <v>0.03</v>
      </c>
      <c r="F154" s="305">
        <v>0.03</v>
      </c>
      <c r="G154" s="305"/>
      <c r="H154" s="305">
        <f t="shared" si="22"/>
        <v>0.03</v>
      </c>
      <c r="I154" s="305"/>
      <c r="J154" s="305">
        <f t="shared" si="23"/>
        <v>0.03</v>
      </c>
      <c r="K154" s="319" t="s">
        <v>389</v>
      </c>
      <c r="L154" s="299"/>
      <c r="M154" s="460" t="s">
        <v>392</v>
      </c>
      <c r="N154" s="458" t="s">
        <v>381</v>
      </c>
      <c r="O154" s="194"/>
      <c r="P154" s="194">
        <v>0</v>
      </c>
      <c r="Q154" s="194"/>
      <c r="R154" s="194">
        <v>0.03</v>
      </c>
      <c r="S154" s="194"/>
      <c r="T154" s="194"/>
      <c r="U154" s="194"/>
      <c r="V154" s="194"/>
      <c r="W154" s="194"/>
      <c r="X154" s="194"/>
      <c r="Y154" s="194"/>
      <c r="Z154" s="194"/>
      <c r="AA154" s="194"/>
      <c r="AB154" s="194"/>
      <c r="AC154" s="194"/>
      <c r="AD154" s="194"/>
      <c r="AE154" s="194"/>
      <c r="AF154" s="194"/>
      <c r="AG154" s="194"/>
      <c r="AH154" s="194"/>
      <c r="AI154" s="194"/>
      <c r="AJ154" s="194"/>
      <c r="AK154" s="194"/>
      <c r="AL154" s="194"/>
      <c r="AM154" s="194"/>
      <c r="AN154" s="194"/>
      <c r="AO154" s="194"/>
      <c r="AP154" s="194"/>
      <c r="AQ154" s="194"/>
      <c r="AR154" s="194"/>
      <c r="AS154" s="194"/>
      <c r="AT154" s="194"/>
      <c r="AU154" s="194"/>
      <c r="AV154" s="194"/>
      <c r="AW154" s="194"/>
      <c r="AX154" s="194"/>
      <c r="AY154" s="194"/>
      <c r="AZ154" s="194"/>
      <c r="BA154" s="194"/>
      <c r="BB154" s="194"/>
      <c r="BC154" s="194"/>
      <c r="BD154" s="194"/>
      <c r="BE154" s="194">
        <v>0</v>
      </c>
      <c r="BF154" s="194"/>
      <c r="BG154" s="194"/>
      <c r="BH154" s="194"/>
      <c r="BI154" s="194"/>
      <c r="BJ154" s="194"/>
      <c r="BK154" s="194"/>
      <c r="BL154" s="194"/>
      <c r="BM154" s="194"/>
      <c r="BN154" s="194"/>
      <c r="BO154" s="194"/>
      <c r="BP154" s="194"/>
      <c r="BQ154" s="193" t="s">
        <v>605</v>
      </c>
      <c r="BR154" s="193"/>
      <c r="BS154" s="321"/>
      <c r="BU154" s="194">
        <f t="shared" ref="BU154:BU217" si="24">E154-H154</f>
        <v>0</v>
      </c>
      <c r="BV154" s="322"/>
      <c r="BW154" s="322"/>
      <c r="BX154" s="322"/>
      <c r="BY154" s="322"/>
    </row>
    <row r="155" spans="1:78" ht="17.25" customHeight="1">
      <c r="A155" s="317">
        <v>5</v>
      </c>
      <c r="B155" s="318" t="s">
        <v>606</v>
      </c>
      <c r="C155" s="462" t="s">
        <v>436</v>
      </c>
      <c r="D155" s="317" t="s">
        <v>128</v>
      </c>
      <c r="E155" s="305">
        <v>0.05</v>
      </c>
      <c r="F155" s="305">
        <v>0.05</v>
      </c>
      <c r="G155" s="305"/>
      <c r="H155" s="305">
        <f t="shared" si="22"/>
        <v>0.05</v>
      </c>
      <c r="I155" s="305">
        <v>0</v>
      </c>
      <c r="J155" s="305">
        <f t="shared" si="23"/>
        <v>0.05</v>
      </c>
      <c r="K155" s="319" t="s">
        <v>389</v>
      </c>
      <c r="L155" s="299"/>
      <c r="M155" s="460" t="s">
        <v>392</v>
      </c>
      <c r="N155" s="458" t="s">
        <v>381</v>
      </c>
      <c r="O155" s="194"/>
      <c r="P155" s="194">
        <v>0</v>
      </c>
      <c r="Q155" s="194">
        <v>0.05</v>
      </c>
      <c r="R155" s="194"/>
      <c r="S155" s="194"/>
      <c r="T155" s="194"/>
      <c r="U155" s="194"/>
      <c r="V155" s="194"/>
      <c r="W155" s="194"/>
      <c r="X155" s="194"/>
      <c r="Y155" s="194"/>
      <c r="Z155" s="194"/>
      <c r="AA155" s="194"/>
      <c r="AB155" s="194"/>
      <c r="AC155" s="194"/>
      <c r="AD155" s="194"/>
      <c r="AE155" s="194"/>
      <c r="AF155" s="194"/>
      <c r="AG155" s="194"/>
      <c r="AH155" s="194"/>
      <c r="AI155" s="194"/>
      <c r="AJ155" s="194"/>
      <c r="AK155" s="194"/>
      <c r="AL155" s="194"/>
      <c r="AM155" s="194"/>
      <c r="AN155" s="194"/>
      <c r="AO155" s="194"/>
      <c r="AP155" s="194"/>
      <c r="AQ155" s="194"/>
      <c r="AR155" s="194"/>
      <c r="AS155" s="194"/>
      <c r="AT155" s="194"/>
      <c r="AU155" s="194"/>
      <c r="AV155" s="194"/>
      <c r="AW155" s="194"/>
      <c r="AX155" s="194"/>
      <c r="AY155" s="194"/>
      <c r="AZ155" s="194"/>
      <c r="BA155" s="194"/>
      <c r="BB155" s="194"/>
      <c r="BC155" s="194"/>
      <c r="BD155" s="194"/>
      <c r="BE155" s="194">
        <v>0</v>
      </c>
      <c r="BF155" s="194"/>
      <c r="BG155" s="194"/>
      <c r="BH155" s="194"/>
      <c r="BI155" s="194"/>
      <c r="BJ155" s="194"/>
      <c r="BK155" s="194"/>
      <c r="BL155" s="194"/>
      <c r="BM155" s="194"/>
      <c r="BN155" s="194"/>
      <c r="BO155" s="194"/>
      <c r="BP155" s="194"/>
      <c r="BQ155" s="193" t="s">
        <v>607</v>
      </c>
      <c r="BR155" s="193"/>
      <c r="BS155" s="321"/>
      <c r="BU155" s="194">
        <f t="shared" si="24"/>
        <v>0</v>
      </c>
      <c r="BV155" s="322"/>
      <c r="BW155" s="322"/>
      <c r="BX155" s="322"/>
      <c r="BY155" s="322"/>
    </row>
    <row r="156" spans="1:78" ht="17.25" customHeight="1">
      <c r="A156" s="317">
        <v>6</v>
      </c>
      <c r="B156" s="318" t="s">
        <v>608</v>
      </c>
      <c r="C156" s="462" t="s">
        <v>436</v>
      </c>
      <c r="D156" s="317" t="s">
        <v>128</v>
      </c>
      <c r="E156" s="305">
        <v>0.05</v>
      </c>
      <c r="F156" s="305">
        <v>0.05</v>
      </c>
      <c r="G156" s="305"/>
      <c r="H156" s="305">
        <f t="shared" si="22"/>
        <v>0.05</v>
      </c>
      <c r="I156" s="305">
        <v>0</v>
      </c>
      <c r="J156" s="305">
        <f t="shared" si="23"/>
        <v>0.05</v>
      </c>
      <c r="K156" s="319" t="s">
        <v>389</v>
      </c>
      <c r="L156" s="299"/>
      <c r="M156" s="460" t="s">
        <v>392</v>
      </c>
      <c r="N156" s="458" t="s">
        <v>381</v>
      </c>
      <c r="O156" s="194"/>
      <c r="P156" s="194">
        <v>0</v>
      </c>
      <c r="Q156" s="194"/>
      <c r="R156" s="194"/>
      <c r="S156" s="194"/>
      <c r="T156" s="194"/>
      <c r="U156" s="194"/>
      <c r="V156" s="194"/>
      <c r="W156" s="194"/>
      <c r="X156" s="194"/>
      <c r="Y156" s="194"/>
      <c r="Z156" s="194"/>
      <c r="AA156" s="194"/>
      <c r="AB156" s="194"/>
      <c r="AC156" s="194"/>
      <c r="AD156" s="194"/>
      <c r="AE156" s="194"/>
      <c r="AF156" s="194"/>
      <c r="AG156" s="194"/>
      <c r="AH156" s="194">
        <v>0.05</v>
      </c>
      <c r="AI156" s="194"/>
      <c r="AJ156" s="194"/>
      <c r="AK156" s="194"/>
      <c r="AL156" s="194"/>
      <c r="AM156" s="194"/>
      <c r="AN156" s="194"/>
      <c r="AO156" s="194"/>
      <c r="AP156" s="194"/>
      <c r="AQ156" s="194"/>
      <c r="AR156" s="194"/>
      <c r="AS156" s="194"/>
      <c r="AT156" s="194"/>
      <c r="AU156" s="194"/>
      <c r="AV156" s="194"/>
      <c r="AW156" s="194"/>
      <c r="AX156" s="194"/>
      <c r="AY156" s="194"/>
      <c r="AZ156" s="194"/>
      <c r="BA156" s="194"/>
      <c r="BB156" s="194"/>
      <c r="BC156" s="194"/>
      <c r="BD156" s="194"/>
      <c r="BE156" s="194">
        <v>0</v>
      </c>
      <c r="BF156" s="194"/>
      <c r="BG156" s="194"/>
      <c r="BH156" s="194"/>
      <c r="BI156" s="194"/>
      <c r="BJ156" s="194"/>
      <c r="BK156" s="194"/>
      <c r="BL156" s="194"/>
      <c r="BM156" s="194"/>
      <c r="BN156" s="194"/>
      <c r="BO156" s="194"/>
      <c r="BP156" s="194"/>
      <c r="BQ156" s="193" t="s">
        <v>609</v>
      </c>
      <c r="BR156" s="193"/>
      <c r="BS156" s="321"/>
      <c r="BU156" s="194">
        <f t="shared" si="24"/>
        <v>0</v>
      </c>
      <c r="BV156" s="322"/>
      <c r="BW156" s="322"/>
      <c r="BX156" s="322"/>
      <c r="BY156" s="322"/>
    </row>
    <row r="157" spans="1:78" ht="17.25" customHeight="1">
      <c r="A157" s="317">
        <v>7</v>
      </c>
      <c r="B157" s="318" t="s">
        <v>610</v>
      </c>
      <c r="C157" s="462" t="s">
        <v>436</v>
      </c>
      <c r="D157" s="317" t="s">
        <v>128</v>
      </c>
      <c r="E157" s="305">
        <v>0.05</v>
      </c>
      <c r="F157" s="305">
        <v>0.05</v>
      </c>
      <c r="G157" s="305"/>
      <c r="H157" s="305">
        <f t="shared" si="22"/>
        <v>0.05</v>
      </c>
      <c r="I157" s="305">
        <v>0</v>
      </c>
      <c r="J157" s="305">
        <f t="shared" si="23"/>
        <v>0.05</v>
      </c>
      <c r="K157" s="319" t="s">
        <v>389</v>
      </c>
      <c r="L157" s="299"/>
      <c r="M157" s="460" t="s">
        <v>392</v>
      </c>
      <c r="N157" s="458" t="s">
        <v>381</v>
      </c>
      <c r="O157" s="194"/>
      <c r="P157" s="194">
        <v>0</v>
      </c>
      <c r="Q157" s="194">
        <v>0.05</v>
      </c>
      <c r="R157" s="194"/>
      <c r="S157" s="194"/>
      <c r="T157" s="194"/>
      <c r="U157" s="194"/>
      <c r="V157" s="194"/>
      <c r="W157" s="194"/>
      <c r="X157" s="194"/>
      <c r="Y157" s="194"/>
      <c r="Z157" s="194"/>
      <c r="AA157" s="194"/>
      <c r="AB157" s="194"/>
      <c r="AC157" s="194"/>
      <c r="AD157" s="194"/>
      <c r="AE157" s="194"/>
      <c r="AF157" s="194"/>
      <c r="AG157" s="194"/>
      <c r="AH157" s="194"/>
      <c r="AI157" s="194"/>
      <c r="AJ157" s="194"/>
      <c r="AK157" s="194"/>
      <c r="AL157" s="194"/>
      <c r="AM157" s="194"/>
      <c r="AN157" s="194"/>
      <c r="AO157" s="194"/>
      <c r="AP157" s="194"/>
      <c r="AQ157" s="194"/>
      <c r="AR157" s="194"/>
      <c r="AS157" s="194"/>
      <c r="AT157" s="194"/>
      <c r="AU157" s="194"/>
      <c r="AV157" s="194"/>
      <c r="AW157" s="194"/>
      <c r="AX157" s="194"/>
      <c r="AY157" s="194"/>
      <c r="AZ157" s="194"/>
      <c r="BA157" s="194"/>
      <c r="BB157" s="194"/>
      <c r="BC157" s="194"/>
      <c r="BD157" s="194"/>
      <c r="BE157" s="194">
        <v>0</v>
      </c>
      <c r="BF157" s="194"/>
      <c r="BG157" s="194"/>
      <c r="BH157" s="194"/>
      <c r="BI157" s="194"/>
      <c r="BJ157" s="194"/>
      <c r="BK157" s="194"/>
      <c r="BL157" s="194"/>
      <c r="BM157" s="194"/>
      <c r="BN157" s="194"/>
      <c r="BO157" s="194"/>
      <c r="BP157" s="194"/>
      <c r="BQ157" s="193" t="s">
        <v>611</v>
      </c>
      <c r="BR157" s="193"/>
      <c r="BS157" s="321"/>
      <c r="BU157" s="194">
        <f t="shared" si="24"/>
        <v>0</v>
      </c>
      <c r="BV157" s="322"/>
      <c r="BW157" s="322"/>
      <c r="BX157" s="322"/>
      <c r="BY157" s="322"/>
    </row>
    <row r="158" spans="1:78" ht="17.25" customHeight="1">
      <c r="A158" s="317">
        <v>8</v>
      </c>
      <c r="B158" s="318" t="s">
        <v>612</v>
      </c>
      <c r="C158" s="462" t="s">
        <v>436</v>
      </c>
      <c r="D158" s="317" t="s">
        <v>128</v>
      </c>
      <c r="E158" s="305">
        <v>0.04</v>
      </c>
      <c r="F158" s="305">
        <v>0.04</v>
      </c>
      <c r="G158" s="305"/>
      <c r="H158" s="305">
        <f t="shared" si="22"/>
        <v>0.04</v>
      </c>
      <c r="I158" s="305">
        <v>0</v>
      </c>
      <c r="J158" s="305">
        <f t="shared" si="23"/>
        <v>0.04</v>
      </c>
      <c r="K158" s="319" t="s">
        <v>389</v>
      </c>
      <c r="L158" s="299"/>
      <c r="M158" s="460" t="s">
        <v>392</v>
      </c>
      <c r="N158" s="458" t="s">
        <v>381</v>
      </c>
      <c r="O158" s="194"/>
      <c r="P158" s="194">
        <v>0</v>
      </c>
      <c r="Q158" s="194"/>
      <c r="R158" s="194">
        <v>0.04</v>
      </c>
      <c r="S158" s="194"/>
      <c r="T158" s="194"/>
      <c r="U158" s="194"/>
      <c r="V158" s="194"/>
      <c r="W158" s="194"/>
      <c r="X158" s="194"/>
      <c r="Y158" s="194"/>
      <c r="Z158" s="194"/>
      <c r="AA158" s="194"/>
      <c r="AB158" s="194"/>
      <c r="AC158" s="194"/>
      <c r="AD158" s="194"/>
      <c r="AE158" s="194"/>
      <c r="AF158" s="194"/>
      <c r="AG158" s="194"/>
      <c r="AH158" s="194"/>
      <c r="AI158" s="194"/>
      <c r="AJ158" s="194"/>
      <c r="AK158" s="194"/>
      <c r="AL158" s="194"/>
      <c r="AM158" s="194"/>
      <c r="AN158" s="194"/>
      <c r="AO158" s="194"/>
      <c r="AP158" s="194"/>
      <c r="AQ158" s="194"/>
      <c r="AR158" s="194"/>
      <c r="AS158" s="194"/>
      <c r="AT158" s="194"/>
      <c r="AU158" s="194"/>
      <c r="AV158" s="194"/>
      <c r="AW158" s="194"/>
      <c r="AX158" s="194"/>
      <c r="AY158" s="194"/>
      <c r="AZ158" s="194"/>
      <c r="BA158" s="194"/>
      <c r="BB158" s="194"/>
      <c r="BC158" s="194"/>
      <c r="BD158" s="194"/>
      <c r="BE158" s="194">
        <v>0</v>
      </c>
      <c r="BF158" s="194"/>
      <c r="BG158" s="194"/>
      <c r="BH158" s="194"/>
      <c r="BI158" s="194"/>
      <c r="BJ158" s="194"/>
      <c r="BK158" s="194"/>
      <c r="BL158" s="194"/>
      <c r="BM158" s="194"/>
      <c r="BN158" s="194"/>
      <c r="BO158" s="194"/>
      <c r="BP158" s="194"/>
      <c r="BQ158" s="193" t="s">
        <v>613</v>
      </c>
      <c r="BR158" s="193"/>
      <c r="BS158" s="321"/>
      <c r="BU158" s="194">
        <f t="shared" si="24"/>
        <v>0</v>
      </c>
      <c r="BV158" s="322"/>
      <c r="BW158" s="322"/>
      <c r="BX158" s="322"/>
      <c r="BY158" s="322"/>
    </row>
    <row r="159" spans="1:78" ht="17.25" customHeight="1">
      <c r="A159" s="317">
        <v>9</v>
      </c>
      <c r="B159" s="318" t="s">
        <v>614</v>
      </c>
      <c r="C159" s="462" t="s">
        <v>436</v>
      </c>
      <c r="D159" s="317" t="s">
        <v>128</v>
      </c>
      <c r="E159" s="305">
        <v>1.4999999999999999E-2</v>
      </c>
      <c r="F159" s="305">
        <v>1.4999999999999999E-2</v>
      </c>
      <c r="G159" s="305"/>
      <c r="H159" s="305">
        <f t="shared" si="22"/>
        <v>0.02</v>
      </c>
      <c r="I159" s="305">
        <v>0</v>
      </c>
      <c r="J159" s="305">
        <f t="shared" si="23"/>
        <v>0.02</v>
      </c>
      <c r="K159" s="319" t="s">
        <v>389</v>
      </c>
      <c r="L159" s="299"/>
      <c r="M159" s="460" t="s">
        <v>392</v>
      </c>
      <c r="N159" s="458" t="s">
        <v>381</v>
      </c>
      <c r="O159" s="194"/>
      <c r="P159" s="194">
        <v>0</v>
      </c>
      <c r="Q159" s="194"/>
      <c r="R159" s="194"/>
      <c r="S159" s="194"/>
      <c r="T159" s="194"/>
      <c r="U159" s="194"/>
      <c r="V159" s="194"/>
      <c r="W159" s="194"/>
      <c r="X159" s="194"/>
      <c r="Y159" s="194"/>
      <c r="Z159" s="194"/>
      <c r="AA159" s="194"/>
      <c r="AB159" s="194">
        <v>0.02</v>
      </c>
      <c r="AC159" s="194"/>
      <c r="AD159" s="194"/>
      <c r="AE159" s="194"/>
      <c r="AF159" s="194"/>
      <c r="AG159" s="194"/>
      <c r="AH159" s="194"/>
      <c r="AI159" s="194"/>
      <c r="AJ159" s="194"/>
      <c r="AK159" s="194"/>
      <c r="AL159" s="194"/>
      <c r="AM159" s="194"/>
      <c r="AN159" s="194"/>
      <c r="AO159" s="194"/>
      <c r="AP159" s="194"/>
      <c r="AQ159" s="194"/>
      <c r="AR159" s="194"/>
      <c r="AS159" s="194"/>
      <c r="AT159" s="194"/>
      <c r="AU159" s="194"/>
      <c r="AV159" s="194"/>
      <c r="AW159" s="194"/>
      <c r="AX159" s="194"/>
      <c r="AY159" s="194"/>
      <c r="AZ159" s="194"/>
      <c r="BA159" s="194"/>
      <c r="BB159" s="194"/>
      <c r="BC159" s="194"/>
      <c r="BD159" s="194"/>
      <c r="BE159" s="194">
        <v>0</v>
      </c>
      <c r="BF159" s="194"/>
      <c r="BG159" s="194"/>
      <c r="BH159" s="194"/>
      <c r="BI159" s="194"/>
      <c r="BJ159" s="194"/>
      <c r="BK159" s="194"/>
      <c r="BL159" s="194"/>
      <c r="BM159" s="194"/>
      <c r="BN159" s="194"/>
      <c r="BO159" s="194"/>
      <c r="BP159" s="194"/>
      <c r="BQ159" s="193" t="s">
        <v>615</v>
      </c>
      <c r="BR159" s="193"/>
      <c r="BS159" s="321"/>
      <c r="BU159" s="194">
        <f t="shared" si="24"/>
        <v>-5.000000000000001E-3</v>
      </c>
      <c r="BV159" s="322"/>
      <c r="BW159" s="322"/>
      <c r="BX159" s="322"/>
      <c r="BY159" s="322"/>
    </row>
    <row r="160" spans="1:78" ht="17.25" customHeight="1">
      <c r="A160" s="317">
        <v>10</v>
      </c>
      <c r="B160" s="318" t="s">
        <v>616</v>
      </c>
      <c r="C160" s="462" t="s">
        <v>436</v>
      </c>
      <c r="D160" s="317" t="s">
        <v>128</v>
      </c>
      <c r="E160" s="305">
        <v>2.5000000000000001E-2</v>
      </c>
      <c r="F160" s="305">
        <v>2.5000000000000001E-2</v>
      </c>
      <c r="G160" s="305"/>
      <c r="H160" s="305">
        <f t="shared" si="22"/>
        <v>0.03</v>
      </c>
      <c r="I160" s="305">
        <v>0</v>
      </c>
      <c r="J160" s="305">
        <f t="shared" si="23"/>
        <v>0.03</v>
      </c>
      <c r="K160" s="319" t="s">
        <v>389</v>
      </c>
      <c r="L160" s="299"/>
      <c r="M160" s="460" t="s">
        <v>392</v>
      </c>
      <c r="N160" s="458" t="s">
        <v>381</v>
      </c>
      <c r="O160" s="194"/>
      <c r="P160" s="194">
        <v>0</v>
      </c>
      <c r="Q160" s="194">
        <v>0.03</v>
      </c>
      <c r="R160" s="194"/>
      <c r="S160" s="194"/>
      <c r="T160" s="194"/>
      <c r="U160" s="194"/>
      <c r="V160" s="194"/>
      <c r="W160" s="194"/>
      <c r="X160" s="194"/>
      <c r="Y160" s="194"/>
      <c r="Z160" s="194"/>
      <c r="AA160" s="194"/>
      <c r="AB160" s="194"/>
      <c r="AC160" s="194"/>
      <c r="AD160" s="194"/>
      <c r="AE160" s="194"/>
      <c r="AF160" s="194"/>
      <c r="AG160" s="194"/>
      <c r="AH160" s="194"/>
      <c r="AI160" s="194"/>
      <c r="AJ160" s="194"/>
      <c r="AK160" s="194"/>
      <c r="AL160" s="194"/>
      <c r="AM160" s="194"/>
      <c r="AN160" s="194"/>
      <c r="AO160" s="194"/>
      <c r="AP160" s="194"/>
      <c r="AQ160" s="194"/>
      <c r="AR160" s="194"/>
      <c r="AS160" s="194"/>
      <c r="AT160" s="194"/>
      <c r="AU160" s="194"/>
      <c r="AV160" s="194"/>
      <c r="AW160" s="194"/>
      <c r="AX160" s="194"/>
      <c r="AY160" s="194"/>
      <c r="AZ160" s="194"/>
      <c r="BA160" s="194"/>
      <c r="BB160" s="194"/>
      <c r="BC160" s="194"/>
      <c r="BD160" s="194"/>
      <c r="BE160" s="194">
        <v>0</v>
      </c>
      <c r="BF160" s="194"/>
      <c r="BG160" s="194"/>
      <c r="BH160" s="194"/>
      <c r="BI160" s="194"/>
      <c r="BJ160" s="194"/>
      <c r="BK160" s="194"/>
      <c r="BL160" s="194"/>
      <c r="BM160" s="194"/>
      <c r="BN160" s="194"/>
      <c r="BO160" s="194"/>
      <c r="BP160" s="194"/>
      <c r="BQ160" s="193" t="s">
        <v>617</v>
      </c>
      <c r="BR160" s="193"/>
      <c r="BS160" s="321"/>
      <c r="BU160" s="194">
        <f t="shared" si="24"/>
        <v>-4.9999999999999975E-3</v>
      </c>
      <c r="BV160" s="322"/>
      <c r="BW160" s="322"/>
      <c r="BX160" s="322"/>
      <c r="BY160" s="322"/>
    </row>
    <row r="161" spans="1:77" ht="17.25" customHeight="1">
      <c r="A161" s="317">
        <v>11</v>
      </c>
      <c r="B161" s="318" t="s">
        <v>618</v>
      </c>
      <c r="C161" s="461" t="s">
        <v>399</v>
      </c>
      <c r="D161" s="317" t="s">
        <v>128</v>
      </c>
      <c r="E161" s="305">
        <v>7.0000000000000007E-2</v>
      </c>
      <c r="F161" s="305">
        <v>7.0000000000000007E-2</v>
      </c>
      <c r="G161" s="305"/>
      <c r="H161" s="305">
        <f t="shared" si="22"/>
        <v>7.0000000000000007E-2</v>
      </c>
      <c r="I161" s="305"/>
      <c r="J161" s="305">
        <f t="shared" si="23"/>
        <v>7.0000000000000007E-2</v>
      </c>
      <c r="K161" s="319" t="s">
        <v>389</v>
      </c>
      <c r="L161" s="299"/>
      <c r="M161" s="460" t="s">
        <v>392</v>
      </c>
      <c r="N161" s="458" t="s">
        <v>381</v>
      </c>
      <c r="O161" s="194"/>
      <c r="P161" s="194">
        <v>0</v>
      </c>
      <c r="Q161" s="194">
        <v>7.0000000000000007E-2</v>
      </c>
      <c r="R161" s="194"/>
      <c r="S161" s="194"/>
      <c r="T161" s="194"/>
      <c r="U161" s="194"/>
      <c r="V161" s="194"/>
      <c r="W161" s="194"/>
      <c r="X161" s="194"/>
      <c r="Y161" s="194"/>
      <c r="Z161" s="194"/>
      <c r="AA161" s="194"/>
      <c r="AB161" s="194"/>
      <c r="AC161" s="194"/>
      <c r="AD161" s="194"/>
      <c r="AE161" s="194"/>
      <c r="AF161" s="194"/>
      <c r="AG161" s="194"/>
      <c r="AH161" s="194"/>
      <c r="AI161" s="194"/>
      <c r="AJ161" s="194"/>
      <c r="AK161" s="194"/>
      <c r="AL161" s="194"/>
      <c r="AM161" s="194"/>
      <c r="AN161" s="194"/>
      <c r="AO161" s="194"/>
      <c r="AP161" s="194"/>
      <c r="AQ161" s="194"/>
      <c r="AR161" s="194"/>
      <c r="AS161" s="194"/>
      <c r="AT161" s="194"/>
      <c r="AU161" s="194"/>
      <c r="AV161" s="194"/>
      <c r="AW161" s="194"/>
      <c r="AX161" s="194"/>
      <c r="AY161" s="194"/>
      <c r="AZ161" s="194"/>
      <c r="BA161" s="194"/>
      <c r="BB161" s="194"/>
      <c r="BC161" s="194"/>
      <c r="BD161" s="194"/>
      <c r="BE161" s="194">
        <v>0</v>
      </c>
      <c r="BF161" s="194"/>
      <c r="BG161" s="194"/>
      <c r="BH161" s="194"/>
      <c r="BI161" s="194"/>
      <c r="BJ161" s="194"/>
      <c r="BK161" s="194"/>
      <c r="BL161" s="194"/>
      <c r="BM161" s="194"/>
      <c r="BN161" s="194"/>
      <c r="BO161" s="194"/>
      <c r="BP161" s="194"/>
      <c r="BQ161" s="193" t="s">
        <v>619</v>
      </c>
      <c r="BR161" s="193"/>
      <c r="BS161" s="321"/>
      <c r="BU161" s="194">
        <f t="shared" si="24"/>
        <v>0</v>
      </c>
      <c r="BV161" s="322"/>
      <c r="BW161" s="322"/>
      <c r="BX161" s="322"/>
      <c r="BY161" s="322"/>
    </row>
    <row r="162" spans="1:77" ht="17.25" customHeight="1">
      <c r="A162" s="317">
        <v>12</v>
      </c>
      <c r="B162" s="318" t="s">
        <v>620</v>
      </c>
      <c r="C162" s="461" t="s">
        <v>402</v>
      </c>
      <c r="D162" s="317" t="s">
        <v>128</v>
      </c>
      <c r="E162" s="305">
        <v>0.05</v>
      </c>
      <c r="F162" s="305">
        <v>0.05</v>
      </c>
      <c r="G162" s="305"/>
      <c r="H162" s="305">
        <f t="shared" si="22"/>
        <v>0.05</v>
      </c>
      <c r="I162" s="305"/>
      <c r="J162" s="305">
        <f t="shared" si="23"/>
        <v>0.05</v>
      </c>
      <c r="K162" s="319" t="s">
        <v>389</v>
      </c>
      <c r="L162" s="299"/>
      <c r="M162" s="460" t="s">
        <v>392</v>
      </c>
      <c r="N162" s="458" t="s">
        <v>381</v>
      </c>
      <c r="O162" s="194"/>
      <c r="P162" s="194">
        <v>0</v>
      </c>
      <c r="Q162" s="194"/>
      <c r="R162" s="194"/>
      <c r="S162" s="194"/>
      <c r="T162" s="194"/>
      <c r="U162" s="194"/>
      <c r="V162" s="194"/>
      <c r="W162" s="194"/>
      <c r="X162" s="194"/>
      <c r="Y162" s="194"/>
      <c r="Z162" s="194"/>
      <c r="AA162" s="194">
        <v>0.05</v>
      </c>
      <c r="AB162" s="194"/>
      <c r="AC162" s="194"/>
      <c r="AD162" s="194"/>
      <c r="AE162" s="194"/>
      <c r="AF162" s="194"/>
      <c r="AG162" s="194"/>
      <c r="AH162" s="194"/>
      <c r="AI162" s="194"/>
      <c r="AJ162" s="194"/>
      <c r="AK162" s="194"/>
      <c r="AL162" s="194"/>
      <c r="AM162" s="194"/>
      <c r="AN162" s="194"/>
      <c r="AO162" s="194"/>
      <c r="AP162" s="194"/>
      <c r="AQ162" s="194"/>
      <c r="AR162" s="194"/>
      <c r="AS162" s="194"/>
      <c r="AT162" s="194"/>
      <c r="AU162" s="194"/>
      <c r="AV162" s="194"/>
      <c r="AW162" s="194"/>
      <c r="AX162" s="194"/>
      <c r="AY162" s="194"/>
      <c r="AZ162" s="194"/>
      <c r="BA162" s="194"/>
      <c r="BB162" s="194"/>
      <c r="BC162" s="194"/>
      <c r="BD162" s="194"/>
      <c r="BE162" s="194">
        <v>0</v>
      </c>
      <c r="BF162" s="194"/>
      <c r="BG162" s="194"/>
      <c r="BH162" s="194"/>
      <c r="BI162" s="194"/>
      <c r="BJ162" s="194"/>
      <c r="BK162" s="194"/>
      <c r="BL162" s="194"/>
      <c r="BM162" s="194"/>
      <c r="BN162" s="194"/>
      <c r="BO162" s="194"/>
      <c r="BP162" s="194"/>
      <c r="BQ162" s="193" t="s">
        <v>621</v>
      </c>
      <c r="BR162" s="193"/>
      <c r="BS162" s="321" t="s">
        <v>409</v>
      </c>
      <c r="BU162" s="194">
        <f t="shared" si="24"/>
        <v>0</v>
      </c>
      <c r="BV162" s="322"/>
      <c r="BW162" s="322"/>
      <c r="BX162" s="322"/>
      <c r="BY162" s="322"/>
    </row>
    <row r="163" spans="1:77" ht="17.25" customHeight="1">
      <c r="A163" s="317">
        <v>13</v>
      </c>
      <c r="B163" s="318" t="s">
        <v>622</v>
      </c>
      <c r="C163" s="461" t="s">
        <v>402</v>
      </c>
      <c r="D163" s="317" t="s">
        <v>128</v>
      </c>
      <c r="E163" s="305">
        <v>0.05</v>
      </c>
      <c r="F163" s="305">
        <v>0.05</v>
      </c>
      <c r="G163" s="305"/>
      <c r="H163" s="305">
        <f t="shared" si="22"/>
        <v>0.05</v>
      </c>
      <c r="I163" s="305"/>
      <c r="J163" s="305">
        <f t="shared" si="23"/>
        <v>0.05</v>
      </c>
      <c r="K163" s="319" t="s">
        <v>389</v>
      </c>
      <c r="L163" s="299"/>
      <c r="M163" s="460" t="s">
        <v>392</v>
      </c>
      <c r="N163" s="458" t="s">
        <v>381</v>
      </c>
      <c r="O163" s="194"/>
      <c r="P163" s="194">
        <v>0</v>
      </c>
      <c r="Q163" s="194"/>
      <c r="R163" s="194"/>
      <c r="S163" s="194"/>
      <c r="T163" s="194"/>
      <c r="U163" s="194"/>
      <c r="V163" s="194"/>
      <c r="W163" s="194"/>
      <c r="X163" s="194"/>
      <c r="Y163" s="194"/>
      <c r="Z163" s="194"/>
      <c r="AA163" s="194">
        <v>0.05</v>
      </c>
      <c r="AB163" s="194"/>
      <c r="AC163" s="194"/>
      <c r="AD163" s="194"/>
      <c r="AE163" s="194"/>
      <c r="AF163" s="194"/>
      <c r="AG163" s="194"/>
      <c r="AH163" s="194"/>
      <c r="AI163" s="194"/>
      <c r="AJ163" s="194"/>
      <c r="AK163" s="194"/>
      <c r="AL163" s="194"/>
      <c r="AM163" s="194"/>
      <c r="AN163" s="194"/>
      <c r="AO163" s="194"/>
      <c r="AP163" s="194"/>
      <c r="AQ163" s="194"/>
      <c r="AR163" s="194"/>
      <c r="AS163" s="194"/>
      <c r="AT163" s="194"/>
      <c r="AU163" s="194"/>
      <c r="AV163" s="194"/>
      <c r="AW163" s="194"/>
      <c r="AX163" s="194"/>
      <c r="AY163" s="194"/>
      <c r="AZ163" s="194"/>
      <c r="BA163" s="194"/>
      <c r="BB163" s="194"/>
      <c r="BC163" s="194"/>
      <c r="BD163" s="194"/>
      <c r="BE163" s="194">
        <v>0</v>
      </c>
      <c r="BF163" s="194"/>
      <c r="BG163" s="194"/>
      <c r="BH163" s="194"/>
      <c r="BI163" s="194"/>
      <c r="BJ163" s="194"/>
      <c r="BK163" s="194"/>
      <c r="BL163" s="194"/>
      <c r="BM163" s="194"/>
      <c r="BN163" s="194"/>
      <c r="BO163" s="194"/>
      <c r="BP163" s="194"/>
      <c r="BQ163" s="193" t="s">
        <v>623</v>
      </c>
      <c r="BR163" s="193"/>
      <c r="BS163" s="321" t="s">
        <v>409</v>
      </c>
      <c r="BU163" s="194">
        <f t="shared" si="24"/>
        <v>0</v>
      </c>
      <c r="BV163" s="322"/>
      <c r="BW163" s="322"/>
      <c r="BX163" s="322"/>
      <c r="BY163" s="322"/>
    </row>
    <row r="164" spans="1:77" ht="17.25" customHeight="1">
      <c r="A164" s="317">
        <v>14</v>
      </c>
      <c r="B164" s="318" t="s">
        <v>624</v>
      </c>
      <c r="C164" s="461" t="s">
        <v>402</v>
      </c>
      <c r="D164" s="317" t="s">
        <v>128</v>
      </c>
      <c r="E164" s="305">
        <v>0.05</v>
      </c>
      <c r="F164" s="305">
        <v>0.05</v>
      </c>
      <c r="G164" s="305"/>
      <c r="H164" s="305">
        <f t="shared" si="22"/>
        <v>0.05</v>
      </c>
      <c r="I164" s="305"/>
      <c r="J164" s="305">
        <f t="shared" si="23"/>
        <v>0.05</v>
      </c>
      <c r="K164" s="319" t="s">
        <v>389</v>
      </c>
      <c r="L164" s="299"/>
      <c r="M164" s="460" t="s">
        <v>392</v>
      </c>
      <c r="N164" s="458" t="s">
        <v>381</v>
      </c>
      <c r="O164" s="194"/>
      <c r="P164" s="194">
        <v>0</v>
      </c>
      <c r="Q164" s="194">
        <v>0.05</v>
      </c>
      <c r="R164" s="194"/>
      <c r="S164" s="194"/>
      <c r="T164" s="194"/>
      <c r="U164" s="194"/>
      <c r="V164" s="194"/>
      <c r="W164" s="194"/>
      <c r="X164" s="194"/>
      <c r="Y164" s="194"/>
      <c r="Z164" s="194"/>
      <c r="AA164" s="194"/>
      <c r="AB164" s="194"/>
      <c r="AC164" s="194"/>
      <c r="AD164" s="194"/>
      <c r="AE164" s="194"/>
      <c r="AF164" s="194"/>
      <c r="AG164" s="194"/>
      <c r="AH164" s="194"/>
      <c r="AI164" s="194"/>
      <c r="AJ164" s="194"/>
      <c r="AK164" s="194"/>
      <c r="AL164" s="194"/>
      <c r="AM164" s="194"/>
      <c r="AN164" s="194"/>
      <c r="AO164" s="194"/>
      <c r="AP164" s="194"/>
      <c r="AQ164" s="194"/>
      <c r="AR164" s="194"/>
      <c r="AS164" s="194"/>
      <c r="AT164" s="194"/>
      <c r="AU164" s="194"/>
      <c r="AV164" s="194"/>
      <c r="AW164" s="194"/>
      <c r="AX164" s="194"/>
      <c r="AY164" s="194"/>
      <c r="AZ164" s="194"/>
      <c r="BA164" s="194"/>
      <c r="BB164" s="194"/>
      <c r="BC164" s="194"/>
      <c r="BD164" s="194"/>
      <c r="BE164" s="194">
        <v>0</v>
      </c>
      <c r="BF164" s="194"/>
      <c r="BG164" s="194"/>
      <c r="BH164" s="194"/>
      <c r="BI164" s="194"/>
      <c r="BJ164" s="194"/>
      <c r="BK164" s="194"/>
      <c r="BL164" s="194"/>
      <c r="BM164" s="194"/>
      <c r="BN164" s="194"/>
      <c r="BO164" s="194"/>
      <c r="BP164" s="194"/>
      <c r="BQ164" s="193" t="s">
        <v>625</v>
      </c>
      <c r="BR164" s="193"/>
      <c r="BS164" s="321" t="s">
        <v>409</v>
      </c>
      <c r="BU164" s="194">
        <f t="shared" si="24"/>
        <v>0</v>
      </c>
      <c r="BV164" s="322"/>
      <c r="BW164" s="322"/>
      <c r="BX164" s="322"/>
      <c r="BY164" s="322"/>
    </row>
    <row r="165" spans="1:77" ht="17.25" customHeight="1">
      <c r="A165" s="317">
        <v>15</v>
      </c>
      <c r="B165" s="318" t="s">
        <v>626</v>
      </c>
      <c r="C165" s="461" t="s">
        <v>402</v>
      </c>
      <c r="D165" s="317" t="s">
        <v>128</v>
      </c>
      <c r="E165" s="305">
        <v>1.05</v>
      </c>
      <c r="F165" s="305">
        <v>0.06</v>
      </c>
      <c r="G165" s="305"/>
      <c r="H165" s="305">
        <f t="shared" si="22"/>
        <v>0.06</v>
      </c>
      <c r="I165" s="305"/>
      <c r="J165" s="305">
        <f t="shared" si="23"/>
        <v>0.06</v>
      </c>
      <c r="K165" s="319" t="s">
        <v>389</v>
      </c>
      <c r="L165" s="299"/>
      <c r="M165" s="460" t="s">
        <v>392</v>
      </c>
      <c r="N165" s="458" t="s">
        <v>381</v>
      </c>
      <c r="O165" s="194"/>
      <c r="P165" s="194">
        <v>0</v>
      </c>
      <c r="Q165" s="194">
        <v>0.06</v>
      </c>
      <c r="R165" s="194"/>
      <c r="S165" s="194"/>
      <c r="T165" s="194"/>
      <c r="U165" s="194"/>
      <c r="V165" s="194"/>
      <c r="W165" s="194"/>
      <c r="X165" s="194"/>
      <c r="Y165" s="194"/>
      <c r="Z165" s="194"/>
      <c r="AA165" s="194"/>
      <c r="AB165" s="194"/>
      <c r="AC165" s="194"/>
      <c r="AD165" s="194"/>
      <c r="AE165" s="194"/>
      <c r="AF165" s="194"/>
      <c r="AG165" s="194"/>
      <c r="AH165" s="194"/>
      <c r="AI165" s="194"/>
      <c r="AJ165" s="194"/>
      <c r="AK165" s="194"/>
      <c r="AL165" s="194"/>
      <c r="AM165" s="194"/>
      <c r="AN165" s="194"/>
      <c r="AO165" s="194"/>
      <c r="AP165" s="194"/>
      <c r="AQ165" s="194"/>
      <c r="AR165" s="194"/>
      <c r="AS165" s="194"/>
      <c r="AT165" s="194"/>
      <c r="AU165" s="194"/>
      <c r="AV165" s="194"/>
      <c r="AW165" s="194"/>
      <c r="AX165" s="194"/>
      <c r="AY165" s="194"/>
      <c r="AZ165" s="194"/>
      <c r="BA165" s="194"/>
      <c r="BB165" s="194"/>
      <c r="BC165" s="194"/>
      <c r="BD165" s="194"/>
      <c r="BE165" s="194">
        <v>0</v>
      </c>
      <c r="BF165" s="194"/>
      <c r="BG165" s="194"/>
      <c r="BH165" s="194"/>
      <c r="BI165" s="194"/>
      <c r="BJ165" s="194"/>
      <c r="BK165" s="194"/>
      <c r="BL165" s="194"/>
      <c r="BM165" s="194"/>
      <c r="BN165" s="194"/>
      <c r="BO165" s="194"/>
      <c r="BP165" s="194"/>
      <c r="BQ165" s="193" t="s">
        <v>627</v>
      </c>
      <c r="BR165" s="193" t="s">
        <v>628</v>
      </c>
      <c r="BS165" s="321" t="s">
        <v>409</v>
      </c>
      <c r="BU165" s="194">
        <f t="shared" si="24"/>
        <v>0.99</v>
      </c>
      <c r="BV165" s="322"/>
      <c r="BW165" s="322"/>
      <c r="BX165" s="322"/>
      <c r="BY165" s="322"/>
    </row>
    <row r="166" spans="1:77" ht="17.25" customHeight="1">
      <c r="A166" s="317">
        <v>16</v>
      </c>
      <c r="B166" s="318" t="s">
        <v>629</v>
      </c>
      <c r="C166" s="461" t="s">
        <v>402</v>
      </c>
      <c r="D166" s="317" t="s">
        <v>128</v>
      </c>
      <c r="E166" s="305">
        <v>0.05</v>
      </c>
      <c r="F166" s="305">
        <v>0.05</v>
      </c>
      <c r="G166" s="305"/>
      <c r="H166" s="305">
        <f t="shared" si="22"/>
        <v>0.05</v>
      </c>
      <c r="I166" s="305"/>
      <c r="J166" s="305">
        <f t="shared" si="23"/>
        <v>0.05</v>
      </c>
      <c r="K166" s="319" t="s">
        <v>389</v>
      </c>
      <c r="L166" s="299"/>
      <c r="M166" s="460" t="s">
        <v>392</v>
      </c>
      <c r="N166" s="458" t="s">
        <v>381</v>
      </c>
      <c r="O166" s="194"/>
      <c r="P166" s="194">
        <v>0</v>
      </c>
      <c r="Q166" s="194">
        <v>0.05</v>
      </c>
      <c r="R166" s="194"/>
      <c r="S166" s="194"/>
      <c r="T166" s="194"/>
      <c r="U166" s="194"/>
      <c r="V166" s="194"/>
      <c r="W166" s="194"/>
      <c r="X166" s="194"/>
      <c r="Y166" s="194"/>
      <c r="Z166" s="194"/>
      <c r="AA166" s="194"/>
      <c r="AB166" s="194"/>
      <c r="AC166" s="194"/>
      <c r="AD166" s="194"/>
      <c r="AE166" s="194"/>
      <c r="AF166" s="194"/>
      <c r="AG166" s="194"/>
      <c r="AH166" s="194"/>
      <c r="AI166" s="194"/>
      <c r="AJ166" s="194"/>
      <c r="AK166" s="194"/>
      <c r="AL166" s="194"/>
      <c r="AM166" s="194"/>
      <c r="AN166" s="194"/>
      <c r="AO166" s="194"/>
      <c r="AP166" s="194"/>
      <c r="AQ166" s="194"/>
      <c r="AR166" s="194"/>
      <c r="AS166" s="194"/>
      <c r="AT166" s="194"/>
      <c r="AU166" s="194"/>
      <c r="AV166" s="194"/>
      <c r="AW166" s="194"/>
      <c r="AX166" s="194"/>
      <c r="AY166" s="194"/>
      <c r="AZ166" s="194"/>
      <c r="BA166" s="194"/>
      <c r="BB166" s="194"/>
      <c r="BC166" s="194"/>
      <c r="BD166" s="194"/>
      <c r="BE166" s="194">
        <v>0</v>
      </c>
      <c r="BF166" s="194"/>
      <c r="BG166" s="194"/>
      <c r="BH166" s="194"/>
      <c r="BI166" s="194"/>
      <c r="BJ166" s="194"/>
      <c r="BK166" s="194"/>
      <c r="BL166" s="194"/>
      <c r="BM166" s="194"/>
      <c r="BN166" s="194"/>
      <c r="BO166" s="194"/>
      <c r="BP166" s="194"/>
      <c r="BQ166" s="193" t="s">
        <v>630</v>
      </c>
      <c r="BR166" s="193"/>
      <c r="BS166" s="321"/>
      <c r="BU166" s="194">
        <f t="shared" si="24"/>
        <v>0</v>
      </c>
      <c r="BV166" s="322"/>
      <c r="BW166" s="322"/>
      <c r="BX166" s="322"/>
      <c r="BY166" s="322"/>
    </row>
    <row r="167" spans="1:77" ht="17.25" customHeight="1">
      <c r="A167" s="317">
        <v>17</v>
      </c>
      <c r="B167" s="318" t="s">
        <v>631</v>
      </c>
      <c r="C167" s="461" t="s">
        <v>402</v>
      </c>
      <c r="D167" s="317" t="s">
        <v>128</v>
      </c>
      <c r="E167" s="305">
        <v>0.05</v>
      </c>
      <c r="F167" s="305">
        <v>0.05</v>
      </c>
      <c r="G167" s="305"/>
      <c r="H167" s="305">
        <f t="shared" si="22"/>
        <v>0.05</v>
      </c>
      <c r="I167" s="305"/>
      <c r="J167" s="305">
        <f t="shared" si="23"/>
        <v>0.05</v>
      </c>
      <c r="K167" s="319" t="s">
        <v>389</v>
      </c>
      <c r="L167" s="299"/>
      <c r="M167" s="460" t="s">
        <v>392</v>
      </c>
      <c r="N167" s="458" t="s">
        <v>381</v>
      </c>
      <c r="O167" s="194"/>
      <c r="P167" s="194">
        <v>0</v>
      </c>
      <c r="Q167" s="194"/>
      <c r="R167" s="194"/>
      <c r="S167" s="194"/>
      <c r="T167" s="194"/>
      <c r="U167" s="194"/>
      <c r="V167" s="194"/>
      <c r="W167" s="194"/>
      <c r="X167" s="194"/>
      <c r="Y167" s="194"/>
      <c r="Z167" s="194"/>
      <c r="AA167" s="194"/>
      <c r="AB167" s="194"/>
      <c r="AC167" s="194"/>
      <c r="AD167" s="194"/>
      <c r="AE167" s="194"/>
      <c r="AF167" s="194"/>
      <c r="AG167" s="194"/>
      <c r="AH167" s="194"/>
      <c r="AI167" s="194">
        <v>0.05</v>
      </c>
      <c r="AJ167" s="194"/>
      <c r="AK167" s="194"/>
      <c r="AL167" s="194"/>
      <c r="AM167" s="194"/>
      <c r="AN167" s="194"/>
      <c r="AO167" s="194"/>
      <c r="AP167" s="194"/>
      <c r="AQ167" s="194"/>
      <c r="AR167" s="194"/>
      <c r="AS167" s="194"/>
      <c r="AT167" s="194"/>
      <c r="AU167" s="194"/>
      <c r="AV167" s="194"/>
      <c r="AW167" s="194"/>
      <c r="AX167" s="194"/>
      <c r="AY167" s="194"/>
      <c r="AZ167" s="194"/>
      <c r="BA167" s="194"/>
      <c r="BB167" s="194"/>
      <c r="BC167" s="194"/>
      <c r="BD167" s="194"/>
      <c r="BE167" s="194">
        <v>0</v>
      </c>
      <c r="BF167" s="194"/>
      <c r="BG167" s="194"/>
      <c r="BH167" s="194"/>
      <c r="BI167" s="194"/>
      <c r="BJ167" s="194"/>
      <c r="BK167" s="194"/>
      <c r="BL167" s="194"/>
      <c r="BM167" s="194"/>
      <c r="BN167" s="194"/>
      <c r="BO167" s="194"/>
      <c r="BP167" s="194"/>
      <c r="BQ167" s="193" t="s">
        <v>632</v>
      </c>
      <c r="BR167" s="193" t="s">
        <v>559</v>
      </c>
      <c r="BS167" s="321"/>
      <c r="BU167" s="194">
        <f t="shared" si="24"/>
        <v>0</v>
      </c>
      <c r="BV167" s="322"/>
      <c r="BW167" s="322"/>
      <c r="BX167" s="322"/>
      <c r="BY167" s="322"/>
    </row>
    <row r="168" spans="1:77" ht="17.25" customHeight="1">
      <c r="A168" s="317">
        <v>18</v>
      </c>
      <c r="B168" s="318" t="s">
        <v>633</v>
      </c>
      <c r="C168" s="461" t="s">
        <v>404</v>
      </c>
      <c r="D168" s="317" t="s">
        <v>128</v>
      </c>
      <c r="E168" s="305">
        <v>0.05</v>
      </c>
      <c r="F168" s="305">
        <v>0.05</v>
      </c>
      <c r="G168" s="305"/>
      <c r="H168" s="305">
        <f t="shared" si="22"/>
        <v>0.05</v>
      </c>
      <c r="I168" s="305"/>
      <c r="J168" s="305">
        <f t="shared" si="23"/>
        <v>0.05</v>
      </c>
      <c r="K168" s="319" t="s">
        <v>389</v>
      </c>
      <c r="L168" s="299"/>
      <c r="M168" s="460" t="s">
        <v>392</v>
      </c>
      <c r="N168" s="458" t="s">
        <v>381</v>
      </c>
      <c r="O168" s="194"/>
      <c r="P168" s="194">
        <v>0.05</v>
      </c>
      <c r="Q168" s="194"/>
      <c r="R168" s="194"/>
      <c r="S168" s="194"/>
      <c r="T168" s="194"/>
      <c r="U168" s="194"/>
      <c r="V168" s="194"/>
      <c r="W168" s="194"/>
      <c r="X168" s="194"/>
      <c r="Y168" s="194"/>
      <c r="Z168" s="194"/>
      <c r="AA168" s="194"/>
      <c r="AB168" s="194"/>
      <c r="AC168" s="194"/>
      <c r="AD168" s="194"/>
      <c r="AE168" s="194"/>
      <c r="AF168" s="194"/>
      <c r="AG168" s="194"/>
      <c r="AH168" s="194"/>
      <c r="AI168" s="194"/>
      <c r="AJ168" s="194"/>
      <c r="AK168" s="194"/>
      <c r="AL168" s="194"/>
      <c r="AM168" s="194"/>
      <c r="AN168" s="194"/>
      <c r="AO168" s="194"/>
      <c r="AP168" s="194"/>
      <c r="AQ168" s="194"/>
      <c r="AR168" s="194"/>
      <c r="AS168" s="194"/>
      <c r="AT168" s="194"/>
      <c r="AU168" s="194"/>
      <c r="AV168" s="194"/>
      <c r="AW168" s="194"/>
      <c r="AX168" s="194"/>
      <c r="AY168" s="194"/>
      <c r="AZ168" s="194"/>
      <c r="BA168" s="194"/>
      <c r="BB168" s="194"/>
      <c r="BC168" s="194"/>
      <c r="BD168" s="194"/>
      <c r="BE168" s="194">
        <v>0</v>
      </c>
      <c r="BF168" s="194"/>
      <c r="BG168" s="194"/>
      <c r="BH168" s="194"/>
      <c r="BI168" s="194"/>
      <c r="BJ168" s="194"/>
      <c r="BK168" s="194"/>
      <c r="BL168" s="194"/>
      <c r="BM168" s="194"/>
      <c r="BN168" s="194"/>
      <c r="BO168" s="194"/>
      <c r="BP168" s="194"/>
      <c r="BQ168" s="193" t="s">
        <v>634</v>
      </c>
      <c r="BR168" s="193"/>
      <c r="BS168" s="321" t="s">
        <v>479</v>
      </c>
      <c r="BU168" s="194">
        <f t="shared" si="24"/>
        <v>0</v>
      </c>
      <c r="BV168" s="322"/>
      <c r="BW168" s="322"/>
      <c r="BX168" s="322"/>
      <c r="BY168" s="322"/>
    </row>
    <row r="169" spans="1:77" ht="17.25" customHeight="1">
      <c r="A169" s="317">
        <v>19</v>
      </c>
      <c r="B169" s="318" t="s">
        <v>635</v>
      </c>
      <c r="C169" s="461" t="s">
        <v>404</v>
      </c>
      <c r="D169" s="317" t="s">
        <v>128</v>
      </c>
      <c r="E169" s="305">
        <v>0.05</v>
      </c>
      <c r="F169" s="305">
        <v>0.05</v>
      </c>
      <c r="G169" s="305"/>
      <c r="H169" s="305">
        <f t="shared" si="22"/>
        <v>0.05</v>
      </c>
      <c r="I169" s="305"/>
      <c r="J169" s="305">
        <f t="shared" si="23"/>
        <v>0.05</v>
      </c>
      <c r="K169" s="319" t="s">
        <v>389</v>
      </c>
      <c r="L169" s="299"/>
      <c r="M169" s="460" t="s">
        <v>392</v>
      </c>
      <c r="N169" s="458" t="s">
        <v>381</v>
      </c>
      <c r="O169" s="194"/>
      <c r="P169" s="194">
        <v>0</v>
      </c>
      <c r="Q169" s="194">
        <v>0.05</v>
      </c>
      <c r="R169" s="194"/>
      <c r="S169" s="194"/>
      <c r="T169" s="194"/>
      <c r="U169" s="194"/>
      <c r="V169" s="194"/>
      <c r="W169" s="194"/>
      <c r="X169" s="194"/>
      <c r="Y169" s="194"/>
      <c r="Z169" s="194"/>
      <c r="AA169" s="194"/>
      <c r="AB169" s="194"/>
      <c r="AC169" s="194"/>
      <c r="AD169" s="194"/>
      <c r="AE169" s="194"/>
      <c r="AF169" s="194"/>
      <c r="AG169" s="194"/>
      <c r="AH169" s="194"/>
      <c r="AI169" s="194"/>
      <c r="AJ169" s="194"/>
      <c r="AK169" s="194"/>
      <c r="AL169" s="194"/>
      <c r="AM169" s="194"/>
      <c r="AN169" s="194"/>
      <c r="AO169" s="194"/>
      <c r="AP169" s="194"/>
      <c r="AQ169" s="194"/>
      <c r="AR169" s="194"/>
      <c r="AS169" s="194"/>
      <c r="AT169" s="194"/>
      <c r="AU169" s="194"/>
      <c r="AV169" s="194"/>
      <c r="AW169" s="194"/>
      <c r="AX169" s="194"/>
      <c r="AY169" s="194"/>
      <c r="AZ169" s="194"/>
      <c r="BA169" s="194"/>
      <c r="BB169" s="194"/>
      <c r="BC169" s="194"/>
      <c r="BD169" s="194"/>
      <c r="BE169" s="194">
        <v>0</v>
      </c>
      <c r="BF169" s="194"/>
      <c r="BG169" s="194"/>
      <c r="BH169" s="194"/>
      <c r="BI169" s="194"/>
      <c r="BJ169" s="194"/>
      <c r="BK169" s="194"/>
      <c r="BL169" s="194"/>
      <c r="BM169" s="194"/>
      <c r="BN169" s="194"/>
      <c r="BO169" s="194"/>
      <c r="BP169" s="194"/>
      <c r="BQ169" s="193" t="s">
        <v>636</v>
      </c>
      <c r="BR169" s="193"/>
      <c r="BS169" s="321" t="s">
        <v>479</v>
      </c>
      <c r="BU169" s="194">
        <f t="shared" si="24"/>
        <v>0</v>
      </c>
      <c r="BV169" s="322"/>
      <c r="BW169" s="322"/>
      <c r="BX169" s="322"/>
      <c r="BY169" s="322"/>
    </row>
    <row r="170" spans="1:77" ht="17.25" customHeight="1">
      <c r="A170" s="317">
        <v>20</v>
      </c>
      <c r="B170" s="318" t="s">
        <v>637</v>
      </c>
      <c r="C170" s="461" t="s">
        <v>404</v>
      </c>
      <c r="D170" s="317" t="s">
        <v>128</v>
      </c>
      <c r="E170" s="305">
        <v>0.06</v>
      </c>
      <c r="F170" s="305">
        <v>0.06</v>
      </c>
      <c r="G170" s="305"/>
      <c r="H170" s="305">
        <f t="shared" si="22"/>
        <v>0.06</v>
      </c>
      <c r="I170" s="305"/>
      <c r="J170" s="305">
        <f t="shared" si="23"/>
        <v>0.06</v>
      </c>
      <c r="K170" s="319" t="s">
        <v>389</v>
      </c>
      <c r="L170" s="299"/>
      <c r="M170" s="460" t="s">
        <v>392</v>
      </c>
      <c r="N170" s="458" t="s">
        <v>381</v>
      </c>
      <c r="O170" s="194"/>
      <c r="P170" s="194">
        <v>0</v>
      </c>
      <c r="Q170" s="194">
        <v>0.06</v>
      </c>
      <c r="R170" s="194"/>
      <c r="S170" s="194"/>
      <c r="T170" s="194"/>
      <c r="U170" s="194"/>
      <c r="V170" s="194"/>
      <c r="W170" s="194"/>
      <c r="X170" s="194"/>
      <c r="Y170" s="194"/>
      <c r="Z170" s="194"/>
      <c r="AA170" s="194"/>
      <c r="AB170" s="194"/>
      <c r="AC170" s="194"/>
      <c r="AD170" s="194"/>
      <c r="AE170" s="194"/>
      <c r="AF170" s="194"/>
      <c r="AG170" s="194"/>
      <c r="AH170" s="194"/>
      <c r="AI170" s="194"/>
      <c r="AJ170" s="194"/>
      <c r="AK170" s="194"/>
      <c r="AL170" s="194"/>
      <c r="AM170" s="194"/>
      <c r="AN170" s="194"/>
      <c r="AO170" s="194"/>
      <c r="AP170" s="194"/>
      <c r="AQ170" s="194"/>
      <c r="AR170" s="194"/>
      <c r="AS170" s="194"/>
      <c r="AT170" s="194"/>
      <c r="AU170" s="194"/>
      <c r="AV170" s="194"/>
      <c r="AW170" s="194"/>
      <c r="AX170" s="194"/>
      <c r="AY170" s="194"/>
      <c r="AZ170" s="194"/>
      <c r="BA170" s="194"/>
      <c r="BB170" s="194"/>
      <c r="BC170" s="194"/>
      <c r="BD170" s="194"/>
      <c r="BE170" s="194">
        <v>0</v>
      </c>
      <c r="BF170" s="194"/>
      <c r="BG170" s="194"/>
      <c r="BH170" s="194"/>
      <c r="BI170" s="194"/>
      <c r="BJ170" s="194"/>
      <c r="BK170" s="194"/>
      <c r="BL170" s="194"/>
      <c r="BM170" s="194"/>
      <c r="BN170" s="194"/>
      <c r="BO170" s="194"/>
      <c r="BP170" s="194"/>
      <c r="BQ170" s="193" t="s">
        <v>638</v>
      </c>
      <c r="BR170" s="193"/>
      <c r="BS170" s="321" t="s">
        <v>409</v>
      </c>
      <c r="BU170" s="194">
        <f t="shared" si="24"/>
        <v>0</v>
      </c>
      <c r="BV170" s="322"/>
      <c r="BW170" s="322"/>
      <c r="BX170" s="322"/>
      <c r="BY170" s="322"/>
    </row>
    <row r="171" spans="1:77" ht="17.25" customHeight="1">
      <c r="A171" s="317">
        <v>21</v>
      </c>
      <c r="B171" s="318" t="s">
        <v>639</v>
      </c>
      <c r="C171" s="461" t="s">
        <v>404</v>
      </c>
      <c r="D171" s="317" t="s">
        <v>128</v>
      </c>
      <c r="E171" s="305">
        <v>0.04</v>
      </c>
      <c r="F171" s="305">
        <v>0.04</v>
      </c>
      <c r="G171" s="305"/>
      <c r="H171" s="305">
        <f t="shared" si="22"/>
        <v>0.04</v>
      </c>
      <c r="I171" s="305"/>
      <c r="J171" s="305">
        <f t="shared" ref="J171:J202" si="25">SUM(O171:BP171)-V171</f>
        <v>0.04</v>
      </c>
      <c r="K171" s="319" t="s">
        <v>389</v>
      </c>
      <c r="L171" s="299"/>
      <c r="M171" s="460" t="s">
        <v>392</v>
      </c>
      <c r="N171" s="458" t="s">
        <v>381</v>
      </c>
      <c r="O171" s="194"/>
      <c r="P171" s="194">
        <v>0</v>
      </c>
      <c r="Q171" s="194"/>
      <c r="R171" s="194">
        <v>0.04</v>
      </c>
      <c r="S171" s="194"/>
      <c r="T171" s="194"/>
      <c r="U171" s="194"/>
      <c r="V171" s="194"/>
      <c r="W171" s="194"/>
      <c r="X171" s="194"/>
      <c r="Y171" s="194"/>
      <c r="Z171" s="194"/>
      <c r="AA171" s="194"/>
      <c r="AB171" s="194"/>
      <c r="AC171" s="194"/>
      <c r="AD171" s="194"/>
      <c r="AE171" s="194"/>
      <c r="AF171" s="194"/>
      <c r="AG171" s="194"/>
      <c r="AH171" s="194"/>
      <c r="AI171" s="194"/>
      <c r="AJ171" s="194"/>
      <c r="AK171" s="194"/>
      <c r="AL171" s="194"/>
      <c r="AM171" s="194"/>
      <c r="AN171" s="194"/>
      <c r="AO171" s="194"/>
      <c r="AP171" s="194"/>
      <c r="AQ171" s="194"/>
      <c r="AR171" s="194"/>
      <c r="AS171" s="194"/>
      <c r="AT171" s="194"/>
      <c r="AU171" s="194"/>
      <c r="AV171" s="194"/>
      <c r="AW171" s="194"/>
      <c r="AX171" s="194"/>
      <c r="AY171" s="194"/>
      <c r="AZ171" s="194"/>
      <c r="BA171" s="194"/>
      <c r="BB171" s="194"/>
      <c r="BC171" s="194"/>
      <c r="BD171" s="194"/>
      <c r="BE171" s="194">
        <v>0</v>
      </c>
      <c r="BF171" s="194"/>
      <c r="BG171" s="194"/>
      <c r="BH171" s="194"/>
      <c r="BI171" s="194"/>
      <c r="BJ171" s="194"/>
      <c r="BK171" s="194"/>
      <c r="BL171" s="194"/>
      <c r="BM171" s="194"/>
      <c r="BN171" s="194"/>
      <c r="BO171" s="194"/>
      <c r="BP171" s="194"/>
      <c r="BQ171" s="193" t="s">
        <v>640</v>
      </c>
      <c r="BR171" s="193"/>
      <c r="BS171" s="321" t="s">
        <v>409</v>
      </c>
      <c r="BU171" s="194">
        <f t="shared" si="24"/>
        <v>0</v>
      </c>
      <c r="BV171" s="322"/>
      <c r="BW171" s="322"/>
      <c r="BX171" s="322"/>
      <c r="BY171" s="322"/>
    </row>
    <row r="172" spans="1:77" ht="17.25" customHeight="1">
      <c r="A172" s="317">
        <v>22</v>
      </c>
      <c r="B172" s="318" t="s">
        <v>641</v>
      </c>
      <c r="C172" s="461" t="s">
        <v>404</v>
      </c>
      <c r="D172" s="317" t="s">
        <v>128</v>
      </c>
      <c r="E172" s="305">
        <v>0.06</v>
      </c>
      <c r="F172" s="305">
        <v>0.06</v>
      </c>
      <c r="G172" s="305"/>
      <c r="H172" s="305">
        <f t="shared" si="22"/>
        <v>0.06</v>
      </c>
      <c r="I172" s="305"/>
      <c r="J172" s="305">
        <f t="shared" si="25"/>
        <v>0.06</v>
      </c>
      <c r="K172" s="319" t="s">
        <v>389</v>
      </c>
      <c r="L172" s="299"/>
      <c r="M172" s="460" t="s">
        <v>392</v>
      </c>
      <c r="N172" s="458" t="s">
        <v>381</v>
      </c>
      <c r="O172" s="194"/>
      <c r="P172" s="194">
        <v>0.06</v>
      </c>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4"/>
      <c r="AY172" s="194"/>
      <c r="AZ172" s="194"/>
      <c r="BA172" s="194"/>
      <c r="BB172" s="194"/>
      <c r="BC172" s="194"/>
      <c r="BD172" s="194"/>
      <c r="BE172" s="194">
        <v>0</v>
      </c>
      <c r="BF172" s="194"/>
      <c r="BG172" s="194"/>
      <c r="BH172" s="194"/>
      <c r="BI172" s="194"/>
      <c r="BJ172" s="194"/>
      <c r="BK172" s="194"/>
      <c r="BL172" s="194"/>
      <c r="BM172" s="194"/>
      <c r="BN172" s="194"/>
      <c r="BO172" s="194"/>
      <c r="BP172" s="194"/>
      <c r="BQ172" s="193" t="s">
        <v>642</v>
      </c>
      <c r="BR172" s="193"/>
      <c r="BS172" s="321" t="s">
        <v>409</v>
      </c>
      <c r="BU172" s="194">
        <f t="shared" si="24"/>
        <v>0</v>
      </c>
      <c r="BV172" s="322"/>
      <c r="BW172" s="322"/>
      <c r="BX172" s="322"/>
      <c r="BY172" s="322"/>
    </row>
    <row r="173" spans="1:77" ht="17.25" customHeight="1">
      <c r="A173" s="317">
        <v>23</v>
      </c>
      <c r="B173" s="318" t="s">
        <v>643</v>
      </c>
      <c r="C173" s="461" t="s">
        <v>404</v>
      </c>
      <c r="D173" s="317" t="s">
        <v>128</v>
      </c>
      <c r="E173" s="305">
        <v>0.05</v>
      </c>
      <c r="F173" s="305">
        <v>0.05</v>
      </c>
      <c r="G173" s="305"/>
      <c r="H173" s="305">
        <f t="shared" si="22"/>
        <v>0.05</v>
      </c>
      <c r="I173" s="305"/>
      <c r="J173" s="305">
        <f t="shared" si="25"/>
        <v>0.05</v>
      </c>
      <c r="K173" s="319" t="s">
        <v>389</v>
      </c>
      <c r="L173" s="299"/>
      <c r="M173" s="460" t="s">
        <v>392</v>
      </c>
      <c r="N173" s="458" t="s">
        <v>381</v>
      </c>
      <c r="O173" s="194">
        <v>0.05</v>
      </c>
      <c r="P173" s="194">
        <v>0</v>
      </c>
      <c r="Q173" s="194"/>
      <c r="R173" s="194"/>
      <c r="S173" s="194"/>
      <c r="T173" s="194"/>
      <c r="U173" s="194"/>
      <c r="V173" s="194"/>
      <c r="W173" s="194"/>
      <c r="X173" s="194"/>
      <c r="Y173" s="194"/>
      <c r="Z173" s="194"/>
      <c r="AA173" s="194"/>
      <c r="AB173" s="194"/>
      <c r="AC173" s="194"/>
      <c r="AD173" s="194"/>
      <c r="AE173" s="194"/>
      <c r="AF173" s="194"/>
      <c r="AG173" s="194"/>
      <c r="AH173" s="194"/>
      <c r="AI173" s="194"/>
      <c r="AJ173" s="194"/>
      <c r="AK173" s="194"/>
      <c r="AL173" s="194"/>
      <c r="AM173" s="194"/>
      <c r="AN173" s="194"/>
      <c r="AO173" s="194"/>
      <c r="AP173" s="194"/>
      <c r="AQ173" s="194"/>
      <c r="AR173" s="194"/>
      <c r="AS173" s="194"/>
      <c r="AT173" s="194"/>
      <c r="AU173" s="194"/>
      <c r="AV173" s="194"/>
      <c r="AW173" s="194"/>
      <c r="AX173" s="194"/>
      <c r="AY173" s="194"/>
      <c r="AZ173" s="194"/>
      <c r="BA173" s="194"/>
      <c r="BB173" s="194"/>
      <c r="BC173" s="194"/>
      <c r="BD173" s="194"/>
      <c r="BE173" s="194">
        <v>0</v>
      </c>
      <c r="BF173" s="194"/>
      <c r="BG173" s="194"/>
      <c r="BH173" s="194"/>
      <c r="BI173" s="194"/>
      <c r="BJ173" s="194"/>
      <c r="BK173" s="194"/>
      <c r="BL173" s="194"/>
      <c r="BM173" s="194"/>
      <c r="BN173" s="194"/>
      <c r="BO173" s="194"/>
      <c r="BP173" s="194"/>
      <c r="BQ173" s="193" t="s">
        <v>644</v>
      </c>
      <c r="BR173" s="193"/>
      <c r="BS173" s="321"/>
      <c r="BU173" s="194">
        <f t="shared" si="24"/>
        <v>0</v>
      </c>
      <c r="BV173" s="322"/>
      <c r="BW173" s="322"/>
      <c r="BX173" s="322"/>
      <c r="BY173" s="322"/>
    </row>
    <row r="174" spans="1:77" ht="17.25" customHeight="1">
      <c r="A174" s="317">
        <v>24</v>
      </c>
      <c r="B174" s="318" t="s">
        <v>645</v>
      </c>
      <c r="C174" s="461" t="s">
        <v>406</v>
      </c>
      <c r="D174" s="317" t="s">
        <v>128</v>
      </c>
      <c r="E174" s="305">
        <v>0.05</v>
      </c>
      <c r="F174" s="305">
        <v>0.05</v>
      </c>
      <c r="G174" s="305"/>
      <c r="H174" s="305">
        <f t="shared" si="22"/>
        <v>0.05</v>
      </c>
      <c r="I174" s="305"/>
      <c r="J174" s="305">
        <f t="shared" si="25"/>
        <v>0.05</v>
      </c>
      <c r="K174" s="319" t="s">
        <v>389</v>
      </c>
      <c r="L174" s="299"/>
      <c r="M174" s="460" t="s">
        <v>392</v>
      </c>
      <c r="N174" s="458" t="s">
        <v>381</v>
      </c>
      <c r="O174" s="194"/>
      <c r="P174" s="194">
        <v>0</v>
      </c>
      <c r="Q174" s="194"/>
      <c r="R174" s="194"/>
      <c r="S174" s="194"/>
      <c r="T174" s="194"/>
      <c r="U174" s="194"/>
      <c r="V174" s="194"/>
      <c r="W174" s="194"/>
      <c r="X174" s="194"/>
      <c r="Y174" s="194"/>
      <c r="Z174" s="194"/>
      <c r="AA174" s="194">
        <v>0.05</v>
      </c>
      <c r="AB174" s="194"/>
      <c r="AC174" s="194"/>
      <c r="AD174" s="194"/>
      <c r="AE174" s="194"/>
      <c r="AF174" s="194"/>
      <c r="AG174" s="194"/>
      <c r="AH174" s="194"/>
      <c r="AI174" s="194"/>
      <c r="AJ174" s="194"/>
      <c r="AK174" s="194"/>
      <c r="AL174" s="194"/>
      <c r="AM174" s="194"/>
      <c r="AN174" s="194"/>
      <c r="AO174" s="194"/>
      <c r="AP174" s="194"/>
      <c r="AQ174" s="194"/>
      <c r="AR174" s="194"/>
      <c r="AS174" s="194"/>
      <c r="AT174" s="194"/>
      <c r="AU174" s="194"/>
      <c r="AV174" s="194"/>
      <c r="AW174" s="194"/>
      <c r="AX174" s="194"/>
      <c r="AY174" s="194"/>
      <c r="AZ174" s="194"/>
      <c r="BA174" s="194"/>
      <c r="BB174" s="194"/>
      <c r="BC174" s="194"/>
      <c r="BD174" s="194"/>
      <c r="BE174" s="194">
        <v>0</v>
      </c>
      <c r="BF174" s="194"/>
      <c r="BG174" s="194"/>
      <c r="BH174" s="194"/>
      <c r="BI174" s="194"/>
      <c r="BJ174" s="194"/>
      <c r="BK174" s="194"/>
      <c r="BL174" s="194"/>
      <c r="BM174" s="194"/>
      <c r="BN174" s="194"/>
      <c r="BO174" s="194"/>
      <c r="BP174" s="194"/>
      <c r="BQ174" s="193" t="s">
        <v>646</v>
      </c>
      <c r="BR174" s="193" t="s">
        <v>559</v>
      </c>
      <c r="BS174" s="321" t="s">
        <v>479</v>
      </c>
      <c r="BU174" s="194">
        <f t="shared" si="24"/>
        <v>0</v>
      </c>
      <c r="BV174" s="322"/>
      <c r="BW174" s="322"/>
      <c r="BX174" s="322" t="s">
        <v>410</v>
      </c>
      <c r="BY174" s="322"/>
    </row>
    <row r="175" spans="1:77" ht="17.25" customHeight="1">
      <c r="A175" s="317">
        <v>25</v>
      </c>
      <c r="B175" s="318" t="s">
        <v>647</v>
      </c>
      <c r="C175" s="461" t="s">
        <v>406</v>
      </c>
      <c r="D175" s="317" t="s">
        <v>128</v>
      </c>
      <c r="E175" s="305">
        <v>0.05</v>
      </c>
      <c r="F175" s="305">
        <v>0.05</v>
      </c>
      <c r="G175" s="305"/>
      <c r="H175" s="305">
        <f t="shared" si="22"/>
        <v>0.05</v>
      </c>
      <c r="I175" s="305"/>
      <c r="J175" s="305">
        <f t="shared" si="25"/>
        <v>0.05</v>
      </c>
      <c r="K175" s="319" t="s">
        <v>389</v>
      </c>
      <c r="L175" s="299"/>
      <c r="M175" s="460" t="s">
        <v>392</v>
      </c>
      <c r="N175" s="458" t="s">
        <v>381</v>
      </c>
      <c r="O175" s="194"/>
      <c r="P175" s="194">
        <v>0</v>
      </c>
      <c r="Q175" s="194">
        <v>0.05</v>
      </c>
      <c r="R175" s="194"/>
      <c r="S175" s="194"/>
      <c r="T175" s="194"/>
      <c r="U175" s="194"/>
      <c r="V175" s="194"/>
      <c r="W175" s="194"/>
      <c r="X175" s="194"/>
      <c r="Y175" s="194"/>
      <c r="Z175" s="194"/>
      <c r="AA175" s="194"/>
      <c r="AB175" s="194"/>
      <c r="AC175" s="194"/>
      <c r="AD175" s="194"/>
      <c r="AE175" s="194"/>
      <c r="AF175" s="194"/>
      <c r="AG175" s="194"/>
      <c r="AH175" s="194"/>
      <c r="AI175" s="194"/>
      <c r="AJ175" s="194"/>
      <c r="AK175" s="194"/>
      <c r="AL175" s="194"/>
      <c r="AM175" s="194"/>
      <c r="AN175" s="194"/>
      <c r="AO175" s="194"/>
      <c r="AP175" s="194"/>
      <c r="AQ175" s="194"/>
      <c r="AR175" s="194"/>
      <c r="AS175" s="194"/>
      <c r="AT175" s="194"/>
      <c r="AU175" s="194"/>
      <c r="AV175" s="194"/>
      <c r="AW175" s="194"/>
      <c r="AX175" s="194"/>
      <c r="AY175" s="194"/>
      <c r="AZ175" s="194"/>
      <c r="BA175" s="194"/>
      <c r="BB175" s="194"/>
      <c r="BC175" s="194"/>
      <c r="BD175" s="194"/>
      <c r="BE175" s="194">
        <v>0</v>
      </c>
      <c r="BF175" s="194"/>
      <c r="BG175" s="194"/>
      <c r="BH175" s="194"/>
      <c r="BI175" s="194"/>
      <c r="BJ175" s="194"/>
      <c r="BK175" s="194"/>
      <c r="BL175" s="194"/>
      <c r="BM175" s="194"/>
      <c r="BN175" s="194"/>
      <c r="BO175" s="194"/>
      <c r="BP175" s="194"/>
      <c r="BQ175" s="193" t="s">
        <v>648</v>
      </c>
      <c r="BR175" s="193"/>
      <c r="BS175" s="321" t="s">
        <v>479</v>
      </c>
      <c r="BU175" s="194">
        <f t="shared" si="24"/>
        <v>0</v>
      </c>
      <c r="BV175" s="322"/>
      <c r="BW175" s="322"/>
      <c r="BX175" s="322" t="s">
        <v>410</v>
      </c>
      <c r="BY175" s="322"/>
    </row>
    <row r="176" spans="1:77" ht="17.25" customHeight="1">
      <c r="A176" s="317">
        <v>26</v>
      </c>
      <c r="B176" s="318" t="s">
        <v>649</v>
      </c>
      <c r="C176" s="461" t="s">
        <v>406</v>
      </c>
      <c r="D176" s="317" t="s">
        <v>128</v>
      </c>
      <c r="E176" s="305">
        <v>0.05</v>
      </c>
      <c r="F176" s="305">
        <v>0.05</v>
      </c>
      <c r="G176" s="305"/>
      <c r="H176" s="305">
        <f t="shared" si="22"/>
        <v>0.05</v>
      </c>
      <c r="I176" s="305"/>
      <c r="J176" s="305">
        <f t="shared" si="25"/>
        <v>0.05</v>
      </c>
      <c r="K176" s="319" t="s">
        <v>389</v>
      </c>
      <c r="L176" s="299"/>
      <c r="M176" s="460" t="s">
        <v>392</v>
      </c>
      <c r="N176" s="458" t="s">
        <v>381</v>
      </c>
      <c r="O176" s="194"/>
      <c r="P176" s="194">
        <v>0</v>
      </c>
      <c r="Q176" s="194">
        <v>0.05</v>
      </c>
      <c r="R176" s="194"/>
      <c r="S176" s="194"/>
      <c r="T176" s="194"/>
      <c r="U176" s="194"/>
      <c r="V176" s="194"/>
      <c r="W176" s="194"/>
      <c r="X176" s="194"/>
      <c r="Y176" s="194"/>
      <c r="Z176" s="194"/>
      <c r="AA176" s="194"/>
      <c r="AB176" s="194"/>
      <c r="AC176" s="194"/>
      <c r="AD176" s="194"/>
      <c r="AE176" s="194"/>
      <c r="AF176" s="194"/>
      <c r="AG176" s="194"/>
      <c r="AH176" s="194"/>
      <c r="AI176" s="194"/>
      <c r="AJ176" s="194"/>
      <c r="AK176" s="194"/>
      <c r="AL176" s="194"/>
      <c r="AM176" s="194"/>
      <c r="AN176" s="194"/>
      <c r="AO176" s="194"/>
      <c r="AP176" s="194"/>
      <c r="AQ176" s="194"/>
      <c r="AR176" s="194"/>
      <c r="AS176" s="194"/>
      <c r="AT176" s="194"/>
      <c r="AU176" s="194"/>
      <c r="AV176" s="194"/>
      <c r="AW176" s="194"/>
      <c r="AX176" s="194"/>
      <c r="AY176" s="194"/>
      <c r="AZ176" s="194"/>
      <c r="BA176" s="194"/>
      <c r="BB176" s="194"/>
      <c r="BC176" s="194"/>
      <c r="BD176" s="194"/>
      <c r="BE176" s="194">
        <v>0</v>
      </c>
      <c r="BF176" s="194"/>
      <c r="BG176" s="194"/>
      <c r="BH176" s="194"/>
      <c r="BI176" s="194"/>
      <c r="BJ176" s="194"/>
      <c r="BK176" s="194"/>
      <c r="BL176" s="194"/>
      <c r="BM176" s="194"/>
      <c r="BN176" s="194"/>
      <c r="BO176" s="194"/>
      <c r="BP176" s="194"/>
      <c r="BQ176" s="193" t="s">
        <v>650</v>
      </c>
      <c r="BR176" s="193"/>
      <c r="BS176" s="321" t="s">
        <v>409</v>
      </c>
      <c r="BU176" s="194">
        <f t="shared" si="24"/>
        <v>0</v>
      </c>
      <c r="BV176" s="322"/>
      <c r="BW176" s="322"/>
      <c r="BX176" s="322" t="s">
        <v>410</v>
      </c>
      <c r="BY176" s="322"/>
    </row>
    <row r="177" spans="1:77" ht="17.25" customHeight="1">
      <c r="A177" s="317">
        <v>27</v>
      </c>
      <c r="B177" s="318" t="s">
        <v>651</v>
      </c>
      <c r="C177" s="461" t="s">
        <v>406</v>
      </c>
      <c r="D177" s="317" t="s">
        <v>128</v>
      </c>
      <c r="E177" s="305">
        <v>0.05</v>
      </c>
      <c r="F177" s="305">
        <v>0.05</v>
      </c>
      <c r="G177" s="305"/>
      <c r="H177" s="305">
        <f t="shared" si="22"/>
        <v>0.05</v>
      </c>
      <c r="I177" s="305"/>
      <c r="J177" s="305">
        <f t="shared" si="25"/>
        <v>0.05</v>
      </c>
      <c r="K177" s="319" t="s">
        <v>389</v>
      </c>
      <c r="L177" s="299"/>
      <c r="M177" s="460" t="s">
        <v>392</v>
      </c>
      <c r="N177" s="458" t="s">
        <v>381</v>
      </c>
      <c r="O177" s="194"/>
      <c r="P177" s="194">
        <v>0</v>
      </c>
      <c r="Q177" s="194"/>
      <c r="R177" s="194"/>
      <c r="S177" s="194"/>
      <c r="T177" s="194"/>
      <c r="U177" s="194"/>
      <c r="V177" s="194"/>
      <c r="W177" s="194"/>
      <c r="X177" s="194"/>
      <c r="Y177" s="194"/>
      <c r="Z177" s="194"/>
      <c r="AA177" s="194">
        <v>0.05</v>
      </c>
      <c r="AB177" s="194"/>
      <c r="AC177" s="194"/>
      <c r="AD177" s="194"/>
      <c r="AE177" s="194"/>
      <c r="AF177" s="194"/>
      <c r="AG177" s="194"/>
      <c r="AH177" s="194"/>
      <c r="AI177" s="194"/>
      <c r="AJ177" s="194"/>
      <c r="AK177" s="194"/>
      <c r="AL177" s="194"/>
      <c r="AM177" s="194"/>
      <c r="AN177" s="194"/>
      <c r="AO177" s="194"/>
      <c r="AP177" s="194"/>
      <c r="AQ177" s="194"/>
      <c r="AR177" s="194"/>
      <c r="AS177" s="194"/>
      <c r="AT177" s="194"/>
      <c r="AU177" s="194"/>
      <c r="AV177" s="194"/>
      <c r="AW177" s="194"/>
      <c r="AX177" s="194"/>
      <c r="AY177" s="194"/>
      <c r="AZ177" s="194"/>
      <c r="BA177" s="194"/>
      <c r="BB177" s="194"/>
      <c r="BC177" s="194"/>
      <c r="BD177" s="194"/>
      <c r="BE177" s="194">
        <v>0</v>
      </c>
      <c r="BF177" s="194"/>
      <c r="BG177" s="194"/>
      <c r="BH177" s="194"/>
      <c r="BI177" s="194"/>
      <c r="BJ177" s="194"/>
      <c r="BK177" s="194"/>
      <c r="BL177" s="194"/>
      <c r="BM177" s="194"/>
      <c r="BN177" s="194"/>
      <c r="BO177" s="194"/>
      <c r="BP177" s="194"/>
      <c r="BQ177" s="193" t="s">
        <v>652</v>
      </c>
      <c r="BR177" s="193"/>
      <c r="BS177" s="321" t="s">
        <v>409</v>
      </c>
      <c r="BU177" s="194">
        <f t="shared" si="24"/>
        <v>0</v>
      </c>
      <c r="BV177" s="322"/>
      <c r="BW177" s="322"/>
      <c r="BX177" s="322" t="s">
        <v>410</v>
      </c>
      <c r="BY177" s="322"/>
    </row>
    <row r="178" spans="1:77" ht="17.25" customHeight="1">
      <c r="A178" s="317">
        <v>28</v>
      </c>
      <c r="B178" s="318" t="s">
        <v>653</v>
      </c>
      <c r="C178" s="461" t="s">
        <v>414</v>
      </c>
      <c r="D178" s="317" t="s">
        <v>128</v>
      </c>
      <c r="E178" s="305">
        <v>0.05</v>
      </c>
      <c r="F178" s="305">
        <v>0.05</v>
      </c>
      <c r="G178" s="305"/>
      <c r="H178" s="305">
        <f t="shared" si="22"/>
        <v>0.05</v>
      </c>
      <c r="I178" s="305"/>
      <c r="J178" s="305">
        <f t="shared" si="25"/>
        <v>0.05</v>
      </c>
      <c r="K178" s="319" t="s">
        <v>389</v>
      </c>
      <c r="L178" s="299"/>
      <c r="M178" s="460" t="s">
        <v>392</v>
      </c>
      <c r="N178" s="458" t="s">
        <v>381</v>
      </c>
      <c r="O178" s="194"/>
      <c r="P178" s="194">
        <v>0</v>
      </c>
      <c r="Q178" s="194">
        <v>0.05</v>
      </c>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194"/>
      <c r="AY178" s="194"/>
      <c r="AZ178" s="194"/>
      <c r="BA178" s="194"/>
      <c r="BB178" s="194"/>
      <c r="BC178" s="194"/>
      <c r="BD178" s="194"/>
      <c r="BE178" s="194">
        <v>0</v>
      </c>
      <c r="BF178" s="194"/>
      <c r="BG178" s="194"/>
      <c r="BH178" s="194"/>
      <c r="BI178" s="194"/>
      <c r="BJ178" s="194"/>
      <c r="BK178" s="194"/>
      <c r="BL178" s="194"/>
      <c r="BM178" s="194"/>
      <c r="BN178" s="194"/>
      <c r="BO178" s="194"/>
      <c r="BP178" s="194"/>
      <c r="BQ178" s="193" t="s">
        <v>654</v>
      </c>
      <c r="BR178" s="193"/>
      <c r="BS178" s="321" t="s">
        <v>479</v>
      </c>
      <c r="BU178" s="194">
        <f t="shared" si="24"/>
        <v>0</v>
      </c>
      <c r="BV178" s="322"/>
      <c r="BW178" s="322"/>
      <c r="BX178" s="322" t="s">
        <v>410</v>
      </c>
      <c r="BY178" s="322"/>
    </row>
    <row r="179" spans="1:77" ht="17.25" customHeight="1">
      <c r="A179" s="317">
        <v>29</v>
      </c>
      <c r="B179" s="318" t="s">
        <v>655</v>
      </c>
      <c r="C179" s="461" t="s">
        <v>414</v>
      </c>
      <c r="D179" s="317" t="s">
        <v>128</v>
      </c>
      <c r="E179" s="305">
        <v>0.05</v>
      </c>
      <c r="F179" s="305">
        <v>0.05</v>
      </c>
      <c r="G179" s="305"/>
      <c r="H179" s="305">
        <f t="shared" si="22"/>
        <v>0.05</v>
      </c>
      <c r="I179" s="305"/>
      <c r="J179" s="305">
        <f t="shared" si="25"/>
        <v>0.05</v>
      </c>
      <c r="K179" s="319" t="s">
        <v>389</v>
      </c>
      <c r="L179" s="299"/>
      <c r="M179" s="460" t="s">
        <v>392</v>
      </c>
      <c r="N179" s="458" t="s">
        <v>381</v>
      </c>
      <c r="O179" s="194"/>
      <c r="P179" s="194">
        <v>0</v>
      </c>
      <c r="Q179" s="194"/>
      <c r="R179" s="194">
        <v>0.05</v>
      </c>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4"/>
      <c r="AY179" s="194"/>
      <c r="AZ179" s="194"/>
      <c r="BA179" s="194"/>
      <c r="BB179" s="194"/>
      <c r="BC179" s="194"/>
      <c r="BD179" s="194"/>
      <c r="BE179" s="194">
        <v>0</v>
      </c>
      <c r="BF179" s="194"/>
      <c r="BG179" s="194"/>
      <c r="BH179" s="194"/>
      <c r="BI179" s="194"/>
      <c r="BJ179" s="194"/>
      <c r="BK179" s="194"/>
      <c r="BL179" s="194"/>
      <c r="BM179" s="194"/>
      <c r="BN179" s="194"/>
      <c r="BO179" s="194"/>
      <c r="BP179" s="194"/>
      <c r="BQ179" s="193" t="s">
        <v>656</v>
      </c>
      <c r="BR179" s="193"/>
      <c r="BS179" s="321" t="s">
        <v>479</v>
      </c>
      <c r="BU179" s="194">
        <f t="shared" si="24"/>
        <v>0</v>
      </c>
      <c r="BV179" s="322"/>
      <c r="BW179" s="322"/>
      <c r="BX179" s="322" t="s">
        <v>410</v>
      </c>
      <c r="BY179" s="322"/>
    </row>
    <row r="180" spans="1:77" ht="17.25" customHeight="1">
      <c r="A180" s="317">
        <v>30</v>
      </c>
      <c r="B180" s="318" t="s">
        <v>657</v>
      </c>
      <c r="C180" s="461" t="s">
        <v>414</v>
      </c>
      <c r="D180" s="317" t="s">
        <v>128</v>
      </c>
      <c r="E180" s="305">
        <v>0.05</v>
      </c>
      <c r="F180" s="305">
        <v>0.05</v>
      </c>
      <c r="G180" s="305"/>
      <c r="H180" s="305">
        <f t="shared" si="22"/>
        <v>0.05</v>
      </c>
      <c r="I180" s="305"/>
      <c r="J180" s="305">
        <f t="shared" si="25"/>
        <v>0.05</v>
      </c>
      <c r="K180" s="319" t="s">
        <v>389</v>
      </c>
      <c r="L180" s="299"/>
      <c r="M180" s="460" t="s">
        <v>392</v>
      </c>
      <c r="N180" s="458" t="s">
        <v>381</v>
      </c>
      <c r="O180" s="194"/>
      <c r="P180" s="194">
        <v>0</v>
      </c>
      <c r="Q180" s="194">
        <v>0.05</v>
      </c>
      <c r="R180" s="194"/>
      <c r="S180" s="194"/>
      <c r="T180" s="194"/>
      <c r="U180" s="194"/>
      <c r="V180" s="194"/>
      <c r="W180" s="194"/>
      <c r="X180" s="194"/>
      <c r="Y180" s="194"/>
      <c r="Z180" s="194"/>
      <c r="AA180" s="194"/>
      <c r="AB180" s="194"/>
      <c r="AC180" s="194"/>
      <c r="AD180" s="194"/>
      <c r="AE180" s="194"/>
      <c r="AF180" s="194"/>
      <c r="AG180" s="194"/>
      <c r="AH180" s="194"/>
      <c r="AI180" s="194"/>
      <c r="AJ180" s="194"/>
      <c r="AK180" s="194"/>
      <c r="AL180" s="194"/>
      <c r="AM180" s="194"/>
      <c r="AN180" s="194"/>
      <c r="AO180" s="194"/>
      <c r="AP180" s="194"/>
      <c r="AQ180" s="194"/>
      <c r="AR180" s="194"/>
      <c r="AS180" s="194"/>
      <c r="AT180" s="194"/>
      <c r="AU180" s="194"/>
      <c r="AV180" s="194"/>
      <c r="AW180" s="194"/>
      <c r="AX180" s="194"/>
      <c r="AY180" s="194"/>
      <c r="AZ180" s="194"/>
      <c r="BA180" s="194"/>
      <c r="BB180" s="194"/>
      <c r="BC180" s="194"/>
      <c r="BD180" s="194"/>
      <c r="BE180" s="194">
        <v>0</v>
      </c>
      <c r="BF180" s="194"/>
      <c r="BG180" s="194"/>
      <c r="BH180" s="194"/>
      <c r="BI180" s="194"/>
      <c r="BJ180" s="194"/>
      <c r="BK180" s="194"/>
      <c r="BL180" s="194"/>
      <c r="BM180" s="194"/>
      <c r="BN180" s="194"/>
      <c r="BO180" s="194"/>
      <c r="BP180" s="194"/>
      <c r="BQ180" s="193" t="s">
        <v>658</v>
      </c>
      <c r="BR180" s="193"/>
      <c r="BS180" s="321" t="s">
        <v>409</v>
      </c>
      <c r="BU180" s="194">
        <f t="shared" si="24"/>
        <v>0</v>
      </c>
      <c r="BV180" s="322"/>
      <c r="BW180" s="322"/>
      <c r="BX180" s="322" t="s">
        <v>410</v>
      </c>
      <c r="BY180" s="322"/>
    </row>
    <row r="181" spans="1:77" ht="17.25" customHeight="1">
      <c r="A181" s="317">
        <v>31</v>
      </c>
      <c r="B181" s="318" t="s">
        <v>659</v>
      </c>
      <c r="C181" s="461" t="s">
        <v>414</v>
      </c>
      <c r="D181" s="317" t="s">
        <v>128</v>
      </c>
      <c r="E181" s="305">
        <v>0.05</v>
      </c>
      <c r="F181" s="305">
        <v>0.05</v>
      </c>
      <c r="G181" s="305"/>
      <c r="H181" s="305">
        <f t="shared" si="22"/>
        <v>0.05</v>
      </c>
      <c r="I181" s="305"/>
      <c r="J181" s="305">
        <f t="shared" si="25"/>
        <v>0.05</v>
      </c>
      <c r="K181" s="319" t="s">
        <v>389</v>
      </c>
      <c r="L181" s="299"/>
      <c r="M181" s="460" t="s">
        <v>392</v>
      </c>
      <c r="N181" s="458" t="s">
        <v>381</v>
      </c>
      <c r="O181" s="194"/>
      <c r="P181" s="194">
        <v>0</v>
      </c>
      <c r="Q181" s="194">
        <v>0.05</v>
      </c>
      <c r="R181" s="194"/>
      <c r="S181" s="194"/>
      <c r="T181" s="194"/>
      <c r="U181" s="194"/>
      <c r="V181" s="194"/>
      <c r="W181" s="194"/>
      <c r="X181" s="194"/>
      <c r="Y181" s="194"/>
      <c r="Z181" s="194"/>
      <c r="AA181" s="194"/>
      <c r="AB181" s="194"/>
      <c r="AC181" s="194"/>
      <c r="AD181" s="194"/>
      <c r="AE181" s="194"/>
      <c r="AF181" s="194"/>
      <c r="AG181" s="194"/>
      <c r="AH181" s="194"/>
      <c r="AI181" s="194"/>
      <c r="AJ181" s="194"/>
      <c r="AK181" s="194"/>
      <c r="AL181" s="194"/>
      <c r="AM181" s="194"/>
      <c r="AN181" s="194"/>
      <c r="AO181" s="194"/>
      <c r="AP181" s="194"/>
      <c r="AQ181" s="194"/>
      <c r="AR181" s="194"/>
      <c r="AS181" s="194"/>
      <c r="AT181" s="194"/>
      <c r="AU181" s="194"/>
      <c r="AV181" s="194"/>
      <c r="AW181" s="194"/>
      <c r="AX181" s="194"/>
      <c r="AY181" s="194"/>
      <c r="AZ181" s="194"/>
      <c r="BA181" s="194"/>
      <c r="BB181" s="194"/>
      <c r="BC181" s="194"/>
      <c r="BD181" s="194"/>
      <c r="BE181" s="194">
        <v>0</v>
      </c>
      <c r="BF181" s="194"/>
      <c r="BG181" s="194"/>
      <c r="BH181" s="194"/>
      <c r="BI181" s="194"/>
      <c r="BJ181" s="194"/>
      <c r="BK181" s="194"/>
      <c r="BL181" s="194"/>
      <c r="BM181" s="194"/>
      <c r="BN181" s="194"/>
      <c r="BO181" s="194"/>
      <c r="BP181" s="194"/>
      <c r="BQ181" s="193" t="s">
        <v>660</v>
      </c>
      <c r="BR181" s="193"/>
      <c r="BS181" s="321" t="s">
        <v>409</v>
      </c>
      <c r="BU181" s="194">
        <f t="shared" si="24"/>
        <v>0</v>
      </c>
      <c r="BV181" s="322"/>
      <c r="BW181" s="322"/>
      <c r="BX181" s="322" t="s">
        <v>410</v>
      </c>
      <c r="BY181" s="322"/>
    </row>
    <row r="182" spans="1:77" ht="17.25" customHeight="1">
      <c r="A182" s="317">
        <v>32</v>
      </c>
      <c r="B182" s="318" t="s">
        <v>661</v>
      </c>
      <c r="C182" s="461" t="s">
        <v>414</v>
      </c>
      <c r="D182" s="317" t="s">
        <v>128</v>
      </c>
      <c r="E182" s="305">
        <v>0.08</v>
      </c>
      <c r="F182" s="305">
        <v>0.08</v>
      </c>
      <c r="G182" s="305"/>
      <c r="H182" s="305">
        <f t="shared" si="22"/>
        <v>0.08</v>
      </c>
      <c r="I182" s="305"/>
      <c r="J182" s="305">
        <f t="shared" si="25"/>
        <v>0.08</v>
      </c>
      <c r="K182" s="319" t="s">
        <v>389</v>
      </c>
      <c r="L182" s="299"/>
      <c r="M182" s="460" t="s">
        <v>392</v>
      </c>
      <c r="N182" s="458" t="s">
        <v>381</v>
      </c>
      <c r="O182" s="194"/>
      <c r="P182" s="194">
        <v>0</v>
      </c>
      <c r="Q182" s="194">
        <v>0.08</v>
      </c>
      <c r="R182" s="194"/>
      <c r="S182" s="194"/>
      <c r="T182" s="194"/>
      <c r="U182" s="194"/>
      <c r="V182" s="194"/>
      <c r="W182" s="194"/>
      <c r="X182" s="194"/>
      <c r="Y182" s="194"/>
      <c r="Z182" s="194"/>
      <c r="AA182" s="194"/>
      <c r="AB182" s="194"/>
      <c r="AC182" s="194"/>
      <c r="AD182" s="194"/>
      <c r="AE182" s="194"/>
      <c r="AF182" s="194"/>
      <c r="AG182" s="194"/>
      <c r="AH182" s="194"/>
      <c r="AI182" s="194"/>
      <c r="AJ182" s="194"/>
      <c r="AK182" s="194"/>
      <c r="AL182" s="194"/>
      <c r="AM182" s="194"/>
      <c r="AN182" s="194"/>
      <c r="AO182" s="194"/>
      <c r="AP182" s="194"/>
      <c r="AQ182" s="194"/>
      <c r="AR182" s="194"/>
      <c r="AS182" s="194"/>
      <c r="AT182" s="194"/>
      <c r="AU182" s="194"/>
      <c r="AV182" s="194"/>
      <c r="AW182" s="194"/>
      <c r="AX182" s="194"/>
      <c r="AY182" s="194"/>
      <c r="AZ182" s="194"/>
      <c r="BA182" s="194"/>
      <c r="BB182" s="194"/>
      <c r="BC182" s="194"/>
      <c r="BD182" s="194"/>
      <c r="BE182" s="194">
        <v>0</v>
      </c>
      <c r="BF182" s="194"/>
      <c r="BG182" s="194"/>
      <c r="BH182" s="194"/>
      <c r="BI182" s="194"/>
      <c r="BJ182" s="194"/>
      <c r="BK182" s="194"/>
      <c r="BL182" s="194"/>
      <c r="BM182" s="194"/>
      <c r="BN182" s="194"/>
      <c r="BO182" s="194"/>
      <c r="BP182" s="194"/>
      <c r="BQ182" s="193" t="s">
        <v>662</v>
      </c>
      <c r="BR182" s="193"/>
      <c r="BS182" s="321" t="s">
        <v>409</v>
      </c>
      <c r="BU182" s="194">
        <f t="shared" si="24"/>
        <v>0</v>
      </c>
      <c r="BV182" s="322"/>
      <c r="BW182" s="322"/>
      <c r="BX182" s="322" t="s">
        <v>410</v>
      </c>
      <c r="BY182" s="322"/>
    </row>
    <row r="183" spans="1:77" ht="17.25" customHeight="1">
      <c r="A183" s="317">
        <v>33</v>
      </c>
      <c r="B183" s="318" t="s">
        <v>663</v>
      </c>
      <c r="C183" s="461" t="s">
        <v>414</v>
      </c>
      <c r="D183" s="317" t="s">
        <v>128</v>
      </c>
      <c r="E183" s="305">
        <v>0.1</v>
      </c>
      <c r="F183" s="305">
        <v>0.1</v>
      </c>
      <c r="G183" s="305"/>
      <c r="H183" s="305">
        <f t="shared" si="22"/>
        <v>0.1</v>
      </c>
      <c r="I183" s="305"/>
      <c r="J183" s="305">
        <f t="shared" si="25"/>
        <v>0.1</v>
      </c>
      <c r="K183" s="319" t="s">
        <v>389</v>
      </c>
      <c r="L183" s="299"/>
      <c r="M183" s="460" t="s">
        <v>392</v>
      </c>
      <c r="N183" s="458" t="s">
        <v>381</v>
      </c>
      <c r="O183" s="194"/>
      <c r="P183" s="194">
        <v>0</v>
      </c>
      <c r="Q183" s="194">
        <v>0.1</v>
      </c>
      <c r="R183" s="194"/>
      <c r="S183" s="194"/>
      <c r="T183" s="194"/>
      <c r="U183" s="194"/>
      <c r="V183" s="194"/>
      <c r="W183" s="194"/>
      <c r="X183" s="194"/>
      <c r="Y183" s="194"/>
      <c r="Z183" s="194"/>
      <c r="AA183" s="194"/>
      <c r="AB183" s="194"/>
      <c r="AC183" s="194"/>
      <c r="AD183" s="194"/>
      <c r="AE183" s="194"/>
      <c r="AF183" s="194"/>
      <c r="AG183" s="194"/>
      <c r="AH183" s="194"/>
      <c r="AI183" s="194"/>
      <c r="AJ183" s="194"/>
      <c r="AK183" s="194"/>
      <c r="AL183" s="194"/>
      <c r="AM183" s="194"/>
      <c r="AN183" s="194"/>
      <c r="AO183" s="194"/>
      <c r="AP183" s="194"/>
      <c r="AQ183" s="194"/>
      <c r="AR183" s="194"/>
      <c r="AS183" s="194"/>
      <c r="AT183" s="194"/>
      <c r="AU183" s="194"/>
      <c r="AV183" s="194"/>
      <c r="AW183" s="194"/>
      <c r="AX183" s="194"/>
      <c r="AY183" s="194"/>
      <c r="AZ183" s="194"/>
      <c r="BA183" s="194"/>
      <c r="BB183" s="194"/>
      <c r="BC183" s="194"/>
      <c r="BD183" s="194"/>
      <c r="BE183" s="194">
        <v>0</v>
      </c>
      <c r="BF183" s="194"/>
      <c r="BG183" s="194"/>
      <c r="BH183" s="194"/>
      <c r="BI183" s="194"/>
      <c r="BJ183" s="194"/>
      <c r="BK183" s="194"/>
      <c r="BL183" s="194"/>
      <c r="BM183" s="194"/>
      <c r="BN183" s="194"/>
      <c r="BO183" s="194"/>
      <c r="BP183" s="194"/>
      <c r="BQ183" s="193" t="s">
        <v>664</v>
      </c>
      <c r="BR183" s="193"/>
      <c r="BS183" s="321" t="s">
        <v>409</v>
      </c>
      <c r="BU183" s="194">
        <f t="shared" si="24"/>
        <v>0</v>
      </c>
      <c r="BV183" s="322"/>
      <c r="BW183" s="322"/>
      <c r="BX183" s="322" t="s">
        <v>410</v>
      </c>
      <c r="BY183" s="322"/>
    </row>
    <row r="184" spans="1:77" ht="17.25" customHeight="1">
      <c r="A184" s="317">
        <v>34</v>
      </c>
      <c r="B184" s="318" t="s">
        <v>665</v>
      </c>
      <c r="C184" s="461" t="s">
        <v>414</v>
      </c>
      <c r="D184" s="317" t="s">
        <v>128</v>
      </c>
      <c r="E184" s="305">
        <v>0.05</v>
      </c>
      <c r="F184" s="305">
        <v>0.05</v>
      </c>
      <c r="G184" s="305"/>
      <c r="H184" s="305">
        <f t="shared" si="22"/>
        <v>0.05</v>
      </c>
      <c r="I184" s="305"/>
      <c r="J184" s="305">
        <f t="shared" si="25"/>
        <v>0.05</v>
      </c>
      <c r="K184" s="319" t="s">
        <v>389</v>
      </c>
      <c r="L184" s="299"/>
      <c r="M184" s="460" t="s">
        <v>392</v>
      </c>
      <c r="N184" s="458" t="s">
        <v>381</v>
      </c>
      <c r="O184" s="194"/>
      <c r="P184" s="194">
        <v>0</v>
      </c>
      <c r="Q184" s="194">
        <v>0.05</v>
      </c>
      <c r="R184" s="194"/>
      <c r="S184" s="194"/>
      <c r="T184" s="194"/>
      <c r="U184" s="194"/>
      <c r="V184" s="194"/>
      <c r="W184" s="194"/>
      <c r="X184" s="194"/>
      <c r="Y184" s="194"/>
      <c r="Z184" s="194"/>
      <c r="AA184" s="194"/>
      <c r="AB184" s="194"/>
      <c r="AC184" s="194"/>
      <c r="AD184" s="194"/>
      <c r="AE184" s="194"/>
      <c r="AF184" s="194"/>
      <c r="AG184" s="194"/>
      <c r="AH184" s="194"/>
      <c r="AI184" s="194"/>
      <c r="AJ184" s="194"/>
      <c r="AK184" s="194"/>
      <c r="AL184" s="194"/>
      <c r="AM184" s="194"/>
      <c r="AN184" s="194"/>
      <c r="AO184" s="194"/>
      <c r="AP184" s="194"/>
      <c r="AQ184" s="194"/>
      <c r="AR184" s="194"/>
      <c r="AS184" s="194"/>
      <c r="AT184" s="194"/>
      <c r="AU184" s="194"/>
      <c r="AV184" s="194"/>
      <c r="AW184" s="194"/>
      <c r="AX184" s="194"/>
      <c r="AY184" s="194"/>
      <c r="AZ184" s="194"/>
      <c r="BA184" s="194"/>
      <c r="BB184" s="194"/>
      <c r="BC184" s="194"/>
      <c r="BD184" s="194"/>
      <c r="BE184" s="194">
        <v>0</v>
      </c>
      <c r="BF184" s="194"/>
      <c r="BG184" s="194"/>
      <c r="BH184" s="194"/>
      <c r="BI184" s="194"/>
      <c r="BJ184" s="194"/>
      <c r="BK184" s="194"/>
      <c r="BL184" s="194"/>
      <c r="BM184" s="194"/>
      <c r="BN184" s="194"/>
      <c r="BO184" s="194"/>
      <c r="BP184" s="194"/>
      <c r="BQ184" s="193" t="s">
        <v>666</v>
      </c>
      <c r="BR184" s="193"/>
      <c r="BS184" s="321" t="s">
        <v>409</v>
      </c>
      <c r="BU184" s="194">
        <f t="shared" si="24"/>
        <v>0</v>
      </c>
      <c r="BV184" s="322"/>
      <c r="BW184" s="322"/>
      <c r="BX184" s="322" t="s">
        <v>410</v>
      </c>
      <c r="BY184" s="322"/>
    </row>
    <row r="185" spans="1:77" ht="33">
      <c r="A185" s="317">
        <v>35</v>
      </c>
      <c r="B185" s="318" t="s">
        <v>667</v>
      </c>
      <c r="C185" s="461" t="s">
        <v>416</v>
      </c>
      <c r="D185" s="317" t="s">
        <v>128</v>
      </c>
      <c r="E185" s="305">
        <v>0.25</v>
      </c>
      <c r="F185" s="305">
        <v>0.25</v>
      </c>
      <c r="G185" s="305"/>
      <c r="H185" s="305">
        <f t="shared" si="22"/>
        <v>0.25</v>
      </c>
      <c r="I185" s="305">
        <v>0.2</v>
      </c>
      <c r="J185" s="305">
        <f t="shared" si="25"/>
        <v>0.05</v>
      </c>
      <c r="K185" s="319" t="s">
        <v>389</v>
      </c>
      <c r="L185" s="299"/>
      <c r="M185" s="460" t="s">
        <v>392</v>
      </c>
      <c r="N185" s="458" t="s">
        <v>381</v>
      </c>
      <c r="O185" s="194"/>
      <c r="P185" s="194">
        <v>0</v>
      </c>
      <c r="Q185" s="194">
        <v>0.05</v>
      </c>
      <c r="R185" s="194"/>
      <c r="S185" s="194"/>
      <c r="T185" s="194"/>
      <c r="U185" s="194"/>
      <c r="V185" s="194"/>
      <c r="W185" s="194"/>
      <c r="X185" s="194"/>
      <c r="Y185" s="194"/>
      <c r="Z185" s="194"/>
      <c r="AA185" s="194"/>
      <c r="AB185" s="194"/>
      <c r="AC185" s="194"/>
      <c r="AD185" s="194"/>
      <c r="AE185" s="194"/>
      <c r="AF185" s="194"/>
      <c r="AG185" s="194"/>
      <c r="AH185" s="194"/>
      <c r="AI185" s="194"/>
      <c r="AJ185" s="194"/>
      <c r="AK185" s="194"/>
      <c r="AL185" s="194"/>
      <c r="AM185" s="194"/>
      <c r="AN185" s="194"/>
      <c r="AO185" s="194"/>
      <c r="AP185" s="194"/>
      <c r="AQ185" s="194"/>
      <c r="AR185" s="194"/>
      <c r="AS185" s="194"/>
      <c r="AT185" s="194"/>
      <c r="AU185" s="194"/>
      <c r="AV185" s="194"/>
      <c r="AW185" s="194"/>
      <c r="AX185" s="194"/>
      <c r="AY185" s="194"/>
      <c r="AZ185" s="194"/>
      <c r="BA185" s="194"/>
      <c r="BB185" s="194"/>
      <c r="BC185" s="194"/>
      <c r="BD185" s="194"/>
      <c r="BE185" s="194">
        <v>0</v>
      </c>
      <c r="BF185" s="194"/>
      <c r="BG185" s="194"/>
      <c r="BH185" s="194"/>
      <c r="BI185" s="194"/>
      <c r="BJ185" s="194"/>
      <c r="BK185" s="194"/>
      <c r="BL185" s="194"/>
      <c r="BM185" s="194"/>
      <c r="BN185" s="194"/>
      <c r="BO185" s="194"/>
      <c r="BP185" s="194"/>
      <c r="BQ185" s="193" t="s">
        <v>668</v>
      </c>
      <c r="BR185" s="193"/>
      <c r="BS185" s="321" t="s">
        <v>479</v>
      </c>
      <c r="BU185" s="194">
        <f t="shared" si="24"/>
        <v>0</v>
      </c>
      <c r="BV185" s="322"/>
      <c r="BW185" s="322"/>
      <c r="BX185" s="322"/>
      <c r="BY185" s="322"/>
    </row>
    <row r="186" spans="1:77" ht="18" customHeight="1">
      <c r="A186" s="317">
        <v>36</v>
      </c>
      <c r="B186" s="318" t="s">
        <v>669</v>
      </c>
      <c r="C186" s="461" t="s">
        <v>416</v>
      </c>
      <c r="D186" s="317" t="s">
        <v>128</v>
      </c>
      <c r="E186" s="305">
        <v>0.05</v>
      </c>
      <c r="F186" s="305">
        <v>0.05</v>
      </c>
      <c r="G186" s="305"/>
      <c r="H186" s="305">
        <f t="shared" si="22"/>
        <v>0.05</v>
      </c>
      <c r="I186" s="305"/>
      <c r="J186" s="305">
        <f t="shared" si="25"/>
        <v>0.05</v>
      </c>
      <c r="K186" s="319" t="s">
        <v>389</v>
      </c>
      <c r="L186" s="299"/>
      <c r="M186" s="460" t="s">
        <v>392</v>
      </c>
      <c r="N186" s="458" t="s">
        <v>381</v>
      </c>
      <c r="O186" s="194"/>
      <c r="P186" s="194">
        <v>0</v>
      </c>
      <c r="Q186" s="194"/>
      <c r="R186" s="194"/>
      <c r="S186" s="194"/>
      <c r="T186" s="194"/>
      <c r="U186" s="194"/>
      <c r="V186" s="194"/>
      <c r="W186" s="194"/>
      <c r="X186" s="194"/>
      <c r="Y186" s="194"/>
      <c r="Z186" s="194"/>
      <c r="AA186" s="194">
        <v>0.05</v>
      </c>
      <c r="AB186" s="194"/>
      <c r="AC186" s="194"/>
      <c r="AD186" s="194"/>
      <c r="AE186" s="194"/>
      <c r="AF186" s="194"/>
      <c r="AG186" s="194"/>
      <c r="AH186" s="194"/>
      <c r="AI186" s="194"/>
      <c r="AJ186" s="194"/>
      <c r="AK186" s="194"/>
      <c r="AL186" s="194"/>
      <c r="AM186" s="194"/>
      <c r="AN186" s="194"/>
      <c r="AO186" s="194"/>
      <c r="AP186" s="194"/>
      <c r="AQ186" s="194"/>
      <c r="AR186" s="194"/>
      <c r="AS186" s="194"/>
      <c r="AT186" s="194"/>
      <c r="AU186" s="194"/>
      <c r="AV186" s="194"/>
      <c r="AW186" s="194"/>
      <c r="AX186" s="194"/>
      <c r="AY186" s="194"/>
      <c r="AZ186" s="194"/>
      <c r="BA186" s="194"/>
      <c r="BB186" s="194"/>
      <c r="BC186" s="194"/>
      <c r="BD186" s="194"/>
      <c r="BE186" s="194">
        <v>0</v>
      </c>
      <c r="BF186" s="194"/>
      <c r="BG186" s="194"/>
      <c r="BH186" s="194"/>
      <c r="BI186" s="194"/>
      <c r="BJ186" s="194"/>
      <c r="BK186" s="194"/>
      <c r="BL186" s="194"/>
      <c r="BM186" s="194"/>
      <c r="BN186" s="194"/>
      <c r="BO186" s="194"/>
      <c r="BP186" s="194"/>
      <c r="BQ186" s="193" t="s">
        <v>670</v>
      </c>
      <c r="BR186" s="193"/>
      <c r="BS186" s="321"/>
      <c r="BT186" s="295" t="s">
        <v>671</v>
      </c>
      <c r="BU186" s="194">
        <f t="shared" si="24"/>
        <v>0</v>
      </c>
      <c r="BV186" s="322"/>
      <c r="BW186" s="322"/>
      <c r="BX186" s="322"/>
      <c r="BY186" s="322"/>
    </row>
    <row r="187" spans="1:77">
      <c r="A187" s="317">
        <v>37</v>
      </c>
      <c r="B187" s="318" t="s">
        <v>672</v>
      </c>
      <c r="C187" s="461" t="s">
        <v>416</v>
      </c>
      <c r="D187" s="317" t="s">
        <v>128</v>
      </c>
      <c r="E187" s="305">
        <v>0.2</v>
      </c>
      <c r="F187" s="305">
        <v>0.2</v>
      </c>
      <c r="G187" s="305"/>
      <c r="H187" s="305">
        <f t="shared" si="22"/>
        <v>0.2</v>
      </c>
      <c r="I187" s="305"/>
      <c r="J187" s="305">
        <f t="shared" si="25"/>
        <v>0.2</v>
      </c>
      <c r="K187" s="319" t="s">
        <v>389</v>
      </c>
      <c r="L187" s="299"/>
      <c r="M187" s="460" t="s">
        <v>392</v>
      </c>
      <c r="N187" s="458" t="s">
        <v>381</v>
      </c>
      <c r="O187" s="194"/>
      <c r="P187" s="194">
        <v>0</v>
      </c>
      <c r="Q187" s="194"/>
      <c r="R187" s="194">
        <v>0.2</v>
      </c>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4"/>
      <c r="AY187" s="194"/>
      <c r="AZ187" s="194"/>
      <c r="BA187" s="194"/>
      <c r="BB187" s="194"/>
      <c r="BC187" s="194"/>
      <c r="BD187" s="194"/>
      <c r="BE187" s="194">
        <v>0</v>
      </c>
      <c r="BF187" s="194"/>
      <c r="BG187" s="194"/>
      <c r="BH187" s="194"/>
      <c r="BI187" s="194"/>
      <c r="BJ187" s="194"/>
      <c r="BK187" s="194"/>
      <c r="BL187" s="194"/>
      <c r="BM187" s="194"/>
      <c r="BN187" s="194"/>
      <c r="BO187" s="194"/>
      <c r="BP187" s="194"/>
      <c r="BQ187" s="193" t="s">
        <v>673</v>
      </c>
      <c r="BR187" s="193"/>
      <c r="BS187" s="321" t="s">
        <v>479</v>
      </c>
      <c r="BU187" s="194">
        <f t="shared" si="24"/>
        <v>0</v>
      </c>
      <c r="BV187" s="322"/>
      <c r="BW187" s="322"/>
      <c r="BX187" s="322"/>
      <c r="BY187" s="322"/>
    </row>
    <row r="188" spans="1:77">
      <c r="A188" s="317">
        <v>38</v>
      </c>
      <c r="B188" s="318" t="s">
        <v>674</v>
      </c>
      <c r="C188" s="461" t="s">
        <v>416</v>
      </c>
      <c r="D188" s="317" t="s">
        <v>128</v>
      </c>
      <c r="E188" s="305">
        <v>0.06</v>
      </c>
      <c r="F188" s="305">
        <v>0.06</v>
      </c>
      <c r="G188" s="305"/>
      <c r="H188" s="305">
        <f t="shared" si="22"/>
        <v>0.06</v>
      </c>
      <c r="I188" s="305"/>
      <c r="J188" s="305">
        <f t="shared" si="25"/>
        <v>0.06</v>
      </c>
      <c r="K188" s="319" t="s">
        <v>389</v>
      </c>
      <c r="L188" s="299"/>
      <c r="M188" s="460" t="s">
        <v>392</v>
      </c>
      <c r="N188" s="458" t="s">
        <v>381</v>
      </c>
      <c r="O188" s="194"/>
      <c r="P188" s="194">
        <v>0</v>
      </c>
      <c r="Q188" s="194"/>
      <c r="R188" s="194">
        <v>0.06</v>
      </c>
      <c r="S188" s="194"/>
      <c r="T188" s="194"/>
      <c r="U188" s="194"/>
      <c r="V188" s="194"/>
      <c r="W188" s="194"/>
      <c r="X188" s="194"/>
      <c r="Y188" s="194"/>
      <c r="Z188" s="194"/>
      <c r="AA188" s="194"/>
      <c r="AB188" s="194"/>
      <c r="AC188" s="194"/>
      <c r="AD188" s="194"/>
      <c r="AE188" s="194"/>
      <c r="AF188" s="194"/>
      <c r="AG188" s="194"/>
      <c r="AH188" s="194"/>
      <c r="AI188" s="194"/>
      <c r="AJ188" s="194"/>
      <c r="AK188" s="194"/>
      <c r="AL188" s="194"/>
      <c r="AM188" s="194"/>
      <c r="AN188" s="194"/>
      <c r="AO188" s="194"/>
      <c r="AP188" s="194"/>
      <c r="AQ188" s="194"/>
      <c r="AR188" s="194"/>
      <c r="AS188" s="194"/>
      <c r="AT188" s="194"/>
      <c r="AU188" s="194"/>
      <c r="AV188" s="194"/>
      <c r="AW188" s="194"/>
      <c r="AX188" s="194"/>
      <c r="AY188" s="194"/>
      <c r="AZ188" s="194"/>
      <c r="BA188" s="194"/>
      <c r="BB188" s="194"/>
      <c r="BC188" s="194"/>
      <c r="BD188" s="194"/>
      <c r="BE188" s="194">
        <v>0</v>
      </c>
      <c r="BF188" s="194"/>
      <c r="BG188" s="194"/>
      <c r="BH188" s="194"/>
      <c r="BI188" s="194"/>
      <c r="BJ188" s="194"/>
      <c r="BK188" s="194"/>
      <c r="BL188" s="194"/>
      <c r="BM188" s="194"/>
      <c r="BN188" s="194"/>
      <c r="BO188" s="194"/>
      <c r="BP188" s="194"/>
      <c r="BQ188" s="193" t="s">
        <v>675</v>
      </c>
      <c r="BR188" s="193"/>
      <c r="BS188" s="321" t="s">
        <v>479</v>
      </c>
      <c r="BU188" s="194">
        <f t="shared" si="24"/>
        <v>0</v>
      </c>
      <c r="BV188" s="322"/>
      <c r="BW188" s="322"/>
      <c r="BX188" s="322"/>
      <c r="BY188" s="322"/>
    </row>
    <row r="189" spans="1:77">
      <c r="A189" s="317">
        <v>39</v>
      </c>
      <c r="B189" s="318" t="s">
        <v>676</v>
      </c>
      <c r="C189" s="461" t="s">
        <v>416</v>
      </c>
      <c r="D189" s="317" t="s">
        <v>128</v>
      </c>
      <c r="E189" s="305">
        <v>0.05</v>
      </c>
      <c r="F189" s="305">
        <v>0.05</v>
      </c>
      <c r="G189" s="305"/>
      <c r="H189" s="305">
        <f t="shared" si="22"/>
        <v>0.05</v>
      </c>
      <c r="I189" s="305"/>
      <c r="J189" s="305">
        <f t="shared" si="25"/>
        <v>0.05</v>
      </c>
      <c r="K189" s="319" t="s">
        <v>389</v>
      </c>
      <c r="L189" s="299"/>
      <c r="M189" s="460" t="s">
        <v>392</v>
      </c>
      <c r="N189" s="458" t="s">
        <v>381</v>
      </c>
      <c r="O189" s="194"/>
      <c r="P189" s="194">
        <v>0</v>
      </c>
      <c r="Q189" s="194"/>
      <c r="R189" s="194"/>
      <c r="S189" s="194"/>
      <c r="T189" s="194"/>
      <c r="U189" s="194"/>
      <c r="V189" s="194"/>
      <c r="W189" s="194"/>
      <c r="X189" s="194"/>
      <c r="Y189" s="194"/>
      <c r="Z189" s="194"/>
      <c r="AA189" s="194">
        <v>0.05</v>
      </c>
      <c r="AB189" s="194"/>
      <c r="AC189" s="194"/>
      <c r="AD189" s="194"/>
      <c r="AE189" s="194"/>
      <c r="AF189" s="194"/>
      <c r="AG189" s="194"/>
      <c r="AH189" s="194"/>
      <c r="AI189" s="194"/>
      <c r="AJ189" s="194"/>
      <c r="AK189" s="194"/>
      <c r="AL189" s="194"/>
      <c r="AM189" s="194"/>
      <c r="AN189" s="194"/>
      <c r="AO189" s="194"/>
      <c r="AP189" s="194"/>
      <c r="AQ189" s="194"/>
      <c r="AR189" s="194"/>
      <c r="AS189" s="194"/>
      <c r="AT189" s="194"/>
      <c r="AU189" s="194"/>
      <c r="AV189" s="194"/>
      <c r="AW189" s="194"/>
      <c r="AX189" s="194"/>
      <c r="AY189" s="194"/>
      <c r="AZ189" s="194"/>
      <c r="BA189" s="194"/>
      <c r="BB189" s="194"/>
      <c r="BC189" s="194"/>
      <c r="BD189" s="194"/>
      <c r="BE189" s="194">
        <v>0</v>
      </c>
      <c r="BF189" s="194"/>
      <c r="BG189" s="194"/>
      <c r="BH189" s="194"/>
      <c r="BI189" s="194"/>
      <c r="BJ189" s="194"/>
      <c r="BK189" s="194"/>
      <c r="BL189" s="194"/>
      <c r="BM189" s="194"/>
      <c r="BN189" s="194"/>
      <c r="BO189" s="194"/>
      <c r="BP189" s="194"/>
      <c r="BQ189" s="193" t="s">
        <v>677</v>
      </c>
      <c r="BR189" s="193"/>
      <c r="BS189" s="321" t="s">
        <v>479</v>
      </c>
      <c r="BU189" s="194">
        <f t="shared" si="24"/>
        <v>0</v>
      </c>
      <c r="BV189" s="322"/>
      <c r="BW189" s="322"/>
      <c r="BX189" s="322"/>
      <c r="BY189" s="322"/>
    </row>
    <row r="190" spans="1:77">
      <c r="A190" s="317">
        <v>40</v>
      </c>
      <c r="B190" s="318" t="s">
        <v>678</v>
      </c>
      <c r="C190" s="461" t="s">
        <v>416</v>
      </c>
      <c r="D190" s="317" t="s">
        <v>128</v>
      </c>
      <c r="E190" s="305">
        <v>0.05</v>
      </c>
      <c r="F190" s="305">
        <v>0.05</v>
      </c>
      <c r="G190" s="305"/>
      <c r="H190" s="305">
        <f t="shared" si="22"/>
        <v>0.05</v>
      </c>
      <c r="I190" s="305"/>
      <c r="J190" s="305">
        <f t="shared" si="25"/>
        <v>0.05</v>
      </c>
      <c r="K190" s="319" t="s">
        <v>389</v>
      </c>
      <c r="L190" s="299"/>
      <c r="M190" s="460" t="s">
        <v>392</v>
      </c>
      <c r="N190" s="458" t="s">
        <v>381</v>
      </c>
      <c r="O190" s="194"/>
      <c r="P190" s="194">
        <v>0</v>
      </c>
      <c r="Q190" s="194">
        <v>0.05</v>
      </c>
      <c r="R190" s="194"/>
      <c r="S190" s="194"/>
      <c r="T190" s="194"/>
      <c r="U190" s="194"/>
      <c r="V190" s="194"/>
      <c r="W190" s="194"/>
      <c r="X190" s="194"/>
      <c r="Y190" s="194"/>
      <c r="Z190" s="194"/>
      <c r="AA190" s="194"/>
      <c r="AB190" s="194"/>
      <c r="AC190" s="194"/>
      <c r="AD190" s="194"/>
      <c r="AE190" s="194"/>
      <c r="AF190" s="194"/>
      <c r="AG190" s="194"/>
      <c r="AH190" s="194"/>
      <c r="AI190" s="194"/>
      <c r="AJ190" s="194"/>
      <c r="AK190" s="194"/>
      <c r="AL190" s="194"/>
      <c r="AM190" s="194"/>
      <c r="AN190" s="194"/>
      <c r="AO190" s="194"/>
      <c r="AP190" s="194"/>
      <c r="AQ190" s="194"/>
      <c r="AR190" s="194"/>
      <c r="AS190" s="194"/>
      <c r="AT190" s="194"/>
      <c r="AU190" s="194"/>
      <c r="AV190" s="194"/>
      <c r="AW190" s="194"/>
      <c r="AX190" s="194"/>
      <c r="AY190" s="194"/>
      <c r="AZ190" s="194"/>
      <c r="BA190" s="194"/>
      <c r="BB190" s="194"/>
      <c r="BC190" s="194"/>
      <c r="BD190" s="194"/>
      <c r="BE190" s="194">
        <v>0</v>
      </c>
      <c r="BF190" s="194"/>
      <c r="BG190" s="194"/>
      <c r="BH190" s="194"/>
      <c r="BI190" s="194"/>
      <c r="BJ190" s="194"/>
      <c r="BK190" s="194"/>
      <c r="BL190" s="194"/>
      <c r="BM190" s="194"/>
      <c r="BN190" s="194"/>
      <c r="BO190" s="194"/>
      <c r="BP190" s="194"/>
      <c r="BQ190" s="193" t="s">
        <v>679</v>
      </c>
      <c r="BR190" s="193"/>
      <c r="BS190" s="321" t="s">
        <v>479</v>
      </c>
      <c r="BU190" s="194">
        <f t="shared" si="24"/>
        <v>0</v>
      </c>
      <c r="BV190" s="322"/>
      <c r="BW190" s="322"/>
      <c r="BX190" s="322"/>
      <c r="BY190" s="322"/>
    </row>
    <row r="191" spans="1:77" ht="33">
      <c r="A191" s="317">
        <v>41</v>
      </c>
      <c r="B191" s="318" t="s">
        <v>680</v>
      </c>
      <c r="C191" s="461" t="s">
        <v>416</v>
      </c>
      <c r="D191" s="317" t="s">
        <v>128</v>
      </c>
      <c r="E191" s="305">
        <v>0.08</v>
      </c>
      <c r="F191" s="305">
        <v>0.08</v>
      </c>
      <c r="G191" s="305"/>
      <c r="H191" s="305">
        <f t="shared" si="22"/>
        <v>0.08</v>
      </c>
      <c r="I191" s="305"/>
      <c r="J191" s="305">
        <f t="shared" si="25"/>
        <v>0.08</v>
      </c>
      <c r="K191" s="319" t="s">
        <v>389</v>
      </c>
      <c r="L191" s="299"/>
      <c r="M191" s="460" t="s">
        <v>392</v>
      </c>
      <c r="N191" s="458" t="s">
        <v>381</v>
      </c>
      <c r="O191" s="194"/>
      <c r="P191" s="194">
        <v>0.08</v>
      </c>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4"/>
      <c r="AY191" s="194"/>
      <c r="AZ191" s="194"/>
      <c r="BA191" s="194"/>
      <c r="BB191" s="194"/>
      <c r="BC191" s="194"/>
      <c r="BD191" s="194"/>
      <c r="BE191" s="194">
        <v>0</v>
      </c>
      <c r="BF191" s="194"/>
      <c r="BG191" s="194"/>
      <c r="BH191" s="194"/>
      <c r="BI191" s="194"/>
      <c r="BJ191" s="194"/>
      <c r="BK191" s="194"/>
      <c r="BL191" s="194"/>
      <c r="BM191" s="194"/>
      <c r="BN191" s="194"/>
      <c r="BO191" s="194"/>
      <c r="BP191" s="194"/>
      <c r="BQ191" s="193" t="s">
        <v>681</v>
      </c>
      <c r="BR191" s="193"/>
      <c r="BS191" s="321" t="s">
        <v>409</v>
      </c>
      <c r="BU191" s="194">
        <f t="shared" si="24"/>
        <v>0</v>
      </c>
      <c r="BV191" s="322"/>
      <c r="BW191" s="322"/>
      <c r="BX191" s="322"/>
      <c r="BY191" s="322"/>
    </row>
    <row r="192" spans="1:77" ht="21" customHeight="1">
      <c r="A192" s="317">
        <v>42</v>
      </c>
      <c r="B192" s="318" t="s">
        <v>682</v>
      </c>
      <c r="C192" s="461" t="s">
        <v>416</v>
      </c>
      <c r="D192" s="317" t="s">
        <v>128</v>
      </c>
      <c r="E192" s="305">
        <v>0.02</v>
      </c>
      <c r="F192" s="305">
        <v>0.02</v>
      </c>
      <c r="G192" s="305"/>
      <c r="H192" s="305">
        <f t="shared" si="22"/>
        <v>0.02</v>
      </c>
      <c r="I192" s="305"/>
      <c r="J192" s="305">
        <f t="shared" si="25"/>
        <v>0.02</v>
      </c>
      <c r="K192" s="319" t="s">
        <v>389</v>
      </c>
      <c r="L192" s="299"/>
      <c r="M192" s="460" t="s">
        <v>392</v>
      </c>
      <c r="N192" s="458" t="s">
        <v>381</v>
      </c>
      <c r="O192" s="194"/>
      <c r="P192" s="194">
        <v>0</v>
      </c>
      <c r="Q192" s="194"/>
      <c r="R192" s="194">
        <v>0.02</v>
      </c>
      <c r="S192" s="194"/>
      <c r="T192" s="194"/>
      <c r="U192" s="194"/>
      <c r="V192" s="194"/>
      <c r="W192" s="194"/>
      <c r="X192" s="194"/>
      <c r="Y192" s="194"/>
      <c r="Z192" s="194"/>
      <c r="AA192" s="194"/>
      <c r="AB192" s="194"/>
      <c r="AC192" s="194"/>
      <c r="AD192" s="194"/>
      <c r="AE192" s="194"/>
      <c r="AF192" s="194"/>
      <c r="AG192" s="194"/>
      <c r="AH192" s="194"/>
      <c r="AI192" s="194"/>
      <c r="AJ192" s="194"/>
      <c r="AK192" s="194"/>
      <c r="AL192" s="194"/>
      <c r="AM192" s="194"/>
      <c r="AN192" s="194"/>
      <c r="AO192" s="194"/>
      <c r="AP192" s="194"/>
      <c r="AQ192" s="194"/>
      <c r="AR192" s="194"/>
      <c r="AS192" s="194"/>
      <c r="AT192" s="194"/>
      <c r="AU192" s="194"/>
      <c r="AV192" s="194"/>
      <c r="AW192" s="194"/>
      <c r="AX192" s="194"/>
      <c r="AY192" s="194"/>
      <c r="AZ192" s="194"/>
      <c r="BA192" s="194"/>
      <c r="BB192" s="194"/>
      <c r="BC192" s="194"/>
      <c r="BD192" s="194"/>
      <c r="BE192" s="194">
        <v>0</v>
      </c>
      <c r="BF192" s="194"/>
      <c r="BG192" s="194"/>
      <c r="BH192" s="194"/>
      <c r="BI192" s="194"/>
      <c r="BJ192" s="194"/>
      <c r="BK192" s="194"/>
      <c r="BL192" s="194"/>
      <c r="BM192" s="194"/>
      <c r="BN192" s="194"/>
      <c r="BO192" s="194"/>
      <c r="BP192" s="194"/>
      <c r="BQ192" s="193" t="s">
        <v>670</v>
      </c>
      <c r="BR192" s="193"/>
      <c r="BS192" s="321" t="s">
        <v>409</v>
      </c>
      <c r="BT192" s="295" t="s">
        <v>671</v>
      </c>
      <c r="BU192" s="194">
        <f t="shared" si="24"/>
        <v>0</v>
      </c>
      <c r="BV192" s="322"/>
      <c r="BW192" s="322"/>
      <c r="BX192" s="322"/>
      <c r="BY192" s="322"/>
    </row>
    <row r="193" spans="1:77" ht="18.75" customHeight="1">
      <c r="A193" s="317">
        <v>43</v>
      </c>
      <c r="B193" s="318" t="s">
        <v>683</v>
      </c>
      <c r="C193" s="461" t="s">
        <v>416</v>
      </c>
      <c r="D193" s="317" t="s">
        <v>128</v>
      </c>
      <c r="E193" s="305">
        <v>0.1</v>
      </c>
      <c r="F193" s="305">
        <v>0.05</v>
      </c>
      <c r="G193" s="305"/>
      <c r="H193" s="305">
        <f t="shared" si="22"/>
        <v>0.05</v>
      </c>
      <c r="I193" s="305"/>
      <c r="J193" s="305">
        <f t="shared" si="25"/>
        <v>0.05</v>
      </c>
      <c r="K193" s="319" t="s">
        <v>389</v>
      </c>
      <c r="L193" s="299"/>
      <c r="M193" s="460" t="s">
        <v>392</v>
      </c>
      <c r="N193" s="458" t="s">
        <v>381</v>
      </c>
      <c r="O193" s="194"/>
      <c r="P193" s="194">
        <v>0</v>
      </c>
      <c r="Q193" s="194"/>
      <c r="R193" s="194"/>
      <c r="S193" s="194"/>
      <c r="T193" s="194"/>
      <c r="U193" s="194">
        <v>0.05</v>
      </c>
      <c r="V193" s="194"/>
      <c r="W193" s="194"/>
      <c r="X193" s="194"/>
      <c r="Y193" s="194"/>
      <c r="Z193" s="194"/>
      <c r="AA193" s="194"/>
      <c r="AB193" s="194"/>
      <c r="AC193" s="194"/>
      <c r="AD193" s="194"/>
      <c r="AE193" s="194"/>
      <c r="AF193" s="194"/>
      <c r="AG193" s="194"/>
      <c r="AH193" s="194"/>
      <c r="AI193" s="194"/>
      <c r="AJ193" s="194"/>
      <c r="AK193" s="194"/>
      <c r="AL193" s="194"/>
      <c r="AM193" s="194"/>
      <c r="AN193" s="194"/>
      <c r="AO193" s="194"/>
      <c r="AP193" s="194"/>
      <c r="AQ193" s="194"/>
      <c r="AR193" s="194"/>
      <c r="AS193" s="194"/>
      <c r="AT193" s="194"/>
      <c r="AU193" s="194"/>
      <c r="AV193" s="194"/>
      <c r="AW193" s="194"/>
      <c r="AX193" s="194"/>
      <c r="AY193" s="194"/>
      <c r="AZ193" s="194"/>
      <c r="BA193" s="194"/>
      <c r="BB193" s="194"/>
      <c r="BC193" s="194"/>
      <c r="BD193" s="194"/>
      <c r="BE193" s="194">
        <v>0</v>
      </c>
      <c r="BF193" s="194"/>
      <c r="BG193" s="194"/>
      <c r="BH193" s="194"/>
      <c r="BI193" s="194"/>
      <c r="BJ193" s="194"/>
      <c r="BK193" s="194"/>
      <c r="BL193" s="194"/>
      <c r="BM193" s="194"/>
      <c r="BN193" s="194"/>
      <c r="BO193" s="194"/>
      <c r="BP193" s="194"/>
      <c r="BQ193" s="193" t="s">
        <v>684</v>
      </c>
      <c r="BR193" s="193"/>
      <c r="BS193" s="321" t="s">
        <v>409</v>
      </c>
      <c r="BU193" s="194">
        <f t="shared" si="24"/>
        <v>0.05</v>
      </c>
      <c r="BV193" s="322"/>
      <c r="BW193" s="322"/>
      <c r="BX193" s="322"/>
      <c r="BY193" s="322"/>
    </row>
    <row r="194" spans="1:77" ht="18.75" customHeight="1">
      <c r="A194" s="317">
        <v>44</v>
      </c>
      <c r="B194" s="318" t="s">
        <v>685</v>
      </c>
      <c r="C194" s="461" t="s">
        <v>416</v>
      </c>
      <c r="D194" s="317" t="s">
        <v>128</v>
      </c>
      <c r="E194" s="305">
        <v>0.04</v>
      </c>
      <c r="F194" s="305">
        <v>0.04</v>
      </c>
      <c r="G194" s="305"/>
      <c r="H194" s="305">
        <f t="shared" si="22"/>
        <v>0.04</v>
      </c>
      <c r="I194" s="305"/>
      <c r="J194" s="305">
        <f t="shared" si="25"/>
        <v>0.04</v>
      </c>
      <c r="K194" s="319" t="s">
        <v>389</v>
      </c>
      <c r="L194" s="299"/>
      <c r="M194" s="460" t="s">
        <v>392</v>
      </c>
      <c r="N194" s="458" t="s">
        <v>381</v>
      </c>
      <c r="O194" s="194"/>
      <c r="P194" s="194">
        <v>0</v>
      </c>
      <c r="Q194" s="194">
        <v>0.04</v>
      </c>
      <c r="R194" s="194"/>
      <c r="S194" s="194"/>
      <c r="T194" s="194"/>
      <c r="U194" s="194"/>
      <c r="V194" s="194"/>
      <c r="W194" s="194"/>
      <c r="X194" s="194"/>
      <c r="Y194" s="194"/>
      <c r="Z194" s="194"/>
      <c r="AA194" s="194"/>
      <c r="AB194" s="194"/>
      <c r="AC194" s="194"/>
      <c r="AD194" s="194"/>
      <c r="AE194" s="194"/>
      <c r="AF194" s="194"/>
      <c r="AG194" s="194"/>
      <c r="AH194" s="194"/>
      <c r="AI194" s="194"/>
      <c r="AJ194" s="194"/>
      <c r="AK194" s="194"/>
      <c r="AL194" s="194"/>
      <c r="AM194" s="194"/>
      <c r="AN194" s="194"/>
      <c r="AO194" s="194"/>
      <c r="AP194" s="194"/>
      <c r="AQ194" s="194"/>
      <c r="AR194" s="194"/>
      <c r="AS194" s="194"/>
      <c r="AT194" s="194"/>
      <c r="AU194" s="194"/>
      <c r="AV194" s="194"/>
      <c r="AW194" s="194"/>
      <c r="AX194" s="194"/>
      <c r="AY194" s="194"/>
      <c r="AZ194" s="194"/>
      <c r="BA194" s="194"/>
      <c r="BB194" s="194"/>
      <c r="BC194" s="194"/>
      <c r="BD194" s="194"/>
      <c r="BE194" s="194">
        <v>0</v>
      </c>
      <c r="BF194" s="194"/>
      <c r="BG194" s="194"/>
      <c r="BH194" s="194"/>
      <c r="BI194" s="194"/>
      <c r="BJ194" s="194"/>
      <c r="BK194" s="194"/>
      <c r="BL194" s="194"/>
      <c r="BM194" s="194"/>
      <c r="BN194" s="194"/>
      <c r="BO194" s="194"/>
      <c r="BP194" s="194"/>
      <c r="BQ194" s="193" t="s">
        <v>686</v>
      </c>
      <c r="BR194" s="193"/>
      <c r="BS194" s="321" t="s">
        <v>409</v>
      </c>
      <c r="BU194" s="194">
        <f t="shared" si="24"/>
        <v>0</v>
      </c>
      <c r="BV194" s="322"/>
      <c r="BW194" s="322"/>
      <c r="BX194" s="322"/>
      <c r="BY194" s="322"/>
    </row>
    <row r="195" spans="1:77" ht="33">
      <c r="A195" s="317">
        <v>45</v>
      </c>
      <c r="B195" s="318" t="s">
        <v>687</v>
      </c>
      <c r="C195" s="461" t="s">
        <v>418</v>
      </c>
      <c r="D195" s="317" t="s">
        <v>128</v>
      </c>
      <c r="E195" s="305">
        <v>1.1499999999999999</v>
      </c>
      <c r="F195" s="305">
        <v>1.1499999999999999</v>
      </c>
      <c r="G195" s="305"/>
      <c r="H195" s="305">
        <f t="shared" si="22"/>
        <v>1.1499999999999999</v>
      </c>
      <c r="I195" s="305"/>
      <c r="J195" s="305">
        <f t="shared" si="25"/>
        <v>1.1499999999999999</v>
      </c>
      <c r="K195" s="319" t="s">
        <v>389</v>
      </c>
      <c r="L195" s="299"/>
      <c r="M195" s="460" t="s">
        <v>392</v>
      </c>
      <c r="N195" s="458" t="s">
        <v>381</v>
      </c>
      <c r="O195" s="194"/>
      <c r="P195" s="194">
        <v>0</v>
      </c>
      <c r="Q195" s="194">
        <v>1.1499999999999999</v>
      </c>
      <c r="R195" s="194"/>
      <c r="S195" s="194"/>
      <c r="T195" s="194"/>
      <c r="U195" s="194"/>
      <c r="V195" s="194"/>
      <c r="W195" s="194"/>
      <c r="X195" s="194"/>
      <c r="Y195" s="194"/>
      <c r="Z195" s="194"/>
      <c r="AA195" s="194"/>
      <c r="AB195" s="194"/>
      <c r="AC195" s="194"/>
      <c r="AD195" s="194"/>
      <c r="AE195" s="194"/>
      <c r="AF195" s="194"/>
      <c r="AG195" s="194"/>
      <c r="AH195" s="194"/>
      <c r="AI195" s="194"/>
      <c r="AJ195" s="194"/>
      <c r="AK195" s="194"/>
      <c r="AL195" s="194"/>
      <c r="AM195" s="194"/>
      <c r="AN195" s="194"/>
      <c r="AO195" s="194"/>
      <c r="AP195" s="194"/>
      <c r="AQ195" s="194"/>
      <c r="AR195" s="194"/>
      <c r="AS195" s="194"/>
      <c r="AT195" s="194"/>
      <c r="AU195" s="194"/>
      <c r="AV195" s="194"/>
      <c r="AW195" s="194"/>
      <c r="AX195" s="194"/>
      <c r="AY195" s="194"/>
      <c r="AZ195" s="194"/>
      <c r="BA195" s="194"/>
      <c r="BB195" s="194"/>
      <c r="BC195" s="194"/>
      <c r="BD195" s="194"/>
      <c r="BE195" s="194">
        <v>0</v>
      </c>
      <c r="BF195" s="194"/>
      <c r="BG195" s="194"/>
      <c r="BH195" s="194"/>
      <c r="BI195" s="194"/>
      <c r="BJ195" s="194"/>
      <c r="BK195" s="194"/>
      <c r="BL195" s="194"/>
      <c r="BM195" s="194"/>
      <c r="BN195" s="194"/>
      <c r="BO195" s="194"/>
      <c r="BP195" s="194"/>
      <c r="BQ195" s="193" t="s">
        <v>688</v>
      </c>
      <c r="BR195" s="193"/>
      <c r="BS195" s="321" t="s">
        <v>479</v>
      </c>
      <c r="BU195" s="194">
        <f t="shared" si="24"/>
        <v>0</v>
      </c>
      <c r="BV195" s="322"/>
      <c r="BW195" s="322"/>
      <c r="BX195" s="322" t="s">
        <v>410</v>
      </c>
      <c r="BY195" s="322"/>
    </row>
    <row r="196" spans="1:77">
      <c r="A196" s="317">
        <v>46</v>
      </c>
      <c r="B196" s="318" t="s">
        <v>689</v>
      </c>
      <c r="C196" s="461" t="s">
        <v>418</v>
      </c>
      <c r="D196" s="317" t="s">
        <v>128</v>
      </c>
      <c r="E196" s="305">
        <v>0.05</v>
      </c>
      <c r="F196" s="305">
        <v>0.05</v>
      </c>
      <c r="G196" s="305"/>
      <c r="H196" s="305">
        <f t="shared" si="22"/>
        <v>0.05</v>
      </c>
      <c r="I196" s="305"/>
      <c r="J196" s="305">
        <f t="shared" si="25"/>
        <v>0.05</v>
      </c>
      <c r="K196" s="319" t="s">
        <v>389</v>
      </c>
      <c r="L196" s="299"/>
      <c r="M196" s="460" t="s">
        <v>392</v>
      </c>
      <c r="N196" s="458" t="s">
        <v>381</v>
      </c>
      <c r="O196" s="194"/>
      <c r="P196" s="194">
        <v>0.05</v>
      </c>
      <c r="Q196" s="194"/>
      <c r="R196" s="194"/>
      <c r="S196" s="194"/>
      <c r="T196" s="194"/>
      <c r="U196" s="194"/>
      <c r="V196" s="194"/>
      <c r="W196" s="194"/>
      <c r="X196" s="194"/>
      <c r="Y196" s="194"/>
      <c r="Z196" s="194"/>
      <c r="AA196" s="194"/>
      <c r="AB196" s="194"/>
      <c r="AC196" s="194"/>
      <c r="AD196" s="194"/>
      <c r="AE196" s="194"/>
      <c r="AF196" s="194"/>
      <c r="AG196" s="194"/>
      <c r="AH196" s="194"/>
      <c r="AI196" s="194"/>
      <c r="AJ196" s="194"/>
      <c r="AK196" s="194"/>
      <c r="AL196" s="194"/>
      <c r="AM196" s="194"/>
      <c r="AN196" s="194"/>
      <c r="AO196" s="194"/>
      <c r="AP196" s="194"/>
      <c r="AQ196" s="194"/>
      <c r="AR196" s="194"/>
      <c r="AS196" s="194"/>
      <c r="AT196" s="194"/>
      <c r="AU196" s="194"/>
      <c r="AV196" s="194"/>
      <c r="AW196" s="194"/>
      <c r="AX196" s="194"/>
      <c r="AY196" s="194"/>
      <c r="AZ196" s="194"/>
      <c r="BA196" s="194"/>
      <c r="BB196" s="194"/>
      <c r="BC196" s="194"/>
      <c r="BD196" s="194"/>
      <c r="BE196" s="194">
        <v>0</v>
      </c>
      <c r="BF196" s="194"/>
      <c r="BG196" s="194"/>
      <c r="BH196" s="194"/>
      <c r="BI196" s="194"/>
      <c r="BJ196" s="194"/>
      <c r="BK196" s="194"/>
      <c r="BL196" s="194"/>
      <c r="BM196" s="194"/>
      <c r="BN196" s="194"/>
      <c r="BO196" s="194"/>
      <c r="BP196" s="194"/>
      <c r="BQ196" s="193" t="s">
        <v>690</v>
      </c>
      <c r="BR196" s="193"/>
      <c r="BS196" s="321" t="s">
        <v>479</v>
      </c>
      <c r="BU196" s="194">
        <f t="shared" si="24"/>
        <v>0</v>
      </c>
      <c r="BV196" s="322"/>
      <c r="BW196" s="322"/>
      <c r="BX196" s="322" t="s">
        <v>410</v>
      </c>
      <c r="BY196" s="322"/>
    </row>
    <row r="197" spans="1:77" ht="33">
      <c r="A197" s="317">
        <v>47</v>
      </c>
      <c r="B197" s="318" t="s">
        <v>691</v>
      </c>
      <c r="C197" s="461" t="s">
        <v>418</v>
      </c>
      <c r="D197" s="317" t="s">
        <v>128</v>
      </c>
      <c r="E197" s="305">
        <v>0.15000000000000002</v>
      </c>
      <c r="F197" s="305">
        <v>0.15000000000000002</v>
      </c>
      <c r="G197" s="305"/>
      <c r="H197" s="305">
        <f t="shared" si="22"/>
        <v>0.15000000000000002</v>
      </c>
      <c r="I197" s="305">
        <v>0</v>
      </c>
      <c r="J197" s="305">
        <f t="shared" si="25"/>
        <v>0.15000000000000002</v>
      </c>
      <c r="K197" s="319" t="s">
        <v>389</v>
      </c>
      <c r="L197" s="299"/>
      <c r="M197" s="460" t="s">
        <v>392</v>
      </c>
      <c r="N197" s="458" t="s">
        <v>381</v>
      </c>
      <c r="O197" s="194"/>
      <c r="P197" s="194">
        <v>0.1</v>
      </c>
      <c r="Q197" s="194"/>
      <c r="R197" s="194">
        <v>0.05</v>
      </c>
      <c r="S197" s="194"/>
      <c r="T197" s="194"/>
      <c r="U197" s="194"/>
      <c r="V197" s="194"/>
      <c r="W197" s="194"/>
      <c r="X197" s="194"/>
      <c r="Y197" s="194"/>
      <c r="Z197" s="194"/>
      <c r="AA197" s="194"/>
      <c r="AB197" s="194"/>
      <c r="AC197" s="194"/>
      <c r="AD197" s="194"/>
      <c r="AE197" s="194"/>
      <c r="AF197" s="194"/>
      <c r="AG197" s="194"/>
      <c r="AH197" s="194"/>
      <c r="AI197" s="194"/>
      <c r="AJ197" s="194"/>
      <c r="AK197" s="194"/>
      <c r="AL197" s="194"/>
      <c r="AM197" s="194"/>
      <c r="AN197" s="194"/>
      <c r="AO197" s="194"/>
      <c r="AP197" s="194"/>
      <c r="AQ197" s="194"/>
      <c r="AR197" s="194"/>
      <c r="AS197" s="194"/>
      <c r="AT197" s="194"/>
      <c r="AU197" s="194"/>
      <c r="AV197" s="194"/>
      <c r="AW197" s="194"/>
      <c r="AX197" s="194"/>
      <c r="AY197" s="194"/>
      <c r="AZ197" s="194"/>
      <c r="BA197" s="194"/>
      <c r="BB197" s="194"/>
      <c r="BC197" s="194"/>
      <c r="BD197" s="194"/>
      <c r="BE197" s="194">
        <v>0</v>
      </c>
      <c r="BF197" s="194"/>
      <c r="BG197" s="194"/>
      <c r="BH197" s="194"/>
      <c r="BI197" s="194"/>
      <c r="BJ197" s="194"/>
      <c r="BK197" s="194"/>
      <c r="BL197" s="194"/>
      <c r="BM197" s="194"/>
      <c r="BN197" s="194"/>
      <c r="BO197" s="194"/>
      <c r="BP197" s="194"/>
      <c r="BQ197" s="193" t="s">
        <v>692</v>
      </c>
      <c r="BR197" s="193"/>
      <c r="BS197" s="321" t="s">
        <v>479</v>
      </c>
      <c r="BU197" s="194">
        <f t="shared" si="24"/>
        <v>0</v>
      </c>
      <c r="BV197" s="322"/>
      <c r="BW197" s="322"/>
      <c r="BX197" s="322" t="s">
        <v>410</v>
      </c>
      <c r="BY197" s="322"/>
    </row>
    <row r="198" spans="1:77" ht="33">
      <c r="A198" s="317">
        <v>48</v>
      </c>
      <c r="B198" s="318" t="s">
        <v>693</v>
      </c>
      <c r="C198" s="461" t="s">
        <v>418</v>
      </c>
      <c r="D198" s="317" t="s">
        <v>128</v>
      </c>
      <c r="E198" s="305">
        <v>0.2</v>
      </c>
      <c r="F198" s="305">
        <v>0.2</v>
      </c>
      <c r="G198" s="305"/>
      <c r="H198" s="305">
        <f t="shared" si="22"/>
        <v>0.2</v>
      </c>
      <c r="I198" s="305">
        <v>0.05</v>
      </c>
      <c r="J198" s="305">
        <f t="shared" si="25"/>
        <v>0.15</v>
      </c>
      <c r="K198" s="319" t="s">
        <v>389</v>
      </c>
      <c r="L198" s="299"/>
      <c r="M198" s="460" t="s">
        <v>392</v>
      </c>
      <c r="N198" s="458" t="s">
        <v>381</v>
      </c>
      <c r="O198" s="194"/>
      <c r="P198" s="194">
        <v>0</v>
      </c>
      <c r="Q198" s="194">
        <v>0.15</v>
      </c>
      <c r="R198" s="194"/>
      <c r="S198" s="194"/>
      <c r="T198" s="194"/>
      <c r="U198" s="194"/>
      <c r="V198" s="194"/>
      <c r="W198" s="194"/>
      <c r="X198" s="194"/>
      <c r="Y198" s="194"/>
      <c r="Z198" s="194"/>
      <c r="AA198" s="194"/>
      <c r="AB198" s="194"/>
      <c r="AC198" s="194"/>
      <c r="AD198" s="194"/>
      <c r="AE198" s="194"/>
      <c r="AF198" s="194"/>
      <c r="AG198" s="194"/>
      <c r="AH198" s="194"/>
      <c r="AI198" s="194"/>
      <c r="AJ198" s="194"/>
      <c r="AK198" s="194"/>
      <c r="AL198" s="194"/>
      <c r="AM198" s="194"/>
      <c r="AN198" s="194"/>
      <c r="AO198" s="194"/>
      <c r="AP198" s="194"/>
      <c r="AQ198" s="194"/>
      <c r="AR198" s="194"/>
      <c r="AS198" s="194"/>
      <c r="AT198" s="194"/>
      <c r="AU198" s="194"/>
      <c r="AV198" s="194"/>
      <c r="AW198" s="194"/>
      <c r="AX198" s="194"/>
      <c r="AY198" s="194"/>
      <c r="AZ198" s="194"/>
      <c r="BA198" s="194"/>
      <c r="BB198" s="194"/>
      <c r="BC198" s="194"/>
      <c r="BD198" s="194"/>
      <c r="BE198" s="194">
        <v>0</v>
      </c>
      <c r="BF198" s="194"/>
      <c r="BG198" s="194"/>
      <c r="BH198" s="194"/>
      <c r="BI198" s="194"/>
      <c r="BJ198" s="194"/>
      <c r="BK198" s="194"/>
      <c r="BL198" s="194"/>
      <c r="BM198" s="194"/>
      <c r="BN198" s="194"/>
      <c r="BO198" s="194"/>
      <c r="BP198" s="194"/>
      <c r="BQ198" s="193" t="s">
        <v>694</v>
      </c>
      <c r="BR198" s="193"/>
      <c r="BS198" s="321" t="s">
        <v>479</v>
      </c>
      <c r="BU198" s="194">
        <f t="shared" si="24"/>
        <v>0</v>
      </c>
      <c r="BV198" s="322"/>
      <c r="BW198" s="322"/>
      <c r="BX198" s="322" t="s">
        <v>410</v>
      </c>
      <c r="BY198" s="322"/>
    </row>
    <row r="199" spans="1:77" ht="33">
      <c r="A199" s="317">
        <v>49</v>
      </c>
      <c r="B199" s="318" t="s">
        <v>695</v>
      </c>
      <c r="C199" s="461" t="s">
        <v>418</v>
      </c>
      <c r="D199" s="317" t="s">
        <v>128</v>
      </c>
      <c r="E199" s="305">
        <v>0.15</v>
      </c>
      <c r="F199" s="305">
        <v>0.15</v>
      </c>
      <c r="G199" s="305"/>
      <c r="H199" s="305">
        <f t="shared" si="22"/>
        <v>0.15</v>
      </c>
      <c r="I199" s="305"/>
      <c r="J199" s="305">
        <f t="shared" si="25"/>
        <v>0.15</v>
      </c>
      <c r="K199" s="319" t="s">
        <v>389</v>
      </c>
      <c r="L199" s="299"/>
      <c r="M199" s="460" t="s">
        <v>392</v>
      </c>
      <c r="N199" s="458" t="s">
        <v>381</v>
      </c>
      <c r="O199" s="194"/>
      <c r="P199" s="194">
        <v>0</v>
      </c>
      <c r="Q199" s="194">
        <v>0.15</v>
      </c>
      <c r="R199" s="194"/>
      <c r="S199" s="194"/>
      <c r="T199" s="194"/>
      <c r="U199" s="194"/>
      <c r="V199" s="194"/>
      <c r="W199" s="194"/>
      <c r="X199" s="194"/>
      <c r="Y199" s="194"/>
      <c r="Z199" s="194"/>
      <c r="AA199" s="194"/>
      <c r="AB199" s="194"/>
      <c r="AC199" s="194"/>
      <c r="AD199" s="194"/>
      <c r="AE199" s="194"/>
      <c r="AF199" s="194"/>
      <c r="AG199" s="194"/>
      <c r="AH199" s="194"/>
      <c r="AI199" s="194"/>
      <c r="AJ199" s="194"/>
      <c r="AK199" s="194"/>
      <c r="AL199" s="194"/>
      <c r="AM199" s="194"/>
      <c r="AN199" s="194"/>
      <c r="AO199" s="194"/>
      <c r="AP199" s="194"/>
      <c r="AQ199" s="194"/>
      <c r="AR199" s="194"/>
      <c r="AS199" s="194"/>
      <c r="AT199" s="194"/>
      <c r="AU199" s="194"/>
      <c r="AV199" s="194"/>
      <c r="AW199" s="194"/>
      <c r="AX199" s="194"/>
      <c r="AY199" s="194"/>
      <c r="AZ199" s="194"/>
      <c r="BA199" s="194"/>
      <c r="BB199" s="194"/>
      <c r="BC199" s="194"/>
      <c r="BD199" s="194"/>
      <c r="BE199" s="194">
        <v>0</v>
      </c>
      <c r="BF199" s="194"/>
      <c r="BG199" s="194"/>
      <c r="BH199" s="194"/>
      <c r="BI199" s="194"/>
      <c r="BJ199" s="194"/>
      <c r="BK199" s="194"/>
      <c r="BL199" s="194"/>
      <c r="BM199" s="194"/>
      <c r="BN199" s="194"/>
      <c r="BO199" s="194"/>
      <c r="BP199" s="194"/>
      <c r="BQ199" s="193" t="s">
        <v>696</v>
      </c>
      <c r="BR199" s="193"/>
      <c r="BS199" s="321" t="s">
        <v>479</v>
      </c>
      <c r="BU199" s="194">
        <f t="shared" si="24"/>
        <v>0</v>
      </c>
      <c r="BV199" s="322"/>
      <c r="BW199" s="322"/>
      <c r="BX199" s="322" t="s">
        <v>410</v>
      </c>
      <c r="BY199" s="322"/>
    </row>
    <row r="200" spans="1:77">
      <c r="A200" s="317">
        <v>50</v>
      </c>
      <c r="B200" s="318" t="s">
        <v>697</v>
      </c>
      <c r="C200" s="461" t="s">
        <v>420</v>
      </c>
      <c r="D200" s="317" t="s">
        <v>128</v>
      </c>
      <c r="E200" s="305">
        <v>0.05</v>
      </c>
      <c r="F200" s="305">
        <v>0.05</v>
      </c>
      <c r="G200" s="305"/>
      <c r="H200" s="305">
        <f t="shared" si="22"/>
        <v>0.05</v>
      </c>
      <c r="I200" s="305"/>
      <c r="J200" s="305">
        <f t="shared" si="25"/>
        <v>0.05</v>
      </c>
      <c r="K200" s="319" t="s">
        <v>389</v>
      </c>
      <c r="L200" s="299"/>
      <c r="M200" s="460" t="s">
        <v>392</v>
      </c>
      <c r="N200" s="458" t="s">
        <v>381</v>
      </c>
      <c r="O200" s="194"/>
      <c r="P200" s="194">
        <v>0</v>
      </c>
      <c r="Q200" s="194">
        <v>0.05</v>
      </c>
      <c r="R200" s="194"/>
      <c r="S200" s="194"/>
      <c r="T200" s="194"/>
      <c r="U200" s="194"/>
      <c r="V200" s="194"/>
      <c r="W200" s="194"/>
      <c r="X200" s="194"/>
      <c r="Y200" s="194"/>
      <c r="Z200" s="194"/>
      <c r="AA200" s="194"/>
      <c r="AB200" s="194"/>
      <c r="AC200" s="194"/>
      <c r="AD200" s="194"/>
      <c r="AE200" s="194"/>
      <c r="AF200" s="194"/>
      <c r="AG200" s="194"/>
      <c r="AH200" s="194"/>
      <c r="AI200" s="194"/>
      <c r="AJ200" s="194"/>
      <c r="AK200" s="194"/>
      <c r="AL200" s="194"/>
      <c r="AM200" s="194"/>
      <c r="AN200" s="194"/>
      <c r="AO200" s="194"/>
      <c r="AP200" s="194"/>
      <c r="AQ200" s="194"/>
      <c r="AR200" s="194"/>
      <c r="AS200" s="194"/>
      <c r="AT200" s="194"/>
      <c r="AU200" s="194"/>
      <c r="AV200" s="194"/>
      <c r="AW200" s="194"/>
      <c r="AX200" s="194"/>
      <c r="AY200" s="194"/>
      <c r="AZ200" s="194"/>
      <c r="BA200" s="194"/>
      <c r="BB200" s="194"/>
      <c r="BC200" s="194"/>
      <c r="BD200" s="194"/>
      <c r="BE200" s="194">
        <v>0</v>
      </c>
      <c r="BF200" s="194"/>
      <c r="BG200" s="194"/>
      <c r="BH200" s="194"/>
      <c r="BI200" s="194"/>
      <c r="BJ200" s="194"/>
      <c r="BK200" s="194"/>
      <c r="BL200" s="194"/>
      <c r="BM200" s="194"/>
      <c r="BN200" s="194"/>
      <c r="BO200" s="194"/>
      <c r="BP200" s="194"/>
      <c r="BQ200" s="193" t="s">
        <v>698</v>
      </c>
      <c r="BR200" s="193"/>
      <c r="BS200" s="321" t="s">
        <v>409</v>
      </c>
      <c r="BU200" s="194">
        <f t="shared" si="24"/>
        <v>0</v>
      </c>
      <c r="BV200" s="322"/>
      <c r="BW200" s="322"/>
      <c r="BX200" s="322"/>
      <c r="BY200" s="322"/>
    </row>
    <row r="201" spans="1:77">
      <c r="A201" s="317">
        <v>51</v>
      </c>
      <c r="B201" s="318" t="s">
        <v>699</v>
      </c>
      <c r="C201" s="461" t="s">
        <v>420</v>
      </c>
      <c r="D201" s="317" t="s">
        <v>128</v>
      </c>
      <c r="E201" s="305">
        <v>0.1</v>
      </c>
      <c r="F201" s="305">
        <v>0.1</v>
      </c>
      <c r="G201" s="305"/>
      <c r="H201" s="305">
        <f t="shared" si="22"/>
        <v>0.1</v>
      </c>
      <c r="I201" s="305"/>
      <c r="J201" s="305">
        <f t="shared" si="25"/>
        <v>0.1</v>
      </c>
      <c r="K201" s="319" t="s">
        <v>389</v>
      </c>
      <c r="L201" s="299"/>
      <c r="M201" s="460" t="s">
        <v>392</v>
      </c>
      <c r="N201" s="458" t="s">
        <v>381</v>
      </c>
      <c r="O201" s="194"/>
      <c r="P201" s="194">
        <v>0</v>
      </c>
      <c r="Q201" s="194">
        <v>0.1</v>
      </c>
      <c r="R201" s="194"/>
      <c r="S201" s="194"/>
      <c r="T201" s="194"/>
      <c r="U201" s="194"/>
      <c r="V201" s="194"/>
      <c r="W201" s="194"/>
      <c r="X201" s="194"/>
      <c r="Y201" s="194"/>
      <c r="Z201" s="194"/>
      <c r="AA201" s="194"/>
      <c r="AB201" s="194"/>
      <c r="AC201" s="194"/>
      <c r="AD201" s="194"/>
      <c r="AE201" s="194"/>
      <c r="AF201" s="194"/>
      <c r="AG201" s="194"/>
      <c r="AH201" s="194"/>
      <c r="AI201" s="194"/>
      <c r="AJ201" s="194"/>
      <c r="AK201" s="194"/>
      <c r="AL201" s="194"/>
      <c r="AM201" s="194"/>
      <c r="AN201" s="194"/>
      <c r="AO201" s="194"/>
      <c r="AP201" s="194"/>
      <c r="AQ201" s="194"/>
      <c r="AR201" s="194"/>
      <c r="AS201" s="194"/>
      <c r="AT201" s="194"/>
      <c r="AU201" s="194"/>
      <c r="AV201" s="194"/>
      <c r="AW201" s="194"/>
      <c r="AX201" s="194"/>
      <c r="AY201" s="194"/>
      <c r="AZ201" s="194"/>
      <c r="BA201" s="194"/>
      <c r="BB201" s="194"/>
      <c r="BC201" s="194"/>
      <c r="BD201" s="194"/>
      <c r="BE201" s="194">
        <v>0</v>
      </c>
      <c r="BF201" s="194"/>
      <c r="BG201" s="194"/>
      <c r="BH201" s="194"/>
      <c r="BI201" s="194"/>
      <c r="BJ201" s="194"/>
      <c r="BK201" s="194"/>
      <c r="BL201" s="194"/>
      <c r="BM201" s="194"/>
      <c r="BN201" s="194"/>
      <c r="BO201" s="194"/>
      <c r="BP201" s="194"/>
      <c r="BQ201" s="193" t="s">
        <v>700</v>
      </c>
      <c r="BR201" s="193"/>
      <c r="BS201" s="321" t="s">
        <v>409</v>
      </c>
      <c r="BU201" s="194">
        <f t="shared" si="24"/>
        <v>0</v>
      </c>
      <c r="BV201" s="322"/>
      <c r="BW201" s="322"/>
      <c r="BX201" s="322"/>
      <c r="BY201" s="322"/>
    </row>
    <row r="202" spans="1:77">
      <c r="A202" s="317">
        <v>52</v>
      </c>
      <c r="B202" s="318" t="s">
        <v>701</v>
      </c>
      <c r="C202" s="461" t="s">
        <v>420</v>
      </c>
      <c r="D202" s="317" t="s">
        <v>128</v>
      </c>
      <c r="E202" s="305">
        <v>0.1</v>
      </c>
      <c r="F202" s="305">
        <v>0.1</v>
      </c>
      <c r="G202" s="305"/>
      <c r="H202" s="305">
        <f t="shared" si="22"/>
        <v>0.1</v>
      </c>
      <c r="I202" s="305"/>
      <c r="J202" s="305">
        <f t="shared" si="25"/>
        <v>0.1</v>
      </c>
      <c r="K202" s="319" t="s">
        <v>389</v>
      </c>
      <c r="L202" s="299"/>
      <c r="M202" s="460" t="s">
        <v>392</v>
      </c>
      <c r="N202" s="458" t="s">
        <v>381</v>
      </c>
      <c r="O202" s="194"/>
      <c r="P202" s="194">
        <v>0</v>
      </c>
      <c r="Q202" s="194"/>
      <c r="R202" s="194"/>
      <c r="S202" s="194"/>
      <c r="T202" s="194"/>
      <c r="U202" s="194"/>
      <c r="V202" s="194"/>
      <c r="W202" s="194"/>
      <c r="X202" s="194"/>
      <c r="Y202" s="194"/>
      <c r="Z202" s="194"/>
      <c r="AA202" s="194"/>
      <c r="AB202" s="194"/>
      <c r="AC202" s="194"/>
      <c r="AD202" s="194"/>
      <c r="AE202" s="194"/>
      <c r="AF202" s="194"/>
      <c r="AG202" s="194"/>
      <c r="AH202" s="194"/>
      <c r="AI202" s="194">
        <v>0.1</v>
      </c>
      <c r="AJ202" s="194"/>
      <c r="AK202" s="194"/>
      <c r="AL202" s="194"/>
      <c r="AM202" s="194"/>
      <c r="AN202" s="194"/>
      <c r="AO202" s="194"/>
      <c r="AP202" s="194"/>
      <c r="AQ202" s="194"/>
      <c r="AR202" s="194"/>
      <c r="AS202" s="194"/>
      <c r="AT202" s="194"/>
      <c r="AU202" s="194"/>
      <c r="AV202" s="194"/>
      <c r="AW202" s="194"/>
      <c r="AX202" s="194"/>
      <c r="AY202" s="194"/>
      <c r="AZ202" s="194"/>
      <c r="BA202" s="194"/>
      <c r="BB202" s="194"/>
      <c r="BC202" s="194"/>
      <c r="BD202" s="194"/>
      <c r="BE202" s="194">
        <v>0</v>
      </c>
      <c r="BF202" s="194"/>
      <c r="BG202" s="194"/>
      <c r="BH202" s="194"/>
      <c r="BI202" s="194"/>
      <c r="BJ202" s="194"/>
      <c r="BK202" s="194"/>
      <c r="BL202" s="194"/>
      <c r="BM202" s="194"/>
      <c r="BN202" s="194"/>
      <c r="BO202" s="194"/>
      <c r="BP202" s="194"/>
      <c r="BQ202" s="193" t="s">
        <v>702</v>
      </c>
      <c r="BR202" s="193"/>
      <c r="BS202" s="321"/>
      <c r="BT202" s="295" t="s">
        <v>703</v>
      </c>
      <c r="BU202" s="194">
        <f t="shared" si="24"/>
        <v>0</v>
      </c>
      <c r="BV202" s="322"/>
      <c r="BW202" s="322"/>
      <c r="BX202" s="322"/>
      <c r="BY202" s="322"/>
    </row>
    <row r="203" spans="1:77">
      <c r="A203" s="317">
        <v>53</v>
      </c>
      <c r="B203" s="318" t="s">
        <v>704</v>
      </c>
      <c r="C203" s="461" t="s">
        <v>420</v>
      </c>
      <c r="D203" s="317" t="s">
        <v>128</v>
      </c>
      <c r="E203" s="305">
        <v>0.1</v>
      </c>
      <c r="F203" s="305">
        <v>0.1</v>
      </c>
      <c r="G203" s="305"/>
      <c r="H203" s="305">
        <f t="shared" si="22"/>
        <v>0.1</v>
      </c>
      <c r="I203" s="305"/>
      <c r="J203" s="305">
        <f t="shared" ref="J203:J235" si="26">SUM(O203:BP203)-V203</f>
        <v>0.1</v>
      </c>
      <c r="K203" s="319" t="s">
        <v>389</v>
      </c>
      <c r="L203" s="299"/>
      <c r="M203" s="460" t="s">
        <v>392</v>
      </c>
      <c r="N203" s="458" t="s">
        <v>381</v>
      </c>
      <c r="O203" s="194"/>
      <c r="P203" s="194">
        <v>0</v>
      </c>
      <c r="Q203" s="194">
        <v>0.1</v>
      </c>
      <c r="R203" s="194"/>
      <c r="S203" s="194"/>
      <c r="T203" s="194"/>
      <c r="U203" s="194"/>
      <c r="V203" s="194"/>
      <c r="W203" s="194"/>
      <c r="X203" s="194"/>
      <c r="Y203" s="194"/>
      <c r="Z203" s="194"/>
      <c r="AA203" s="194"/>
      <c r="AB203" s="194"/>
      <c r="AC203" s="194"/>
      <c r="AD203" s="194"/>
      <c r="AE203" s="194"/>
      <c r="AF203" s="194"/>
      <c r="AG203" s="194"/>
      <c r="AH203" s="194"/>
      <c r="AI203" s="194"/>
      <c r="AJ203" s="194"/>
      <c r="AK203" s="194"/>
      <c r="AL203" s="194"/>
      <c r="AM203" s="194"/>
      <c r="AN203" s="194"/>
      <c r="AO203" s="194"/>
      <c r="AP203" s="194"/>
      <c r="AQ203" s="194"/>
      <c r="AR203" s="194"/>
      <c r="AS203" s="194"/>
      <c r="AT203" s="194"/>
      <c r="AU203" s="194"/>
      <c r="AV203" s="194"/>
      <c r="AW203" s="194"/>
      <c r="AX203" s="194"/>
      <c r="AY203" s="194"/>
      <c r="AZ203" s="194"/>
      <c r="BA203" s="194"/>
      <c r="BB203" s="194"/>
      <c r="BC203" s="194"/>
      <c r="BD203" s="194"/>
      <c r="BE203" s="194">
        <v>0</v>
      </c>
      <c r="BF203" s="194"/>
      <c r="BG203" s="194"/>
      <c r="BH203" s="194"/>
      <c r="BI203" s="194"/>
      <c r="BJ203" s="194"/>
      <c r="BK203" s="194"/>
      <c r="BL203" s="194"/>
      <c r="BM203" s="194"/>
      <c r="BN203" s="194"/>
      <c r="BO203" s="194"/>
      <c r="BP203" s="194"/>
      <c r="BQ203" s="193" t="s">
        <v>705</v>
      </c>
      <c r="BR203" s="193"/>
      <c r="BS203" s="321"/>
      <c r="BT203" s="295" t="s">
        <v>703</v>
      </c>
      <c r="BU203" s="194">
        <f t="shared" si="24"/>
        <v>0</v>
      </c>
      <c r="BV203" s="322"/>
      <c r="BW203" s="322"/>
      <c r="BX203" s="322"/>
      <c r="BY203" s="322"/>
    </row>
    <row r="204" spans="1:77" ht="33">
      <c r="A204" s="317">
        <v>54</v>
      </c>
      <c r="B204" s="318" t="s">
        <v>706</v>
      </c>
      <c r="C204" s="461" t="s">
        <v>422</v>
      </c>
      <c r="D204" s="317" t="s">
        <v>128</v>
      </c>
      <c r="E204" s="305"/>
      <c r="F204" s="305">
        <v>0.05</v>
      </c>
      <c r="G204" s="305"/>
      <c r="H204" s="305">
        <f t="shared" si="22"/>
        <v>0.05</v>
      </c>
      <c r="I204" s="305"/>
      <c r="J204" s="305">
        <f t="shared" si="26"/>
        <v>0.05</v>
      </c>
      <c r="K204" s="319" t="s">
        <v>570</v>
      </c>
      <c r="L204" s="299"/>
      <c r="M204" s="460" t="s">
        <v>392</v>
      </c>
      <c r="N204" s="458" t="s">
        <v>381</v>
      </c>
      <c r="O204" s="194"/>
      <c r="P204" s="194">
        <v>0</v>
      </c>
      <c r="Q204" s="194">
        <v>0.05</v>
      </c>
      <c r="R204" s="194"/>
      <c r="S204" s="194"/>
      <c r="T204" s="194"/>
      <c r="U204" s="194"/>
      <c r="V204" s="194"/>
      <c r="W204" s="194"/>
      <c r="X204" s="194"/>
      <c r="Y204" s="194"/>
      <c r="Z204" s="194"/>
      <c r="AA204" s="194"/>
      <c r="AB204" s="194"/>
      <c r="AC204" s="194"/>
      <c r="AD204" s="194"/>
      <c r="AE204" s="194"/>
      <c r="AF204" s="194"/>
      <c r="AG204" s="194"/>
      <c r="AH204" s="194"/>
      <c r="AI204" s="194"/>
      <c r="AJ204" s="194"/>
      <c r="AK204" s="194"/>
      <c r="AL204" s="194"/>
      <c r="AM204" s="194"/>
      <c r="AN204" s="194"/>
      <c r="AO204" s="194"/>
      <c r="AP204" s="194"/>
      <c r="AQ204" s="194"/>
      <c r="AR204" s="194"/>
      <c r="AS204" s="194"/>
      <c r="AT204" s="194"/>
      <c r="AU204" s="194"/>
      <c r="AV204" s="194"/>
      <c r="AW204" s="194"/>
      <c r="AX204" s="194"/>
      <c r="AY204" s="194"/>
      <c r="AZ204" s="194"/>
      <c r="BA204" s="194"/>
      <c r="BB204" s="194"/>
      <c r="BC204" s="194"/>
      <c r="BD204" s="194"/>
      <c r="BE204" s="194">
        <v>0</v>
      </c>
      <c r="BF204" s="194"/>
      <c r="BG204" s="194"/>
      <c r="BH204" s="194"/>
      <c r="BI204" s="194"/>
      <c r="BJ204" s="194"/>
      <c r="BK204" s="194"/>
      <c r="BL204" s="194"/>
      <c r="BM204" s="194"/>
      <c r="BN204" s="194"/>
      <c r="BO204" s="194"/>
      <c r="BP204" s="194"/>
      <c r="BQ204" s="193" t="s">
        <v>707</v>
      </c>
      <c r="BR204" s="193" t="s">
        <v>559</v>
      </c>
      <c r="BS204" s="321" t="s">
        <v>479</v>
      </c>
      <c r="BU204" s="194">
        <f t="shared" si="24"/>
        <v>-0.05</v>
      </c>
      <c r="BV204" s="322"/>
      <c r="BW204" s="322"/>
      <c r="BX204" s="322"/>
      <c r="BY204" s="322"/>
    </row>
    <row r="205" spans="1:77">
      <c r="A205" s="317">
        <v>55</v>
      </c>
      <c r="B205" s="318" t="s">
        <v>708</v>
      </c>
      <c r="C205" s="461" t="s">
        <v>422</v>
      </c>
      <c r="D205" s="317" t="s">
        <v>128</v>
      </c>
      <c r="E205" s="305"/>
      <c r="F205" s="305">
        <v>0.05</v>
      </c>
      <c r="G205" s="305"/>
      <c r="H205" s="305">
        <f t="shared" si="22"/>
        <v>0.05</v>
      </c>
      <c r="I205" s="305"/>
      <c r="J205" s="305">
        <f t="shared" si="26"/>
        <v>0.05</v>
      </c>
      <c r="K205" s="319" t="s">
        <v>570</v>
      </c>
      <c r="L205" s="299"/>
      <c r="M205" s="460" t="s">
        <v>392</v>
      </c>
      <c r="N205" s="458" t="s">
        <v>381</v>
      </c>
      <c r="O205" s="194"/>
      <c r="P205" s="194">
        <v>0</v>
      </c>
      <c r="Q205" s="194">
        <v>0.05</v>
      </c>
      <c r="R205" s="194"/>
      <c r="S205" s="194"/>
      <c r="T205" s="194"/>
      <c r="U205" s="194"/>
      <c r="V205" s="194"/>
      <c r="W205" s="194"/>
      <c r="X205" s="194"/>
      <c r="Y205" s="194"/>
      <c r="Z205" s="194"/>
      <c r="AA205" s="194"/>
      <c r="AB205" s="194"/>
      <c r="AC205" s="194"/>
      <c r="AD205" s="194"/>
      <c r="AE205" s="194"/>
      <c r="AF205" s="194"/>
      <c r="AG205" s="194"/>
      <c r="AH205" s="194"/>
      <c r="AI205" s="194"/>
      <c r="AJ205" s="194"/>
      <c r="AK205" s="194"/>
      <c r="AL205" s="194"/>
      <c r="AM205" s="194"/>
      <c r="AN205" s="194"/>
      <c r="AO205" s="194"/>
      <c r="AP205" s="194"/>
      <c r="AQ205" s="194"/>
      <c r="AR205" s="194"/>
      <c r="AS205" s="194"/>
      <c r="AT205" s="194"/>
      <c r="AU205" s="194"/>
      <c r="AV205" s="194"/>
      <c r="AW205" s="194"/>
      <c r="AX205" s="194"/>
      <c r="AY205" s="194"/>
      <c r="AZ205" s="194"/>
      <c r="BA205" s="194"/>
      <c r="BB205" s="194"/>
      <c r="BC205" s="194"/>
      <c r="BD205" s="194"/>
      <c r="BE205" s="194">
        <v>0</v>
      </c>
      <c r="BF205" s="194"/>
      <c r="BG205" s="194"/>
      <c r="BH205" s="194"/>
      <c r="BI205" s="194"/>
      <c r="BJ205" s="194"/>
      <c r="BK205" s="194"/>
      <c r="BL205" s="194"/>
      <c r="BM205" s="194"/>
      <c r="BN205" s="194"/>
      <c r="BO205" s="194"/>
      <c r="BP205" s="194"/>
      <c r="BQ205" s="193" t="s">
        <v>709</v>
      </c>
      <c r="BR205" s="193" t="s">
        <v>628</v>
      </c>
      <c r="BS205" s="321" t="s">
        <v>479</v>
      </c>
      <c r="BU205" s="194">
        <f t="shared" si="24"/>
        <v>-0.05</v>
      </c>
      <c r="BV205" s="322"/>
      <c r="BW205" s="322"/>
      <c r="BX205" s="322"/>
      <c r="BY205" s="322"/>
    </row>
    <row r="206" spans="1:77">
      <c r="A206" s="317">
        <v>56</v>
      </c>
      <c r="B206" s="318" t="s">
        <v>710</v>
      </c>
      <c r="C206" s="461" t="s">
        <v>422</v>
      </c>
      <c r="D206" s="317" t="s">
        <v>128</v>
      </c>
      <c r="E206" s="305"/>
      <c r="F206" s="305">
        <v>0.02</v>
      </c>
      <c r="G206" s="305"/>
      <c r="H206" s="305">
        <f t="shared" si="22"/>
        <v>0.02</v>
      </c>
      <c r="I206" s="305"/>
      <c r="J206" s="305">
        <f t="shared" si="26"/>
        <v>0.02</v>
      </c>
      <c r="K206" s="319" t="s">
        <v>570</v>
      </c>
      <c r="L206" s="299"/>
      <c r="M206" s="460" t="s">
        <v>392</v>
      </c>
      <c r="N206" s="458" t="s">
        <v>381</v>
      </c>
      <c r="O206" s="194"/>
      <c r="P206" s="194">
        <v>0</v>
      </c>
      <c r="Q206" s="194">
        <v>0.02</v>
      </c>
      <c r="R206" s="194"/>
      <c r="S206" s="194"/>
      <c r="T206" s="194"/>
      <c r="U206" s="194"/>
      <c r="V206" s="194"/>
      <c r="W206" s="194"/>
      <c r="X206" s="194"/>
      <c r="Y206" s="194"/>
      <c r="Z206" s="194"/>
      <c r="AA206" s="194"/>
      <c r="AB206" s="194"/>
      <c r="AC206" s="194"/>
      <c r="AD206" s="194"/>
      <c r="AE206" s="194"/>
      <c r="AF206" s="194"/>
      <c r="AG206" s="194"/>
      <c r="AH206" s="194"/>
      <c r="AI206" s="194"/>
      <c r="AJ206" s="194"/>
      <c r="AK206" s="194"/>
      <c r="AL206" s="194"/>
      <c r="AM206" s="194"/>
      <c r="AN206" s="194"/>
      <c r="AO206" s="194"/>
      <c r="AP206" s="194"/>
      <c r="AQ206" s="194"/>
      <c r="AR206" s="194"/>
      <c r="AS206" s="194"/>
      <c r="AT206" s="194"/>
      <c r="AU206" s="194"/>
      <c r="AV206" s="194"/>
      <c r="AW206" s="194"/>
      <c r="AX206" s="194"/>
      <c r="AY206" s="194"/>
      <c r="AZ206" s="194"/>
      <c r="BA206" s="194"/>
      <c r="BB206" s="194"/>
      <c r="BC206" s="194"/>
      <c r="BD206" s="194"/>
      <c r="BE206" s="194">
        <v>0</v>
      </c>
      <c r="BF206" s="194"/>
      <c r="BG206" s="194"/>
      <c r="BH206" s="194"/>
      <c r="BI206" s="194"/>
      <c r="BJ206" s="194"/>
      <c r="BK206" s="194"/>
      <c r="BL206" s="194"/>
      <c r="BM206" s="194"/>
      <c r="BN206" s="194"/>
      <c r="BO206" s="194"/>
      <c r="BP206" s="194"/>
      <c r="BQ206" s="193" t="s">
        <v>711</v>
      </c>
      <c r="BR206" s="193" t="s">
        <v>559</v>
      </c>
      <c r="BS206" s="321" t="s">
        <v>479</v>
      </c>
      <c r="BU206" s="194">
        <f t="shared" si="24"/>
        <v>-0.02</v>
      </c>
      <c r="BV206" s="322"/>
      <c r="BW206" s="322"/>
      <c r="BX206" s="322"/>
      <c r="BY206" s="322"/>
    </row>
    <row r="207" spans="1:77">
      <c r="A207" s="317">
        <v>57</v>
      </c>
      <c r="B207" s="318" t="s">
        <v>712</v>
      </c>
      <c r="C207" s="461" t="s">
        <v>422</v>
      </c>
      <c r="D207" s="317" t="s">
        <v>128</v>
      </c>
      <c r="E207" s="305">
        <v>7.0000000000000007E-2</v>
      </c>
      <c r="F207" s="305">
        <v>7.0000000000000007E-2</v>
      </c>
      <c r="G207" s="305"/>
      <c r="H207" s="305">
        <f t="shared" si="22"/>
        <v>7.0000000000000007E-2</v>
      </c>
      <c r="I207" s="305"/>
      <c r="J207" s="305">
        <f t="shared" si="26"/>
        <v>7.0000000000000007E-2</v>
      </c>
      <c r="K207" s="319" t="s">
        <v>389</v>
      </c>
      <c r="L207" s="299"/>
      <c r="M207" s="460" t="s">
        <v>392</v>
      </c>
      <c r="N207" s="458" t="s">
        <v>381</v>
      </c>
      <c r="O207" s="194"/>
      <c r="P207" s="194">
        <v>0</v>
      </c>
      <c r="Q207" s="194">
        <v>7.0000000000000007E-2</v>
      </c>
      <c r="R207" s="194"/>
      <c r="S207" s="194"/>
      <c r="T207" s="194"/>
      <c r="U207" s="194"/>
      <c r="V207" s="194"/>
      <c r="W207" s="194"/>
      <c r="X207" s="194"/>
      <c r="Y207" s="194"/>
      <c r="Z207" s="194"/>
      <c r="AA207" s="194"/>
      <c r="AB207" s="194"/>
      <c r="AC207" s="194"/>
      <c r="AD207" s="194"/>
      <c r="AE207" s="194"/>
      <c r="AF207" s="194"/>
      <c r="AG207" s="194"/>
      <c r="AH207" s="194"/>
      <c r="AI207" s="194"/>
      <c r="AJ207" s="194"/>
      <c r="AK207" s="194"/>
      <c r="AL207" s="194"/>
      <c r="AM207" s="194"/>
      <c r="AN207" s="194"/>
      <c r="AO207" s="194"/>
      <c r="AP207" s="194"/>
      <c r="AQ207" s="194"/>
      <c r="AR207" s="194"/>
      <c r="AS207" s="194"/>
      <c r="AT207" s="194"/>
      <c r="AU207" s="194"/>
      <c r="AV207" s="194"/>
      <c r="AW207" s="194"/>
      <c r="AX207" s="194"/>
      <c r="AY207" s="194"/>
      <c r="AZ207" s="194"/>
      <c r="BA207" s="194"/>
      <c r="BB207" s="194"/>
      <c r="BC207" s="194"/>
      <c r="BD207" s="194"/>
      <c r="BE207" s="194">
        <v>0</v>
      </c>
      <c r="BF207" s="194"/>
      <c r="BG207" s="194"/>
      <c r="BH207" s="194"/>
      <c r="BI207" s="194"/>
      <c r="BJ207" s="194"/>
      <c r="BK207" s="194"/>
      <c r="BL207" s="194"/>
      <c r="BM207" s="194"/>
      <c r="BN207" s="194"/>
      <c r="BO207" s="194"/>
      <c r="BP207" s="194"/>
      <c r="BQ207" s="193" t="s">
        <v>713</v>
      </c>
      <c r="BR207" s="193"/>
      <c r="BS207" s="321" t="s">
        <v>409</v>
      </c>
      <c r="BU207" s="194">
        <f t="shared" si="24"/>
        <v>0</v>
      </c>
      <c r="BV207" s="322"/>
      <c r="BW207" s="322"/>
      <c r="BX207" s="322"/>
      <c r="BY207" s="322"/>
    </row>
    <row r="208" spans="1:77">
      <c r="A208" s="317">
        <v>58</v>
      </c>
      <c r="B208" s="318" t="s">
        <v>714</v>
      </c>
      <c r="C208" s="461" t="s">
        <v>422</v>
      </c>
      <c r="D208" s="317" t="s">
        <v>128</v>
      </c>
      <c r="E208" s="305">
        <v>0.05</v>
      </c>
      <c r="F208" s="305">
        <v>0.05</v>
      </c>
      <c r="G208" s="305"/>
      <c r="H208" s="305">
        <f t="shared" si="22"/>
        <v>0.05</v>
      </c>
      <c r="I208" s="305"/>
      <c r="J208" s="305">
        <f t="shared" si="26"/>
        <v>0.05</v>
      </c>
      <c r="K208" s="319" t="s">
        <v>389</v>
      </c>
      <c r="L208" s="299"/>
      <c r="M208" s="460" t="s">
        <v>392</v>
      </c>
      <c r="N208" s="458" t="s">
        <v>381</v>
      </c>
      <c r="O208" s="194"/>
      <c r="P208" s="194">
        <v>0</v>
      </c>
      <c r="Q208" s="194">
        <v>0.05</v>
      </c>
      <c r="R208" s="194"/>
      <c r="S208" s="194"/>
      <c r="T208" s="194"/>
      <c r="U208" s="194"/>
      <c r="V208" s="194"/>
      <c r="W208" s="194"/>
      <c r="X208" s="194"/>
      <c r="Y208" s="194"/>
      <c r="Z208" s="194"/>
      <c r="AA208" s="194"/>
      <c r="AB208" s="194"/>
      <c r="AC208" s="194"/>
      <c r="AD208" s="194"/>
      <c r="AE208" s="194"/>
      <c r="AF208" s="194"/>
      <c r="AG208" s="194"/>
      <c r="AH208" s="194"/>
      <c r="AI208" s="194"/>
      <c r="AJ208" s="194"/>
      <c r="AK208" s="194"/>
      <c r="AL208" s="194"/>
      <c r="AM208" s="194"/>
      <c r="AN208" s="194"/>
      <c r="AO208" s="194"/>
      <c r="AP208" s="194"/>
      <c r="AQ208" s="194"/>
      <c r="AR208" s="194"/>
      <c r="AS208" s="194"/>
      <c r="AT208" s="194"/>
      <c r="AU208" s="194"/>
      <c r="AV208" s="194"/>
      <c r="AW208" s="194"/>
      <c r="AX208" s="194"/>
      <c r="AY208" s="194"/>
      <c r="AZ208" s="194"/>
      <c r="BA208" s="194"/>
      <c r="BB208" s="194"/>
      <c r="BC208" s="194"/>
      <c r="BD208" s="194"/>
      <c r="BE208" s="194">
        <v>0</v>
      </c>
      <c r="BF208" s="194"/>
      <c r="BG208" s="194"/>
      <c r="BH208" s="194"/>
      <c r="BI208" s="194"/>
      <c r="BJ208" s="194"/>
      <c r="BK208" s="194"/>
      <c r="BL208" s="194"/>
      <c r="BM208" s="194"/>
      <c r="BN208" s="194"/>
      <c r="BO208" s="194"/>
      <c r="BP208" s="194"/>
      <c r="BQ208" s="193" t="s">
        <v>711</v>
      </c>
      <c r="BR208" s="193"/>
      <c r="BS208" s="321" t="s">
        <v>409</v>
      </c>
      <c r="BU208" s="194">
        <f t="shared" si="24"/>
        <v>0</v>
      </c>
      <c r="BV208" s="322"/>
      <c r="BW208" s="322"/>
      <c r="BX208" s="322"/>
      <c r="BY208" s="322"/>
    </row>
    <row r="209" spans="1:77">
      <c r="A209" s="317">
        <v>59</v>
      </c>
      <c r="B209" s="318" t="s">
        <v>715</v>
      </c>
      <c r="C209" s="461" t="s">
        <v>424</v>
      </c>
      <c r="D209" s="317" t="s">
        <v>128</v>
      </c>
      <c r="E209" s="305">
        <v>0.06</v>
      </c>
      <c r="F209" s="305">
        <v>0.06</v>
      </c>
      <c r="G209" s="305"/>
      <c r="H209" s="305">
        <f t="shared" si="22"/>
        <v>0.06</v>
      </c>
      <c r="I209" s="305"/>
      <c r="J209" s="305">
        <f t="shared" si="26"/>
        <v>0.06</v>
      </c>
      <c r="K209" s="319" t="s">
        <v>389</v>
      </c>
      <c r="L209" s="299"/>
      <c r="M209" s="460" t="s">
        <v>392</v>
      </c>
      <c r="N209" s="458" t="s">
        <v>381</v>
      </c>
      <c r="O209" s="194"/>
      <c r="P209" s="194">
        <v>0</v>
      </c>
      <c r="Q209" s="194">
        <v>0.06</v>
      </c>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c r="AM209" s="194"/>
      <c r="AN209" s="194"/>
      <c r="AO209" s="194"/>
      <c r="AP209" s="194"/>
      <c r="AQ209" s="194"/>
      <c r="AR209" s="194"/>
      <c r="AS209" s="194"/>
      <c r="AT209" s="194"/>
      <c r="AU209" s="194"/>
      <c r="AV209" s="194"/>
      <c r="AW209" s="194"/>
      <c r="AX209" s="194"/>
      <c r="AY209" s="194"/>
      <c r="AZ209" s="194"/>
      <c r="BA209" s="194"/>
      <c r="BB209" s="194"/>
      <c r="BC209" s="194"/>
      <c r="BD209" s="194"/>
      <c r="BE209" s="194">
        <v>0</v>
      </c>
      <c r="BF209" s="194"/>
      <c r="BG209" s="194"/>
      <c r="BH209" s="194"/>
      <c r="BI209" s="194"/>
      <c r="BJ209" s="194"/>
      <c r="BK209" s="194"/>
      <c r="BL209" s="194"/>
      <c r="BM209" s="194"/>
      <c r="BN209" s="194"/>
      <c r="BO209" s="194"/>
      <c r="BP209" s="194"/>
      <c r="BQ209" s="193" t="s">
        <v>716</v>
      </c>
      <c r="BR209" s="193"/>
      <c r="BS209" s="321" t="s">
        <v>479</v>
      </c>
      <c r="BU209" s="194">
        <f t="shared" si="24"/>
        <v>0</v>
      </c>
      <c r="BV209" s="322"/>
      <c r="BW209" s="322"/>
      <c r="BX209" s="322"/>
      <c r="BY209" s="322"/>
    </row>
    <row r="210" spans="1:77" ht="33">
      <c r="A210" s="317">
        <v>60</v>
      </c>
      <c r="B210" s="318" t="s">
        <v>717</v>
      </c>
      <c r="C210" s="461" t="s">
        <v>424</v>
      </c>
      <c r="D210" s="317" t="s">
        <v>128</v>
      </c>
      <c r="E210" s="305">
        <v>0.05</v>
      </c>
      <c r="F210" s="305">
        <v>0.05</v>
      </c>
      <c r="G210" s="305"/>
      <c r="H210" s="305">
        <f t="shared" si="22"/>
        <v>0.05</v>
      </c>
      <c r="I210" s="305"/>
      <c r="J210" s="305">
        <f t="shared" si="26"/>
        <v>0.05</v>
      </c>
      <c r="K210" s="319" t="s">
        <v>389</v>
      </c>
      <c r="L210" s="299"/>
      <c r="M210" s="460" t="s">
        <v>392</v>
      </c>
      <c r="N210" s="458" t="s">
        <v>381</v>
      </c>
      <c r="O210" s="194"/>
      <c r="P210" s="194">
        <v>0</v>
      </c>
      <c r="Q210" s="194"/>
      <c r="R210" s="194"/>
      <c r="S210" s="194"/>
      <c r="T210" s="194"/>
      <c r="U210" s="194">
        <v>0.05</v>
      </c>
      <c r="V210" s="194"/>
      <c r="W210" s="194"/>
      <c r="X210" s="194"/>
      <c r="Y210" s="194"/>
      <c r="Z210" s="194"/>
      <c r="AA210" s="194"/>
      <c r="AB210" s="194"/>
      <c r="AC210" s="194"/>
      <c r="AD210" s="194"/>
      <c r="AE210" s="194"/>
      <c r="AF210" s="194"/>
      <c r="AG210" s="194"/>
      <c r="AH210" s="194"/>
      <c r="AI210" s="194"/>
      <c r="AJ210" s="194"/>
      <c r="AK210" s="194"/>
      <c r="AL210" s="194"/>
      <c r="AM210" s="194"/>
      <c r="AN210" s="194"/>
      <c r="AO210" s="194"/>
      <c r="AP210" s="194"/>
      <c r="AQ210" s="194"/>
      <c r="AR210" s="194"/>
      <c r="AS210" s="194"/>
      <c r="AT210" s="194"/>
      <c r="AU210" s="194"/>
      <c r="AV210" s="194"/>
      <c r="AW210" s="194"/>
      <c r="AX210" s="194"/>
      <c r="AY210" s="194"/>
      <c r="AZ210" s="194"/>
      <c r="BA210" s="194"/>
      <c r="BB210" s="194"/>
      <c r="BC210" s="194"/>
      <c r="BD210" s="194"/>
      <c r="BE210" s="194">
        <v>0</v>
      </c>
      <c r="BF210" s="194"/>
      <c r="BG210" s="194"/>
      <c r="BH210" s="194"/>
      <c r="BI210" s="194"/>
      <c r="BJ210" s="194"/>
      <c r="BK210" s="194"/>
      <c r="BL210" s="194"/>
      <c r="BM210" s="194"/>
      <c r="BN210" s="194"/>
      <c r="BO210" s="194"/>
      <c r="BP210" s="194"/>
      <c r="BQ210" s="193" t="s">
        <v>718</v>
      </c>
      <c r="BR210" s="193"/>
      <c r="BS210" s="321" t="s">
        <v>479</v>
      </c>
      <c r="BU210" s="194">
        <f t="shared" si="24"/>
        <v>0</v>
      </c>
      <c r="BV210" s="322"/>
      <c r="BW210" s="322"/>
      <c r="BX210" s="322"/>
      <c r="BY210" s="322"/>
    </row>
    <row r="211" spans="1:77">
      <c r="A211" s="317">
        <v>61</v>
      </c>
      <c r="B211" s="318" t="s">
        <v>719</v>
      </c>
      <c r="C211" s="461" t="s">
        <v>427</v>
      </c>
      <c r="D211" s="317" t="s">
        <v>128</v>
      </c>
      <c r="E211" s="305">
        <v>0.05</v>
      </c>
      <c r="F211" s="305">
        <v>0.05</v>
      </c>
      <c r="G211" s="305"/>
      <c r="H211" s="305">
        <f t="shared" si="22"/>
        <v>0.05</v>
      </c>
      <c r="I211" s="305"/>
      <c r="J211" s="305">
        <f t="shared" si="26"/>
        <v>0.05</v>
      </c>
      <c r="K211" s="319" t="s">
        <v>389</v>
      </c>
      <c r="L211" s="299"/>
      <c r="M211" s="460" t="s">
        <v>392</v>
      </c>
      <c r="N211" s="458" t="s">
        <v>381</v>
      </c>
      <c r="O211" s="194"/>
      <c r="P211" s="194">
        <v>0.05</v>
      </c>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c r="AM211" s="194"/>
      <c r="AN211" s="194"/>
      <c r="AO211" s="194"/>
      <c r="AP211" s="194"/>
      <c r="AQ211" s="194"/>
      <c r="AR211" s="194"/>
      <c r="AS211" s="194"/>
      <c r="AT211" s="194"/>
      <c r="AU211" s="194"/>
      <c r="AV211" s="194"/>
      <c r="AW211" s="194"/>
      <c r="AX211" s="194"/>
      <c r="AY211" s="194"/>
      <c r="AZ211" s="194"/>
      <c r="BA211" s="194"/>
      <c r="BB211" s="194"/>
      <c r="BC211" s="194"/>
      <c r="BD211" s="194"/>
      <c r="BE211" s="194">
        <v>0</v>
      </c>
      <c r="BF211" s="194"/>
      <c r="BG211" s="194"/>
      <c r="BH211" s="194"/>
      <c r="BI211" s="194"/>
      <c r="BJ211" s="194"/>
      <c r="BK211" s="194"/>
      <c r="BL211" s="194"/>
      <c r="BM211" s="194"/>
      <c r="BN211" s="194"/>
      <c r="BO211" s="194"/>
      <c r="BP211" s="194"/>
      <c r="BQ211" s="193" t="s">
        <v>720</v>
      </c>
      <c r="BR211" s="193"/>
      <c r="BS211" s="321" t="s">
        <v>479</v>
      </c>
      <c r="BU211" s="194">
        <f t="shared" si="24"/>
        <v>0</v>
      </c>
      <c r="BV211" s="322"/>
      <c r="BW211" s="322"/>
      <c r="BX211" s="322"/>
      <c r="BY211" s="322"/>
    </row>
    <row r="212" spans="1:77">
      <c r="A212" s="317">
        <v>62</v>
      </c>
      <c r="B212" s="318" t="s">
        <v>721</v>
      </c>
      <c r="C212" s="461" t="s">
        <v>427</v>
      </c>
      <c r="D212" s="317" t="s">
        <v>128</v>
      </c>
      <c r="E212" s="305">
        <v>0.05</v>
      </c>
      <c r="F212" s="305">
        <v>0.05</v>
      </c>
      <c r="G212" s="305"/>
      <c r="H212" s="305">
        <f t="shared" si="22"/>
        <v>0.05</v>
      </c>
      <c r="I212" s="305"/>
      <c r="J212" s="305">
        <f t="shared" si="26"/>
        <v>0.05</v>
      </c>
      <c r="K212" s="319" t="s">
        <v>389</v>
      </c>
      <c r="L212" s="299"/>
      <c r="M212" s="460" t="s">
        <v>392</v>
      </c>
      <c r="N212" s="458" t="s">
        <v>381</v>
      </c>
      <c r="O212" s="194"/>
      <c r="P212" s="194">
        <v>0.05</v>
      </c>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c r="AM212" s="194"/>
      <c r="AN212" s="194"/>
      <c r="AO212" s="194"/>
      <c r="AP212" s="194"/>
      <c r="AQ212" s="194"/>
      <c r="AR212" s="194"/>
      <c r="AS212" s="194"/>
      <c r="AT212" s="194"/>
      <c r="AU212" s="194"/>
      <c r="AV212" s="194"/>
      <c r="AW212" s="194"/>
      <c r="AX212" s="194"/>
      <c r="AY212" s="194"/>
      <c r="AZ212" s="194"/>
      <c r="BA212" s="194"/>
      <c r="BB212" s="194"/>
      <c r="BC212" s="194"/>
      <c r="BD212" s="194"/>
      <c r="BE212" s="194">
        <v>0</v>
      </c>
      <c r="BF212" s="194"/>
      <c r="BG212" s="194"/>
      <c r="BH212" s="194"/>
      <c r="BI212" s="194"/>
      <c r="BJ212" s="194"/>
      <c r="BK212" s="194"/>
      <c r="BL212" s="194"/>
      <c r="BM212" s="194"/>
      <c r="BN212" s="194"/>
      <c r="BO212" s="194"/>
      <c r="BP212" s="194"/>
      <c r="BQ212" s="193" t="s">
        <v>722</v>
      </c>
      <c r="BR212" s="193"/>
      <c r="BS212" s="321" t="s">
        <v>479</v>
      </c>
      <c r="BU212" s="194">
        <f t="shared" si="24"/>
        <v>0</v>
      </c>
      <c r="BV212" s="322"/>
      <c r="BW212" s="322"/>
      <c r="BX212" s="322"/>
      <c r="BY212" s="322"/>
    </row>
    <row r="213" spans="1:77">
      <c r="A213" s="317">
        <v>63</v>
      </c>
      <c r="B213" s="318" t="s">
        <v>723</v>
      </c>
      <c r="C213" s="461" t="s">
        <v>427</v>
      </c>
      <c r="D213" s="317" t="s">
        <v>128</v>
      </c>
      <c r="E213" s="305">
        <v>0.05</v>
      </c>
      <c r="F213" s="305">
        <v>0.05</v>
      </c>
      <c r="G213" s="305"/>
      <c r="H213" s="305">
        <f t="shared" si="22"/>
        <v>0.05</v>
      </c>
      <c r="I213" s="305"/>
      <c r="J213" s="305">
        <f t="shared" si="26"/>
        <v>0.05</v>
      </c>
      <c r="K213" s="319" t="s">
        <v>389</v>
      </c>
      <c r="L213" s="299"/>
      <c r="M213" s="460" t="s">
        <v>392</v>
      </c>
      <c r="N213" s="458" t="s">
        <v>381</v>
      </c>
      <c r="O213" s="194"/>
      <c r="P213" s="194">
        <v>0.05</v>
      </c>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c r="AM213" s="194"/>
      <c r="AN213" s="194"/>
      <c r="AO213" s="194"/>
      <c r="AP213" s="194"/>
      <c r="AQ213" s="194"/>
      <c r="AR213" s="194"/>
      <c r="AS213" s="194"/>
      <c r="AT213" s="194"/>
      <c r="AU213" s="194"/>
      <c r="AV213" s="194"/>
      <c r="AW213" s="194"/>
      <c r="AX213" s="194"/>
      <c r="AY213" s="194"/>
      <c r="AZ213" s="194"/>
      <c r="BA213" s="194"/>
      <c r="BB213" s="194"/>
      <c r="BC213" s="194"/>
      <c r="BD213" s="194"/>
      <c r="BE213" s="194">
        <v>0</v>
      </c>
      <c r="BF213" s="194"/>
      <c r="BG213" s="194"/>
      <c r="BH213" s="194"/>
      <c r="BI213" s="194"/>
      <c r="BJ213" s="194"/>
      <c r="BK213" s="194"/>
      <c r="BL213" s="194"/>
      <c r="BM213" s="194"/>
      <c r="BN213" s="194"/>
      <c r="BO213" s="194"/>
      <c r="BP213" s="194"/>
      <c r="BQ213" s="193" t="s">
        <v>724</v>
      </c>
      <c r="BR213" s="193"/>
      <c r="BS213" s="321" t="s">
        <v>409</v>
      </c>
      <c r="BU213" s="194">
        <f t="shared" si="24"/>
        <v>0</v>
      </c>
      <c r="BV213" s="322"/>
      <c r="BW213" s="322"/>
      <c r="BX213" s="322"/>
      <c r="BY213" s="322"/>
    </row>
    <row r="214" spans="1:77">
      <c r="A214" s="317">
        <v>64</v>
      </c>
      <c r="B214" s="318" t="s">
        <v>725</v>
      </c>
      <c r="C214" s="461" t="s">
        <v>427</v>
      </c>
      <c r="D214" s="317" t="s">
        <v>128</v>
      </c>
      <c r="E214" s="305">
        <v>0.05</v>
      </c>
      <c r="F214" s="305">
        <v>0.05</v>
      </c>
      <c r="G214" s="305"/>
      <c r="H214" s="305">
        <f t="shared" si="22"/>
        <v>0.05</v>
      </c>
      <c r="I214" s="305"/>
      <c r="J214" s="305">
        <f t="shared" si="26"/>
        <v>0.05</v>
      </c>
      <c r="K214" s="319" t="s">
        <v>389</v>
      </c>
      <c r="L214" s="299"/>
      <c r="M214" s="460" t="s">
        <v>392</v>
      </c>
      <c r="N214" s="458" t="s">
        <v>381</v>
      </c>
      <c r="O214" s="194"/>
      <c r="P214" s="194">
        <v>0</v>
      </c>
      <c r="Q214" s="194">
        <v>0.05</v>
      </c>
      <c r="R214" s="194"/>
      <c r="S214" s="194"/>
      <c r="T214" s="194"/>
      <c r="U214" s="194"/>
      <c r="V214" s="194"/>
      <c r="W214" s="194"/>
      <c r="X214" s="194"/>
      <c r="Y214" s="194"/>
      <c r="Z214" s="194"/>
      <c r="AA214" s="194"/>
      <c r="AB214" s="194"/>
      <c r="AC214" s="194"/>
      <c r="AD214" s="194"/>
      <c r="AE214" s="194"/>
      <c r="AF214" s="194"/>
      <c r="AG214" s="194"/>
      <c r="AH214" s="194"/>
      <c r="AI214" s="194"/>
      <c r="AJ214" s="194"/>
      <c r="AK214" s="194"/>
      <c r="AL214" s="194"/>
      <c r="AM214" s="194"/>
      <c r="AN214" s="194"/>
      <c r="AO214" s="194"/>
      <c r="AP214" s="194"/>
      <c r="AQ214" s="194"/>
      <c r="AR214" s="194"/>
      <c r="AS214" s="194"/>
      <c r="AT214" s="194"/>
      <c r="AU214" s="194"/>
      <c r="AV214" s="194"/>
      <c r="AW214" s="194"/>
      <c r="AX214" s="194"/>
      <c r="AY214" s="194"/>
      <c r="AZ214" s="194"/>
      <c r="BA214" s="194"/>
      <c r="BB214" s="194"/>
      <c r="BC214" s="194"/>
      <c r="BD214" s="194"/>
      <c r="BE214" s="194">
        <v>0</v>
      </c>
      <c r="BF214" s="194"/>
      <c r="BG214" s="194"/>
      <c r="BH214" s="194"/>
      <c r="BI214" s="194"/>
      <c r="BJ214" s="194"/>
      <c r="BK214" s="194"/>
      <c r="BL214" s="194"/>
      <c r="BM214" s="194"/>
      <c r="BN214" s="194"/>
      <c r="BO214" s="194"/>
      <c r="BP214" s="194"/>
      <c r="BQ214" s="193" t="s">
        <v>726</v>
      </c>
      <c r="BR214" s="193"/>
      <c r="BS214" s="321"/>
      <c r="BU214" s="194">
        <f t="shared" si="24"/>
        <v>0</v>
      </c>
      <c r="BV214" s="322"/>
      <c r="BW214" s="322"/>
      <c r="BX214" s="322"/>
      <c r="BY214" s="322"/>
    </row>
    <row r="215" spans="1:77">
      <c r="A215" s="317">
        <v>65</v>
      </c>
      <c r="B215" s="318" t="s">
        <v>727</v>
      </c>
      <c r="C215" s="461" t="s">
        <v>427</v>
      </c>
      <c r="D215" s="317" t="s">
        <v>128</v>
      </c>
      <c r="E215" s="305">
        <v>0.05</v>
      </c>
      <c r="F215" s="305">
        <v>0.05</v>
      </c>
      <c r="G215" s="305"/>
      <c r="H215" s="305">
        <f t="shared" si="22"/>
        <v>0.05</v>
      </c>
      <c r="I215" s="305"/>
      <c r="J215" s="305">
        <f t="shared" si="26"/>
        <v>0.05</v>
      </c>
      <c r="K215" s="319" t="s">
        <v>389</v>
      </c>
      <c r="L215" s="299"/>
      <c r="M215" s="460" t="s">
        <v>392</v>
      </c>
      <c r="N215" s="458" t="s">
        <v>381</v>
      </c>
      <c r="O215" s="194"/>
      <c r="P215" s="194">
        <v>0</v>
      </c>
      <c r="Q215" s="194">
        <v>0.05</v>
      </c>
      <c r="R215" s="194"/>
      <c r="S215" s="194"/>
      <c r="T215" s="194"/>
      <c r="U215" s="194"/>
      <c r="V215" s="194"/>
      <c r="W215" s="194"/>
      <c r="X215" s="194"/>
      <c r="Y215" s="194"/>
      <c r="Z215" s="194"/>
      <c r="AA215" s="194"/>
      <c r="AB215" s="194"/>
      <c r="AC215" s="194"/>
      <c r="AD215" s="194"/>
      <c r="AE215" s="194"/>
      <c r="AF215" s="194"/>
      <c r="AG215" s="194"/>
      <c r="AH215" s="194"/>
      <c r="AI215" s="194"/>
      <c r="AJ215" s="194"/>
      <c r="AK215" s="194"/>
      <c r="AL215" s="194"/>
      <c r="AM215" s="194"/>
      <c r="AN215" s="194"/>
      <c r="AO215" s="194"/>
      <c r="AP215" s="194"/>
      <c r="AQ215" s="194"/>
      <c r="AR215" s="194"/>
      <c r="AS215" s="194"/>
      <c r="AT215" s="194"/>
      <c r="AU215" s="194"/>
      <c r="AV215" s="194"/>
      <c r="AW215" s="194"/>
      <c r="AX215" s="194"/>
      <c r="AY215" s="194"/>
      <c r="AZ215" s="194"/>
      <c r="BA215" s="194"/>
      <c r="BB215" s="194"/>
      <c r="BC215" s="194"/>
      <c r="BD215" s="194"/>
      <c r="BE215" s="194">
        <v>0</v>
      </c>
      <c r="BF215" s="194"/>
      <c r="BG215" s="194"/>
      <c r="BH215" s="194"/>
      <c r="BI215" s="194"/>
      <c r="BJ215" s="194"/>
      <c r="BK215" s="194"/>
      <c r="BL215" s="194"/>
      <c r="BM215" s="194"/>
      <c r="BN215" s="194"/>
      <c r="BO215" s="194"/>
      <c r="BP215" s="194"/>
      <c r="BQ215" s="193" t="s">
        <v>728</v>
      </c>
      <c r="BR215" s="193"/>
      <c r="BS215" s="321" t="s">
        <v>409</v>
      </c>
      <c r="BU215" s="194">
        <f t="shared" si="24"/>
        <v>0</v>
      </c>
      <c r="BV215" s="322"/>
      <c r="BW215" s="322"/>
      <c r="BX215" s="322"/>
      <c r="BY215" s="322"/>
    </row>
    <row r="216" spans="1:77">
      <c r="A216" s="317">
        <v>66</v>
      </c>
      <c r="B216" s="318" t="s">
        <v>729</v>
      </c>
      <c r="C216" s="461" t="s">
        <v>427</v>
      </c>
      <c r="D216" s="317" t="s">
        <v>128</v>
      </c>
      <c r="E216" s="305">
        <v>0.05</v>
      </c>
      <c r="F216" s="305">
        <v>0.05</v>
      </c>
      <c r="G216" s="305"/>
      <c r="H216" s="305">
        <f t="shared" si="22"/>
        <v>0.05</v>
      </c>
      <c r="I216" s="305"/>
      <c r="J216" s="305">
        <f t="shared" si="26"/>
        <v>0.05</v>
      </c>
      <c r="K216" s="319" t="s">
        <v>389</v>
      </c>
      <c r="L216" s="299"/>
      <c r="M216" s="460" t="s">
        <v>392</v>
      </c>
      <c r="N216" s="458" t="s">
        <v>381</v>
      </c>
      <c r="O216" s="194"/>
      <c r="P216" s="194">
        <v>0</v>
      </c>
      <c r="Q216" s="194">
        <v>0.05</v>
      </c>
      <c r="R216" s="194"/>
      <c r="S216" s="194"/>
      <c r="T216" s="194"/>
      <c r="U216" s="194"/>
      <c r="V216" s="194"/>
      <c r="W216" s="194"/>
      <c r="X216" s="194"/>
      <c r="Y216" s="194"/>
      <c r="Z216" s="194"/>
      <c r="AA216" s="194"/>
      <c r="AB216" s="194"/>
      <c r="AC216" s="194"/>
      <c r="AD216" s="194"/>
      <c r="AE216" s="194"/>
      <c r="AF216" s="194"/>
      <c r="AG216" s="194"/>
      <c r="AH216" s="194"/>
      <c r="AI216" s="194"/>
      <c r="AJ216" s="194"/>
      <c r="AK216" s="194"/>
      <c r="AL216" s="194"/>
      <c r="AM216" s="194"/>
      <c r="AN216" s="194"/>
      <c r="AO216" s="194"/>
      <c r="AP216" s="194"/>
      <c r="AQ216" s="194"/>
      <c r="AR216" s="194"/>
      <c r="AS216" s="194"/>
      <c r="AT216" s="194"/>
      <c r="AU216" s="194"/>
      <c r="AV216" s="194"/>
      <c r="AW216" s="194"/>
      <c r="AX216" s="194"/>
      <c r="AY216" s="194"/>
      <c r="AZ216" s="194"/>
      <c r="BA216" s="194"/>
      <c r="BB216" s="194"/>
      <c r="BC216" s="194"/>
      <c r="BD216" s="194"/>
      <c r="BE216" s="194">
        <v>0</v>
      </c>
      <c r="BF216" s="194"/>
      <c r="BG216" s="194"/>
      <c r="BH216" s="194"/>
      <c r="BI216" s="194"/>
      <c r="BJ216" s="194"/>
      <c r="BK216" s="194"/>
      <c r="BL216" s="194"/>
      <c r="BM216" s="194"/>
      <c r="BN216" s="194"/>
      <c r="BO216" s="194"/>
      <c r="BP216" s="194"/>
      <c r="BQ216" s="193" t="s">
        <v>730</v>
      </c>
      <c r="BR216" s="193"/>
      <c r="BS216" s="321" t="s">
        <v>409</v>
      </c>
      <c r="BU216" s="194">
        <f t="shared" si="24"/>
        <v>0</v>
      </c>
      <c r="BV216" s="322"/>
      <c r="BW216" s="322"/>
      <c r="BX216" s="322"/>
      <c r="BY216" s="322"/>
    </row>
    <row r="217" spans="1:77">
      <c r="A217" s="317">
        <v>67</v>
      </c>
      <c r="B217" s="318" t="s">
        <v>731</v>
      </c>
      <c r="C217" s="461" t="s">
        <v>427</v>
      </c>
      <c r="D217" s="317" t="s">
        <v>128</v>
      </c>
      <c r="E217" s="305">
        <v>0.05</v>
      </c>
      <c r="F217" s="305">
        <v>0.05</v>
      </c>
      <c r="G217" s="305"/>
      <c r="H217" s="305">
        <f t="shared" si="22"/>
        <v>0.05</v>
      </c>
      <c r="I217" s="305"/>
      <c r="J217" s="305">
        <f t="shared" si="26"/>
        <v>0.05</v>
      </c>
      <c r="K217" s="319" t="s">
        <v>389</v>
      </c>
      <c r="L217" s="299"/>
      <c r="M217" s="460" t="s">
        <v>392</v>
      </c>
      <c r="N217" s="458" t="s">
        <v>381</v>
      </c>
      <c r="O217" s="194"/>
      <c r="P217" s="194">
        <v>0</v>
      </c>
      <c r="Q217" s="194">
        <v>0.05</v>
      </c>
      <c r="R217" s="194"/>
      <c r="S217" s="194"/>
      <c r="T217" s="194"/>
      <c r="U217" s="194"/>
      <c r="V217" s="194"/>
      <c r="W217" s="194"/>
      <c r="X217" s="194"/>
      <c r="Y217" s="194"/>
      <c r="Z217" s="194"/>
      <c r="AA217" s="194"/>
      <c r="AB217" s="194"/>
      <c r="AC217" s="194"/>
      <c r="AD217" s="194"/>
      <c r="AE217" s="194"/>
      <c r="AF217" s="194"/>
      <c r="AG217" s="194"/>
      <c r="AH217" s="194"/>
      <c r="AI217" s="194"/>
      <c r="AJ217" s="194"/>
      <c r="AK217" s="194"/>
      <c r="AL217" s="194"/>
      <c r="AM217" s="194"/>
      <c r="AN217" s="194"/>
      <c r="AO217" s="194"/>
      <c r="AP217" s="194"/>
      <c r="AQ217" s="194"/>
      <c r="AR217" s="194"/>
      <c r="AS217" s="194"/>
      <c r="AT217" s="194"/>
      <c r="AU217" s="194"/>
      <c r="AV217" s="194"/>
      <c r="AW217" s="194"/>
      <c r="AX217" s="194"/>
      <c r="AY217" s="194"/>
      <c r="AZ217" s="194"/>
      <c r="BA217" s="194"/>
      <c r="BB217" s="194"/>
      <c r="BC217" s="194"/>
      <c r="BD217" s="194"/>
      <c r="BE217" s="194">
        <v>0</v>
      </c>
      <c r="BF217" s="194"/>
      <c r="BG217" s="194"/>
      <c r="BH217" s="194"/>
      <c r="BI217" s="194"/>
      <c r="BJ217" s="194"/>
      <c r="BK217" s="194"/>
      <c r="BL217" s="194"/>
      <c r="BM217" s="194"/>
      <c r="BN217" s="194"/>
      <c r="BO217" s="194"/>
      <c r="BP217" s="194"/>
      <c r="BQ217" s="193" t="s">
        <v>732</v>
      </c>
      <c r="BR217" s="193"/>
      <c r="BS217" s="321" t="s">
        <v>409</v>
      </c>
      <c r="BU217" s="194">
        <f t="shared" si="24"/>
        <v>0</v>
      </c>
      <c r="BV217" s="322"/>
      <c r="BW217" s="322"/>
      <c r="BX217" s="322"/>
      <c r="BY217" s="322"/>
    </row>
    <row r="218" spans="1:77">
      <c r="A218" s="317">
        <v>68</v>
      </c>
      <c r="B218" s="318" t="s">
        <v>733</v>
      </c>
      <c r="C218" s="461" t="s">
        <v>427</v>
      </c>
      <c r="D218" s="317" t="s">
        <v>128</v>
      </c>
      <c r="E218" s="305">
        <v>0.04</v>
      </c>
      <c r="F218" s="305">
        <v>0.04</v>
      </c>
      <c r="G218" s="305"/>
      <c r="H218" s="305">
        <f t="shared" si="22"/>
        <v>0.04</v>
      </c>
      <c r="I218" s="305"/>
      <c r="J218" s="305">
        <f t="shared" si="26"/>
        <v>0.04</v>
      </c>
      <c r="K218" s="319" t="s">
        <v>389</v>
      </c>
      <c r="L218" s="299"/>
      <c r="M218" s="460" t="s">
        <v>392</v>
      </c>
      <c r="N218" s="458" t="s">
        <v>381</v>
      </c>
      <c r="O218" s="194"/>
      <c r="P218" s="194">
        <v>0</v>
      </c>
      <c r="Q218" s="194">
        <v>0.04</v>
      </c>
      <c r="R218" s="194"/>
      <c r="S218" s="194"/>
      <c r="T218" s="194"/>
      <c r="U218" s="194"/>
      <c r="V218" s="194"/>
      <c r="W218" s="194"/>
      <c r="X218" s="194"/>
      <c r="Y218" s="194"/>
      <c r="Z218" s="194"/>
      <c r="AA218" s="194"/>
      <c r="AB218" s="194"/>
      <c r="AC218" s="194"/>
      <c r="AD218" s="194"/>
      <c r="AE218" s="194"/>
      <c r="AF218" s="194"/>
      <c r="AG218" s="194"/>
      <c r="AH218" s="194"/>
      <c r="AI218" s="194"/>
      <c r="AJ218" s="194"/>
      <c r="AK218" s="194"/>
      <c r="AL218" s="194"/>
      <c r="AM218" s="194"/>
      <c r="AN218" s="194"/>
      <c r="AO218" s="194"/>
      <c r="AP218" s="194"/>
      <c r="AQ218" s="194"/>
      <c r="AR218" s="194"/>
      <c r="AS218" s="194"/>
      <c r="AT218" s="194"/>
      <c r="AU218" s="194"/>
      <c r="AV218" s="194"/>
      <c r="AW218" s="194"/>
      <c r="AX218" s="194"/>
      <c r="AY218" s="194"/>
      <c r="AZ218" s="194"/>
      <c r="BA218" s="194"/>
      <c r="BB218" s="194"/>
      <c r="BC218" s="194"/>
      <c r="BD218" s="194"/>
      <c r="BE218" s="194">
        <v>0</v>
      </c>
      <c r="BF218" s="194"/>
      <c r="BG218" s="194"/>
      <c r="BH218" s="194"/>
      <c r="BI218" s="194"/>
      <c r="BJ218" s="194"/>
      <c r="BK218" s="194"/>
      <c r="BL218" s="194"/>
      <c r="BM218" s="194"/>
      <c r="BN218" s="194"/>
      <c r="BO218" s="194"/>
      <c r="BP218" s="194"/>
      <c r="BQ218" s="193" t="s">
        <v>734</v>
      </c>
      <c r="BR218" s="193"/>
      <c r="BS218" s="321" t="s">
        <v>409</v>
      </c>
      <c r="BU218" s="194">
        <f t="shared" ref="BU218:BU235" si="27">E218-H218</f>
        <v>0</v>
      </c>
      <c r="BV218" s="322"/>
      <c r="BW218" s="322"/>
      <c r="BX218" s="322"/>
      <c r="BY218" s="322"/>
    </row>
    <row r="219" spans="1:77">
      <c r="A219" s="317">
        <v>69</v>
      </c>
      <c r="B219" s="318" t="s">
        <v>735</v>
      </c>
      <c r="C219" s="461" t="s">
        <v>427</v>
      </c>
      <c r="D219" s="317" t="s">
        <v>128</v>
      </c>
      <c r="E219" s="305">
        <v>0.04</v>
      </c>
      <c r="F219" s="305">
        <v>0.04</v>
      </c>
      <c r="G219" s="305"/>
      <c r="H219" s="305">
        <f t="shared" si="22"/>
        <v>0.04</v>
      </c>
      <c r="I219" s="305"/>
      <c r="J219" s="305">
        <f t="shared" si="26"/>
        <v>0.04</v>
      </c>
      <c r="K219" s="319" t="s">
        <v>389</v>
      </c>
      <c r="L219" s="299"/>
      <c r="M219" s="460" t="s">
        <v>392</v>
      </c>
      <c r="N219" s="458" t="s">
        <v>381</v>
      </c>
      <c r="O219" s="194"/>
      <c r="P219" s="194">
        <v>0</v>
      </c>
      <c r="Q219" s="194">
        <v>0.04</v>
      </c>
      <c r="R219" s="194"/>
      <c r="S219" s="194"/>
      <c r="T219" s="194"/>
      <c r="U219" s="194"/>
      <c r="V219" s="194"/>
      <c r="W219" s="194"/>
      <c r="X219" s="194"/>
      <c r="Y219" s="194"/>
      <c r="Z219" s="194"/>
      <c r="AA219" s="194"/>
      <c r="AB219" s="194"/>
      <c r="AC219" s="194"/>
      <c r="AD219" s="194"/>
      <c r="AE219" s="194"/>
      <c r="AF219" s="194"/>
      <c r="AG219" s="194"/>
      <c r="AH219" s="194"/>
      <c r="AI219" s="194"/>
      <c r="AJ219" s="194"/>
      <c r="AK219" s="194"/>
      <c r="AL219" s="194"/>
      <c r="AM219" s="194"/>
      <c r="AN219" s="194"/>
      <c r="AO219" s="194"/>
      <c r="AP219" s="194"/>
      <c r="AQ219" s="194"/>
      <c r="AR219" s="194"/>
      <c r="AS219" s="194"/>
      <c r="AT219" s="194"/>
      <c r="AU219" s="194"/>
      <c r="AV219" s="194"/>
      <c r="AW219" s="194"/>
      <c r="AX219" s="194"/>
      <c r="AY219" s="194"/>
      <c r="AZ219" s="194"/>
      <c r="BA219" s="194"/>
      <c r="BB219" s="194"/>
      <c r="BC219" s="194"/>
      <c r="BD219" s="194"/>
      <c r="BE219" s="194">
        <v>0</v>
      </c>
      <c r="BF219" s="194"/>
      <c r="BG219" s="194"/>
      <c r="BH219" s="194"/>
      <c r="BI219" s="194"/>
      <c r="BJ219" s="194"/>
      <c r="BK219" s="194"/>
      <c r="BL219" s="194"/>
      <c r="BM219" s="194"/>
      <c r="BN219" s="194"/>
      <c r="BO219" s="194"/>
      <c r="BP219" s="194"/>
      <c r="BQ219" s="193" t="s">
        <v>736</v>
      </c>
      <c r="BR219" s="193"/>
      <c r="BS219" s="321" t="s">
        <v>409</v>
      </c>
      <c r="BU219" s="194">
        <f t="shared" si="27"/>
        <v>0</v>
      </c>
      <c r="BV219" s="322"/>
      <c r="BW219" s="322"/>
      <c r="BX219" s="322"/>
      <c r="BY219" s="322"/>
    </row>
    <row r="220" spans="1:77" ht="18.75" customHeight="1">
      <c r="A220" s="317">
        <v>70</v>
      </c>
      <c r="B220" s="318" t="s">
        <v>737</v>
      </c>
      <c r="C220" s="461" t="s">
        <v>471</v>
      </c>
      <c r="D220" s="317" t="s">
        <v>128</v>
      </c>
      <c r="E220" s="305"/>
      <c r="F220" s="305"/>
      <c r="G220" s="305"/>
      <c r="H220" s="305">
        <f t="shared" si="22"/>
        <v>7.56</v>
      </c>
      <c r="I220" s="305"/>
      <c r="J220" s="305">
        <f t="shared" si="26"/>
        <v>7.56</v>
      </c>
      <c r="K220" s="319"/>
      <c r="L220" s="299" t="s">
        <v>472</v>
      </c>
      <c r="M220" s="460" t="s">
        <v>392</v>
      </c>
      <c r="N220" s="299"/>
      <c r="O220" s="194"/>
      <c r="P220" s="194">
        <f>SUM(P221:P232)</f>
        <v>0.77</v>
      </c>
      <c r="Q220" s="194">
        <f t="shared" ref="Q220:BP220" si="28">SUM(Q221:Q232)</f>
        <v>2.4</v>
      </c>
      <c r="R220" s="194">
        <f t="shared" si="28"/>
        <v>4.0299999999999994</v>
      </c>
      <c r="S220" s="194">
        <f t="shared" si="28"/>
        <v>0</v>
      </c>
      <c r="T220" s="194">
        <f t="shared" si="28"/>
        <v>0</v>
      </c>
      <c r="U220" s="194">
        <f t="shared" si="28"/>
        <v>0.36</v>
      </c>
      <c r="V220" s="194">
        <f t="shared" si="28"/>
        <v>0</v>
      </c>
      <c r="W220" s="194">
        <f t="shared" si="28"/>
        <v>0</v>
      </c>
      <c r="X220" s="194">
        <f t="shared" si="28"/>
        <v>0</v>
      </c>
      <c r="Y220" s="194">
        <f t="shared" si="28"/>
        <v>0</v>
      </c>
      <c r="Z220" s="194">
        <f t="shared" si="28"/>
        <v>0</v>
      </c>
      <c r="AA220" s="194">
        <f t="shared" si="28"/>
        <v>0</v>
      </c>
      <c r="AB220" s="194">
        <f t="shared" si="28"/>
        <v>0</v>
      </c>
      <c r="AC220" s="194">
        <f t="shared" si="28"/>
        <v>0</v>
      </c>
      <c r="AD220" s="194">
        <f t="shared" si="28"/>
        <v>0</v>
      </c>
      <c r="AE220" s="194">
        <f t="shared" si="28"/>
        <v>0</v>
      </c>
      <c r="AF220" s="194">
        <f t="shared" si="28"/>
        <v>0</v>
      </c>
      <c r="AG220" s="194">
        <f t="shared" si="28"/>
        <v>0</v>
      </c>
      <c r="AH220" s="194">
        <f t="shared" si="28"/>
        <v>0</v>
      </c>
      <c r="AI220" s="194">
        <f t="shared" si="28"/>
        <v>0</v>
      </c>
      <c r="AJ220" s="194">
        <f t="shared" si="28"/>
        <v>0</v>
      </c>
      <c r="AK220" s="194">
        <f t="shared" si="28"/>
        <v>0</v>
      </c>
      <c r="AL220" s="194">
        <f t="shared" si="28"/>
        <v>0</v>
      </c>
      <c r="AM220" s="194">
        <f t="shared" si="28"/>
        <v>0</v>
      </c>
      <c r="AN220" s="194">
        <f t="shared" si="28"/>
        <v>0</v>
      </c>
      <c r="AO220" s="194">
        <f t="shared" si="28"/>
        <v>0</v>
      </c>
      <c r="AP220" s="194">
        <f t="shared" si="28"/>
        <v>0</v>
      </c>
      <c r="AQ220" s="194">
        <f t="shared" si="28"/>
        <v>0</v>
      </c>
      <c r="AR220" s="194">
        <f t="shared" si="28"/>
        <v>0</v>
      </c>
      <c r="AS220" s="194">
        <f t="shared" si="28"/>
        <v>0</v>
      </c>
      <c r="AT220" s="194">
        <f t="shared" si="28"/>
        <v>0</v>
      </c>
      <c r="AU220" s="194">
        <f t="shared" si="28"/>
        <v>0</v>
      </c>
      <c r="AV220" s="194">
        <f t="shared" si="28"/>
        <v>0</v>
      </c>
      <c r="AW220" s="194">
        <f t="shared" si="28"/>
        <v>0</v>
      </c>
      <c r="AX220" s="194">
        <f t="shared" si="28"/>
        <v>0</v>
      </c>
      <c r="AY220" s="194">
        <f t="shared" si="28"/>
        <v>0</v>
      </c>
      <c r="AZ220" s="194">
        <f t="shared" si="28"/>
        <v>0</v>
      </c>
      <c r="BA220" s="194">
        <f t="shared" si="28"/>
        <v>0</v>
      </c>
      <c r="BB220" s="194">
        <f t="shared" si="28"/>
        <v>0</v>
      </c>
      <c r="BC220" s="194">
        <f t="shared" si="28"/>
        <v>0</v>
      </c>
      <c r="BD220" s="194">
        <f t="shared" si="28"/>
        <v>0</v>
      </c>
      <c r="BE220" s="194">
        <f t="shared" si="28"/>
        <v>0</v>
      </c>
      <c r="BF220" s="194">
        <f t="shared" si="28"/>
        <v>0</v>
      </c>
      <c r="BG220" s="194">
        <f t="shared" si="28"/>
        <v>0</v>
      </c>
      <c r="BH220" s="194">
        <f t="shared" si="28"/>
        <v>0</v>
      </c>
      <c r="BI220" s="194">
        <f t="shared" si="28"/>
        <v>0</v>
      </c>
      <c r="BJ220" s="194">
        <f t="shared" si="28"/>
        <v>0</v>
      </c>
      <c r="BK220" s="194">
        <f t="shared" si="28"/>
        <v>0</v>
      </c>
      <c r="BL220" s="194">
        <f t="shared" si="28"/>
        <v>0</v>
      </c>
      <c r="BM220" s="194">
        <f t="shared" si="28"/>
        <v>0</v>
      </c>
      <c r="BN220" s="194">
        <f t="shared" si="28"/>
        <v>0</v>
      </c>
      <c r="BO220" s="194">
        <f t="shared" si="28"/>
        <v>0</v>
      </c>
      <c r="BP220" s="194">
        <f t="shared" si="28"/>
        <v>0</v>
      </c>
      <c r="BQ220" s="193"/>
      <c r="BR220" s="193"/>
      <c r="BS220" s="321"/>
      <c r="BU220" s="194"/>
      <c r="BV220" s="322"/>
      <c r="BW220" s="322"/>
      <c r="BX220" s="322"/>
      <c r="BY220" s="322"/>
    </row>
    <row r="221" spans="1:77" s="189" customFormat="1" ht="17.25" hidden="1">
      <c r="A221" s="332" t="s">
        <v>461</v>
      </c>
      <c r="B221" s="332"/>
      <c r="C221" s="462" t="s">
        <v>436</v>
      </c>
      <c r="D221" s="332" t="s">
        <v>128</v>
      </c>
      <c r="E221" s="333"/>
      <c r="F221" s="333"/>
      <c r="G221" s="334"/>
      <c r="H221" s="305">
        <f t="shared" si="22"/>
        <v>0.96000000000000008</v>
      </c>
      <c r="I221" s="333"/>
      <c r="J221" s="305">
        <f t="shared" si="26"/>
        <v>0.96000000000000008</v>
      </c>
      <c r="K221" s="335"/>
      <c r="L221" s="336"/>
      <c r="M221" s="460" t="s">
        <v>392</v>
      </c>
      <c r="N221" s="336"/>
      <c r="O221" s="337"/>
      <c r="P221" s="337">
        <f t="shared" ref="P221:P229" si="29">0.1-0.04</f>
        <v>6.0000000000000005E-2</v>
      </c>
      <c r="Q221" s="337">
        <v>0.2</v>
      </c>
      <c r="R221" s="337">
        <v>0.34</v>
      </c>
      <c r="S221" s="337"/>
      <c r="T221" s="337"/>
      <c r="U221" s="337">
        <v>0.36</v>
      </c>
      <c r="V221" s="337"/>
      <c r="W221" s="337"/>
      <c r="X221" s="337"/>
      <c r="Y221" s="337"/>
      <c r="Z221" s="337"/>
      <c r="AA221" s="337"/>
      <c r="AB221" s="337"/>
      <c r="AC221" s="337"/>
      <c r="AD221" s="337"/>
      <c r="AE221" s="337"/>
      <c r="AF221" s="337"/>
      <c r="AG221" s="337"/>
      <c r="AH221" s="337"/>
      <c r="AI221" s="337"/>
      <c r="AJ221" s="337"/>
      <c r="AK221" s="337"/>
      <c r="AL221" s="337"/>
      <c r="AM221" s="337"/>
      <c r="AN221" s="337"/>
      <c r="AO221" s="337"/>
      <c r="AP221" s="337"/>
      <c r="AQ221" s="337"/>
      <c r="AR221" s="337"/>
      <c r="AS221" s="337"/>
      <c r="AT221" s="337"/>
      <c r="AU221" s="337"/>
      <c r="AV221" s="337"/>
      <c r="AW221" s="337"/>
      <c r="AX221" s="337"/>
      <c r="AY221" s="337"/>
      <c r="AZ221" s="337"/>
      <c r="BA221" s="337"/>
      <c r="BB221" s="337"/>
      <c r="BC221" s="337"/>
      <c r="BD221" s="337"/>
      <c r="BE221" s="337"/>
      <c r="BF221" s="337"/>
      <c r="BG221" s="337"/>
      <c r="BH221" s="337"/>
      <c r="BI221" s="337"/>
      <c r="BJ221" s="337"/>
      <c r="BK221" s="337"/>
      <c r="BL221" s="337"/>
      <c r="BM221" s="337"/>
      <c r="BN221" s="337"/>
      <c r="BO221" s="337"/>
      <c r="BP221" s="337"/>
    </row>
    <row r="222" spans="1:77" s="189" customFormat="1" ht="17.25" hidden="1">
      <c r="A222" s="332" t="s">
        <v>461</v>
      </c>
      <c r="B222" s="332"/>
      <c r="C222" s="461" t="s">
        <v>399</v>
      </c>
      <c r="D222" s="332" t="s">
        <v>128</v>
      </c>
      <c r="E222" s="333"/>
      <c r="F222" s="333"/>
      <c r="G222" s="334"/>
      <c r="H222" s="305">
        <f t="shared" si="22"/>
        <v>0.60000000000000009</v>
      </c>
      <c r="I222" s="333"/>
      <c r="J222" s="305">
        <f t="shared" si="26"/>
        <v>0.60000000000000009</v>
      </c>
      <c r="K222" s="335"/>
      <c r="L222" s="336"/>
      <c r="M222" s="460" t="s">
        <v>392</v>
      </c>
      <c r="N222" s="336"/>
      <c r="O222" s="337"/>
      <c r="P222" s="337">
        <f t="shared" si="29"/>
        <v>6.0000000000000005E-2</v>
      </c>
      <c r="Q222" s="337">
        <v>0.2</v>
      </c>
      <c r="R222" s="337">
        <v>0.34</v>
      </c>
      <c r="S222" s="337"/>
      <c r="T222" s="337"/>
      <c r="U222" s="337"/>
      <c r="V222" s="337"/>
      <c r="W222" s="337"/>
      <c r="X222" s="337"/>
      <c r="Y222" s="337"/>
      <c r="Z222" s="337"/>
      <c r="AA222" s="337"/>
      <c r="AB222" s="337"/>
      <c r="AC222" s="337"/>
      <c r="AD222" s="337"/>
      <c r="AE222" s="337"/>
      <c r="AF222" s="337"/>
      <c r="AG222" s="337"/>
      <c r="AH222" s="337"/>
      <c r="AI222" s="337"/>
      <c r="AJ222" s="337"/>
      <c r="AK222" s="337"/>
      <c r="AL222" s="337"/>
      <c r="AM222" s="337"/>
      <c r="AN222" s="337"/>
      <c r="AO222" s="337"/>
      <c r="AP222" s="337"/>
      <c r="AQ222" s="337"/>
      <c r="AR222" s="337"/>
      <c r="AS222" s="337"/>
      <c r="AT222" s="337"/>
      <c r="AU222" s="337"/>
      <c r="AV222" s="337"/>
      <c r="AW222" s="337"/>
      <c r="AX222" s="337"/>
      <c r="AY222" s="337"/>
      <c r="AZ222" s="337"/>
      <c r="BA222" s="337"/>
      <c r="BB222" s="337"/>
      <c r="BC222" s="337"/>
      <c r="BD222" s="337"/>
      <c r="BE222" s="337"/>
      <c r="BF222" s="337"/>
      <c r="BG222" s="337"/>
      <c r="BH222" s="337"/>
      <c r="BI222" s="337"/>
      <c r="BJ222" s="337"/>
      <c r="BK222" s="337"/>
      <c r="BL222" s="337"/>
      <c r="BM222" s="337"/>
      <c r="BN222" s="337"/>
      <c r="BO222" s="337"/>
      <c r="BP222" s="337"/>
    </row>
    <row r="223" spans="1:77" s="189" customFormat="1" ht="17.25" hidden="1">
      <c r="A223" s="332" t="s">
        <v>461</v>
      </c>
      <c r="B223" s="332"/>
      <c r="C223" s="461" t="s">
        <v>402</v>
      </c>
      <c r="D223" s="332" t="s">
        <v>128</v>
      </c>
      <c r="E223" s="333"/>
      <c r="F223" s="333"/>
      <c r="G223" s="334"/>
      <c r="H223" s="305">
        <f t="shared" si="22"/>
        <v>0.60000000000000009</v>
      </c>
      <c r="I223" s="333"/>
      <c r="J223" s="305">
        <f t="shared" si="26"/>
        <v>0.60000000000000009</v>
      </c>
      <c r="K223" s="335"/>
      <c r="L223" s="336"/>
      <c r="M223" s="460" t="s">
        <v>392</v>
      </c>
      <c r="N223" s="336"/>
      <c r="O223" s="337"/>
      <c r="P223" s="337">
        <f t="shared" si="29"/>
        <v>6.0000000000000005E-2</v>
      </c>
      <c r="Q223" s="337">
        <v>0.2</v>
      </c>
      <c r="R223" s="337">
        <v>0.34</v>
      </c>
      <c r="S223" s="337"/>
      <c r="T223" s="337"/>
      <c r="U223" s="337"/>
      <c r="V223" s="337"/>
      <c r="W223" s="337"/>
      <c r="X223" s="337"/>
      <c r="Y223" s="337"/>
      <c r="Z223" s="337"/>
      <c r="AA223" s="337"/>
      <c r="AB223" s="337"/>
      <c r="AC223" s="337"/>
      <c r="AD223" s="337"/>
      <c r="AE223" s="337"/>
      <c r="AF223" s="337"/>
      <c r="AG223" s="337"/>
      <c r="AH223" s="337"/>
      <c r="AI223" s="337"/>
      <c r="AJ223" s="337"/>
      <c r="AK223" s="337"/>
      <c r="AL223" s="337"/>
      <c r="AM223" s="337"/>
      <c r="AN223" s="337"/>
      <c r="AO223" s="337"/>
      <c r="AP223" s="337"/>
      <c r="AQ223" s="337"/>
      <c r="AR223" s="337"/>
      <c r="AS223" s="337"/>
      <c r="AT223" s="337"/>
      <c r="AU223" s="337"/>
      <c r="AV223" s="337"/>
      <c r="AW223" s="337"/>
      <c r="AX223" s="337"/>
      <c r="AY223" s="337"/>
      <c r="AZ223" s="337"/>
      <c r="BA223" s="337"/>
      <c r="BB223" s="337"/>
      <c r="BC223" s="337"/>
      <c r="BD223" s="337"/>
      <c r="BE223" s="337"/>
      <c r="BF223" s="337"/>
      <c r="BG223" s="337"/>
      <c r="BH223" s="337"/>
      <c r="BI223" s="337"/>
      <c r="BJ223" s="337"/>
      <c r="BK223" s="337"/>
      <c r="BL223" s="337"/>
      <c r="BM223" s="337"/>
      <c r="BN223" s="337"/>
      <c r="BO223" s="337"/>
      <c r="BP223" s="337"/>
    </row>
    <row r="224" spans="1:77" s="189" customFormat="1" ht="17.25" hidden="1">
      <c r="A224" s="332" t="s">
        <v>461</v>
      </c>
      <c r="B224" s="332"/>
      <c r="C224" s="461" t="s">
        <v>404</v>
      </c>
      <c r="D224" s="332" t="s">
        <v>128</v>
      </c>
      <c r="E224" s="333"/>
      <c r="F224" s="333"/>
      <c r="G224" s="334"/>
      <c r="H224" s="305">
        <f t="shared" si="22"/>
        <v>0.60000000000000009</v>
      </c>
      <c r="I224" s="333"/>
      <c r="J224" s="305">
        <f t="shared" si="26"/>
        <v>0.60000000000000009</v>
      </c>
      <c r="K224" s="335"/>
      <c r="L224" s="336"/>
      <c r="M224" s="460" t="s">
        <v>392</v>
      </c>
      <c r="N224" s="336"/>
      <c r="O224" s="337"/>
      <c r="P224" s="337">
        <f t="shared" si="29"/>
        <v>6.0000000000000005E-2</v>
      </c>
      <c r="Q224" s="337">
        <v>0.2</v>
      </c>
      <c r="R224" s="337">
        <v>0.34</v>
      </c>
      <c r="S224" s="337"/>
      <c r="T224" s="337"/>
      <c r="U224" s="337"/>
      <c r="V224" s="337"/>
      <c r="W224" s="337"/>
      <c r="X224" s="337"/>
      <c r="Y224" s="337"/>
      <c r="Z224" s="337"/>
      <c r="AA224" s="337"/>
      <c r="AB224" s="337"/>
      <c r="AC224" s="337"/>
      <c r="AD224" s="337"/>
      <c r="AE224" s="337"/>
      <c r="AF224" s="337"/>
      <c r="AG224" s="337"/>
      <c r="AH224" s="337"/>
      <c r="AI224" s="337"/>
      <c r="AJ224" s="337"/>
      <c r="AK224" s="337"/>
      <c r="AL224" s="337"/>
      <c r="AM224" s="337"/>
      <c r="AN224" s="337"/>
      <c r="AO224" s="337"/>
      <c r="AP224" s="337"/>
      <c r="AQ224" s="337"/>
      <c r="AR224" s="337"/>
      <c r="AS224" s="337"/>
      <c r="AT224" s="337"/>
      <c r="AU224" s="337"/>
      <c r="AV224" s="337"/>
      <c r="AW224" s="337"/>
      <c r="AX224" s="337"/>
      <c r="AY224" s="337"/>
      <c r="AZ224" s="337"/>
      <c r="BA224" s="337"/>
      <c r="BB224" s="337"/>
      <c r="BC224" s="337"/>
      <c r="BD224" s="337"/>
      <c r="BE224" s="337"/>
      <c r="BF224" s="337"/>
      <c r="BG224" s="337"/>
      <c r="BH224" s="337"/>
      <c r="BI224" s="337"/>
      <c r="BJ224" s="337"/>
      <c r="BK224" s="337"/>
      <c r="BL224" s="337"/>
      <c r="BM224" s="337"/>
      <c r="BN224" s="337"/>
      <c r="BO224" s="337"/>
      <c r="BP224" s="337"/>
    </row>
    <row r="225" spans="1:78" s="189" customFormat="1" ht="17.25" hidden="1">
      <c r="A225" s="332" t="s">
        <v>461</v>
      </c>
      <c r="B225" s="332"/>
      <c r="C225" s="461" t="s">
        <v>406</v>
      </c>
      <c r="D225" s="332" t="s">
        <v>128</v>
      </c>
      <c r="E225" s="333"/>
      <c r="F225" s="333"/>
      <c r="G225" s="334"/>
      <c r="H225" s="305">
        <f t="shared" si="22"/>
        <v>0.60000000000000009</v>
      </c>
      <c r="I225" s="333"/>
      <c r="J225" s="305">
        <f t="shared" si="26"/>
        <v>0.60000000000000009</v>
      </c>
      <c r="K225" s="335"/>
      <c r="L225" s="336"/>
      <c r="M225" s="460" t="s">
        <v>392</v>
      </c>
      <c r="N225" s="336"/>
      <c r="O225" s="337"/>
      <c r="P225" s="337">
        <f t="shared" si="29"/>
        <v>6.0000000000000005E-2</v>
      </c>
      <c r="Q225" s="337">
        <v>0.2</v>
      </c>
      <c r="R225" s="337">
        <v>0.34</v>
      </c>
      <c r="S225" s="337"/>
      <c r="T225" s="337"/>
      <c r="U225" s="337"/>
      <c r="V225" s="337"/>
      <c r="W225" s="337"/>
      <c r="X225" s="337"/>
      <c r="Y225" s="337"/>
      <c r="Z225" s="337"/>
      <c r="AA225" s="337"/>
      <c r="AB225" s="337"/>
      <c r="AC225" s="337"/>
      <c r="AD225" s="337"/>
      <c r="AE225" s="337"/>
      <c r="AF225" s="337"/>
      <c r="AG225" s="337"/>
      <c r="AH225" s="337"/>
      <c r="AI225" s="337"/>
      <c r="AJ225" s="337"/>
      <c r="AK225" s="337"/>
      <c r="AL225" s="337"/>
      <c r="AM225" s="337"/>
      <c r="AN225" s="337"/>
      <c r="AO225" s="337"/>
      <c r="AP225" s="337"/>
      <c r="AQ225" s="337"/>
      <c r="AR225" s="337"/>
      <c r="AS225" s="337"/>
      <c r="AT225" s="337"/>
      <c r="AU225" s="337"/>
      <c r="AV225" s="337"/>
      <c r="AW225" s="337"/>
      <c r="AX225" s="337"/>
      <c r="AY225" s="337"/>
      <c r="AZ225" s="337"/>
      <c r="BA225" s="337"/>
      <c r="BB225" s="337"/>
      <c r="BC225" s="337"/>
      <c r="BD225" s="337"/>
      <c r="BE225" s="337"/>
      <c r="BF225" s="337"/>
      <c r="BG225" s="337"/>
      <c r="BH225" s="337"/>
      <c r="BI225" s="337"/>
      <c r="BJ225" s="337"/>
      <c r="BK225" s="337"/>
      <c r="BL225" s="337"/>
      <c r="BM225" s="337"/>
      <c r="BN225" s="337"/>
      <c r="BO225" s="337"/>
      <c r="BP225" s="337"/>
    </row>
    <row r="226" spans="1:78" s="189" customFormat="1" ht="17.25" hidden="1">
      <c r="A226" s="332" t="s">
        <v>461</v>
      </c>
      <c r="B226" s="332"/>
      <c r="C226" s="461" t="s">
        <v>414</v>
      </c>
      <c r="D226" s="332" t="s">
        <v>128</v>
      </c>
      <c r="E226" s="333"/>
      <c r="F226" s="333"/>
      <c r="G226" s="334"/>
      <c r="H226" s="305">
        <f t="shared" si="22"/>
        <v>0.60000000000000009</v>
      </c>
      <c r="I226" s="333"/>
      <c r="J226" s="305">
        <f t="shared" si="26"/>
        <v>0.60000000000000009</v>
      </c>
      <c r="K226" s="335"/>
      <c r="L226" s="336"/>
      <c r="M226" s="460" t="s">
        <v>392</v>
      </c>
      <c r="N226" s="336"/>
      <c r="O226" s="337"/>
      <c r="P226" s="337">
        <f t="shared" si="29"/>
        <v>6.0000000000000005E-2</v>
      </c>
      <c r="Q226" s="337">
        <v>0.2</v>
      </c>
      <c r="R226" s="337">
        <v>0.34</v>
      </c>
      <c r="S226" s="337"/>
      <c r="T226" s="337"/>
      <c r="U226" s="337"/>
      <c r="V226" s="337"/>
      <c r="W226" s="337"/>
      <c r="X226" s="337"/>
      <c r="Y226" s="337"/>
      <c r="Z226" s="337"/>
      <c r="AA226" s="337"/>
      <c r="AB226" s="337"/>
      <c r="AC226" s="337"/>
      <c r="AD226" s="337"/>
      <c r="AE226" s="337"/>
      <c r="AF226" s="337"/>
      <c r="AG226" s="337"/>
      <c r="AH226" s="337"/>
      <c r="AI226" s="337"/>
      <c r="AJ226" s="337"/>
      <c r="AK226" s="337"/>
      <c r="AL226" s="337"/>
      <c r="AM226" s="337"/>
      <c r="AN226" s="337"/>
      <c r="AO226" s="337"/>
      <c r="AP226" s="337"/>
      <c r="AQ226" s="337"/>
      <c r="AR226" s="337"/>
      <c r="AS226" s="337"/>
      <c r="AT226" s="337"/>
      <c r="AU226" s="337"/>
      <c r="AV226" s="337"/>
      <c r="AW226" s="337"/>
      <c r="AX226" s="337"/>
      <c r="AY226" s="337"/>
      <c r="AZ226" s="337"/>
      <c r="BA226" s="337"/>
      <c r="BB226" s="337"/>
      <c r="BC226" s="337"/>
      <c r="BD226" s="337"/>
      <c r="BE226" s="337"/>
      <c r="BF226" s="337"/>
      <c r="BG226" s="337"/>
      <c r="BH226" s="337"/>
      <c r="BI226" s="337"/>
      <c r="BJ226" s="337"/>
      <c r="BK226" s="337"/>
      <c r="BL226" s="337"/>
      <c r="BM226" s="337"/>
      <c r="BN226" s="337"/>
      <c r="BO226" s="337"/>
      <c r="BP226" s="337"/>
    </row>
    <row r="227" spans="1:78" s="189" customFormat="1" ht="17.25" hidden="1">
      <c r="A227" s="332" t="s">
        <v>461</v>
      </c>
      <c r="B227" s="332"/>
      <c r="C227" s="461" t="s">
        <v>416</v>
      </c>
      <c r="D227" s="332" t="s">
        <v>128</v>
      </c>
      <c r="E227" s="333"/>
      <c r="F227" s="333"/>
      <c r="G227" s="334"/>
      <c r="H227" s="305">
        <f t="shared" si="22"/>
        <v>0.60000000000000009</v>
      </c>
      <c r="I227" s="333"/>
      <c r="J227" s="305">
        <f t="shared" si="26"/>
        <v>0.60000000000000009</v>
      </c>
      <c r="K227" s="335"/>
      <c r="L227" s="336"/>
      <c r="M227" s="460" t="s">
        <v>392</v>
      </c>
      <c r="N227" s="336"/>
      <c r="O227" s="337"/>
      <c r="P227" s="337">
        <f t="shared" si="29"/>
        <v>6.0000000000000005E-2</v>
      </c>
      <c r="Q227" s="337">
        <v>0.2</v>
      </c>
      <c r="R227" s="337">
        <v>0.34</v>
      </c>
      <c r="S227" s="337"/>
      <c r="T227" s="337"/>
      <c r="U227" s="337"/>
      <c r="V227" s="337"/>
      <c r="W227" s="337"/>
      <c r="X227" s="337"/>
      <c r="Y227" s="337"/>
      <c r="Z227" s="337"/>
      <c r="AA227" s="337"/>
      <c r="AB227" s="337"/>
      <c r="AC227" s="337"/>
      <c r="AD227" s="337"/>
      <c r="AE227" s="337"/>
      <c r="AF227" s="337"/>
      <c r="AG227" s="337"/>
      <c r="AH227" s="337"/>
      <c r="AI227" s="337"/>
      <c r="AJ227" s="337"/>
      <c r="AK227" s="337"/>
      <c r="AL227" s="337"/>
      <c r="AM227" s="337"/>
      <c r="AN227" s="337"/>
      <c r="AO227" s="337"/>
      <c r="AP227" s="337"/>
      <c r="AQ227" s="337"/>
      <c r="AR227" s="337"/>
      <c r="AS227" s="337"/>
      <c r="AT227" s="337"/>
      <c r="AU227" s="337"/>
      <c r="AV227" s="337"/>
      <c r="AW227" s="337"/>
      <c r="AX227" s="337"/>
      <c r="AY227" s="337"/>
      <c r="AZ227" s="337"/>
      <c r="BA227" s="337"/>
      <c r="BB227" s="337"/>
      <c r="BC227" s="337"/>
      <c r="BD227" s="337"/>
      <c r="BE227" s="337"/>
      <c r="BF227" s="337"/>
      <c r="BG227" s="337"/>
      <c r="BH227" s="337"/>
      <c r="BI227" s="337"/>
      <c r="BJ227" s="337"/>
      <c r="BK227" s="337"/>
      <c r="BL227" s="337"/>
      <c r="BM227" s="337"/>
      <c r="BN227" s="337"/>
      <c r="BO227" s="337"/>
      <c r="BP227" s="337"/>
    </row>
    <row r="228" spans="1:78" s="189" customFormat="1" ht="17.25" hidden="1">
      <c r="A228" s="332" t="s">
        <v>461</v>
      </c>
      <c r="B228" s="332"/>
      <c r="C228" s="461" t="s">
        <v>418</v>
      </c>
      <c r="D228" s="332" t="s">
        <v>128</v>
      </c>
      <c r="E228" s="333"/>
      <c r="F228" s="333"/>
      <c r="G228" s="334"/>
      <c r="H228" s="305">
        <f t="shared" si="22"/>
        <v>0.60000000000000009</v>
      </c>
      <c r="I228" s="333"/>
      <c r="J228" s="305">
        <f t="shared" si="26"/>
        <v>0.60000000000000009</v>
      </c>
      <c r="K228" s="335"/>
      <c r="L228" s="336"/>
      <c r="M228" s="460" t="s">
        <v>392</v>
      </c>
      <c r="N228" s="336"/>
      <c r="O228" s="337"/>
      <c r="P228" s="337">
        <f t="shared" si="29"/>
        <v>6.0000000000000005E-2</v>
      </c>
      <c r="Q228" s="337">
        <v>0.2</v>
      </c>
      <c r="R228" s="337">
        <v>0.34</v>
      </c>
      <c r="S228" s="337"/>
      <c r="T228" s="337"/>
      <c r="U228" s="337"/>
      <c r="V228" s="337"/>
      <c r="W228" s="337"/>
      <c r="X228" s="337"/>
      <c r="Y228" s="337"/>
      <c r="Z228" s="337"/>
      <c r="AA228" s="337"/>
      <c r="AB228" s="337"/>
      <c r="AC228" s="337"/>
      <c r="AD228" s="337"/>
      <c r="AE228" s="337"/>
      <c r="AF228" s="337"/>
      <c r="AG228" s="337"/>
      <c r="AH228" s="337"/>
      <c r="AI228" s="337"/>
      <c r="AJ228" s="337"/>
      <c r="AK228" s="337"/>
      <c r="AL228" s="337"/>
      <c r="AM228" s="337"/>
      <c r="AN228" s="337"/>
      <c r="AO228" s="337"/>
      <c r="AP228" s="337"/>
      <c r="AQ228" s="337"/>
      <c r="AR228" s="337"/>
      <c r="AS228" s="337"/>
      <c r="AT228" s="337"/>
      <c r="AU228" s="337"/>
      <c r="AV228" s="337"/>
      <c r="AW228" s="337"/>
      <c r="AX228" s="337"/>
      <c r="AY228" s="337"/>
      <c r="AZ228" s="337"/>
      <c r="BA228" s="337"/>
      <c r="BB228" s="337"/>
      <c r="BC228" s="337"/>
      <c r="BD228" s="337"/>
      <c r="BE228" s="337"/>
      <c r="BF228" s="337"/>
      <c r="BG228" s="337"/>
      <c r="BH228" s="337"/>
      <c r="BI228" s="337"/>
      <c r="BJ228" s="337"/>
      <c r="BK228" s="337"/>
      <c r="BL228" s="337"/>
      <c r="BM228" s="337"/>
      <c r="BN228" s="337"/>
      <c r="BO228" s="337"/>
      <c r="BP228" s="337"/>
    </row>
    <row r="229" spans="1:78" s="189" customFormat="1" ht="17.25" hidden="1">
      <c r="A229" s="332" t="s">
        <v>461</v>
      </c>
      <c r="B229" s="332"/>
      <c r="C229" s="461" t="s">
        <v>420</v>
      </c>
      <c r="D229" s="332" t="s">
        <v>128</v>
      </c>
      <c r="E229" s="333"/>
      <c r="F229" s="333"/>
      <c r="G229" s="334"/>
      <c r="H229" s="305">
        <f t="shared" si="22"/>
        <v>0.60000000000000009</v>
      </c>
      <c r="I229" s="333"/>
      <c r="J229" s="305">
        <f t="shared" si="26"/>
        <v>0.60000000000000009</v>
      </c>
      <c r="K229" s="335"/>
      <c r="L229" s="336"/>
      <c r="M229" s="460" t="s">
        <v>392</v>
      </c>
      <c r="N229" s="336"/>
      <c r="O229" s="337"/>
      <c r="P229" s="337">
        <f t="shared" si="29"/>
        <v>6.0000000000000005E-2</v>
      </c>
      <c r="Q229" s="337">
        <v>0.2</v>
      </c>
      <c r="R229" s="337">
        <v>0.34</v>
      </c>
      <c r="S229" s="337"/>
      <c r="T229" s="337"/>
      <c r="U229" s="337"/>
      <c r="V229" s="337"/>
      <c r="W229" s="337"/>
      <c r="X229" s="337"/>
      <c r="Y229" s="337"/>
      <c r="Z229" s="337"/>
      <c r="AA229" s="337"/>
      <c r="AB229" s="337"/>
      <c r="AC229" s="337"/>
      <c r="AD229" s="337"/>
      <c r="AE229" s="337"/>
      <c r="AF229" s="337"/>
      <c r="AG229" s="337"/>
      <c r="AH229" s="337"/>
      <c r="AI229" s="337"/>
      <c r="AJ229" s="337"/>
      <c r="AK229" s="337"/>
      <c r="AL229" s="337"/>
      <c r="AM229" s="337"/>
      <c r="AN229" s="337"/>
      <c r="AO229" s="337"/>
      <c r="AP229" s="337"/>
      <c r="AQ229" s="337"/>
      <c r="AR229" s="337"/>
      <c r="AS229" s="337"/>
      <c r="AT229" s="337"/>
      <c r="AU229" s="337"/>
      <c r="AV229" s="337"/>
      <c r="AW229" s="337"/>
      <c r="AX229" s="337"/>
      <c r="AY229" s="337"/>
      <c r="AZ229" s="337"/>
      <c r="BA229" s="337"/>
      <c r="BB229" s="337"/>
      <c r="BC229" s="337"/>
      <c r="BD229" s="337"/>
      <c r="BE229" s="337"/>
      <c r="BF229" s="337"/>
      <c r="BG229" s="337"/>
      <c r="BH229" s="337"/>
      <c r="BI229" s="337"/>
      <c r="BJ229" s="337"/>
      <c r="BK229" s="337"/>
      <c r="BL229" s="337"/>
      <c r="BM229" s="337"/>
      <c r="BN229" s="337"/>
      <c r="BO229" s="337"/>
      <c r="BP229" s="337"/>
    </row>
    <row r="230" spans="1:78" s="189" customFormat="1" ht="17.25" hidden="1">
      <c r="A230" s="332" t="s">
        <v>461</v>
      </c>
      <c r="B230" s="332"/>
      <c r="C230" s="461" t="s">
        <v>422</v>
      </c>
      <c r="D230" s="332" t="s">
        <v>128</v>
      </c>
      <c r="E230" s="333"/>
      <c r="F230" s="333"/>
      <c r="G230" s="334"/>
      <c r="H230" s="305">
        <f t="shared" si="22"/>
        <v>0.6</v>
      </c>
      <c r="I230" s="333"/>
      <c r="J230" s="305">
        <f t="shared" si="26"/>
        <v>0.6</v>
      </c>
      <c r="K230" s="335"/>
      <c r="L230" s="336"/>
      <c r="M230" s="460" t="s">
        <v>392</v>
      </c>
      <c r="N230" s="336"/>
      <c r="O230" s="337"/>
      <c r="P230" s="337">
        <f>0.1-0.07</f>
        <v>0.03</v>
      </c>
      <c r="Q230" s="337">
        <v>0.2</v>
      </c>
      <c r="R230" s="337">
        <v>0.37</v>
      </c>
      <c r="S230" s="337"/>
      <c r="T230" s="337"/>
      <c r="U230" s="337"/>
      <c r="V230" s="337"/>
      <c r="W230" s="337"/>
      <c r="X230" s="337"/>
      <c r="Y230" s="337"/>
      <c r="Z230" s="337"/>
      <c r="AA230" s="337"/>
      <c r="AB230" s="337"/>
      <c r="AC230" s="337"/>
      <c r="AD230" s="337"/>
      <c r="AE230" s="337"/>
      <c r="AF230" s="337"/>
      <c r="AG230" s="337"/>
      <c r="AH230" s="337"/>
      <c r="AI230" s="337"/>
      <c r="AJ230" s="337"/>
      <c r="AK230" s="337"/>
      <c r="AL230" s="337"/>
      <c r="AM230" s="337"/>
      <c r="AN230" s="337"/>
      <c r="AO230" s="337"/>
      <c r="AP230" s="337"/>
      <c r="AQ230" s="337"/>
      <c r="AR230" s="337"/>
      <c r="AS230" s="337"/>
      <c r="AT230" s="337"/>
      <c r="AU230" s="337"/>
      <c r="AV230" s="337"/>
      <c r="AW230" s="337"/>
      <c r="AX230" s="337"/>
      <c r="AY230" s="337"/>
      <c r="AZ230" s="337"/>
      <c r="BA230" s="337"/>
      <c r="BB230" s="337"/>
      <c r="BC230" s="337"/>
      <c r="BD230" s="337"/>
      <c r="BE230" s="337"/>
      <c r="BF230" s="337"/>
      <c r="BG230" s="337"/>
      <c r="BH230" s="337"/>
      <c r="BI230" s="337"/>
      <c r="BJ230" s="337"/>
      <c r="BK230" s="337"/>
      <c r="BL230" s="337"/>
      <c r="BM230" s="337"/>
      <c r="BN230" s="337"/>
      <c r="BO230" s="337"/>
      <c r="BP230" s="337"/>
    </row>
    <row r="231" spans="1:78" s="189" customFormat="1" ht="17.25" hidden="1">
      <c r="A231" s="332" t="s">
        <v>461</v>
      </c>
      <c r="B231" s="332"/>
      <c r="C231" s="461" t="s">
        <v>424</v>
      </c>
      <c r="D231" s="332" t="s">
        <v>128</v>
      </c>
      <c r="E231" s="333"/>
      <c r="F231" s="333"/>
      <c r="G231" s="334"/>
      <c r="H231" s="305">
        <f t="shared" si="22"/>
        <v>0.60000000000000009</v>
      </c>
      <c r="I231" s="333"/>
      <c r="J231" s="305">
        <f t="shared" si="26"/>
        <v>0.60000000000000009</v>
      </c>
      <c r="K231" s="335"/>
      <c r="L231" s="336"/>
      <c r="M231" s="460" t="s">
        <v>392</v>
      </c>
      <c r="N231" s="336"/>
      <c r="O231" s="337"/>
      <c r="P231" s="337">
        <v>0.1</v>
      </c>
      <c r="Q231" s="337">
        <v>0.2</v>
      </c>
      <c r="R231" s="337">
        <v>0.3</v>
      </c>
      <c r="S231" s="337"/>
      <c r="T231" s="337"/>
      <c r="U231" s="337"/>
      <c r="V231" s="337"/>
      <c r="W231" s="337"/>
      <c r="X231" s="337"/>
      <c r="Y231" s="337"/>
      <c r="Z231" s="337"/>
      <c r="AA231" s="337"/>
      <c r="AB231" s="337"/>
      <c r="AC231" s="337"/>
      <c r="AD231" s="337"/>
      <c r="AE231" s="337"/>
      <c r="AF231" s="337"/>
      <c r="AG231" s="337"/>
      <c r="AH231" s="337"/>
      <c r="AI231" s="337"/>
      <c r="AJ231" s="337"/>
      <c r="AK231" s="337"/>
      <c r="AL231" s="337"/>
      <c r="AM231" s="337"/>
      <c r="AN231" s="337"/>
      <c r="AO231" s="337"/>
      <c r="AP231" s="337"/>
      <c r="AQ231" s="337"/>
      <c r="AR231" s="337"/>
      <c r="AS231" s="337"/>
      <c r="AT231" s="337"/>
      <c r="AU231" s="337"/>
      <c r="AV231" s="337"/>
      <c r="AW231" s="337"/>
      <c r="AX231" s="337"/>
      <c r="AY231" s="337"/>
      <c r="AZ231" s="337"/>
      <c r="BA231" s="337"/>
      <c r="BB231" s="337"/>
      <c r="BC231" s="337"/>
      <c r="BD231" s="337"/>
      <c r="BE231" s="337"/>
      <c r="BF231" s="337"/>
      <c r="BG231" s="337"/>
      <c r="BH231" s="337"/>
      <c r="BI231" s="337"/>
      <c r="BJ231" s="337"/>
      <c r="BK231" s="337"/>
      <c r="BL231" s="337"/>
      <c r="BM231" s="337"/>
      <c r="BN231" s="337"/>
      <c r="BO231" s="337"/>
      <c r="BP231" s="337"/>
    </row>
    <row r="232" spans="1:78" s="189" customFormat="1" ht="17.25" hidden="1">
      <c r="A232" s="332" t="s">
        <v>461</v>
      </c>
      <c r="B232" s="332"/>
      <c r="C232" s="461" t="s">
        <v>427</v>
      </c>
      <c r="D232" s="332" t="s">
        <v>128</v>
      </c>
      <c r="E232" s="333"/>
      <c r="F232" s="333"/>
      <c r="G232" s="334"/>
      <c r="H232" s="305">
        <f t="shared" si="22"/>
        <v>0.60000000000000009</v>
      </c>
      <c r="I232" s="333"/>
      <c r="J232" s="305">
        <f t="shared" si="26"/>
        <v>0.60000000000000009</v>
      </c>
      <c r="K232" s="335"/>
      <c r="L232" s="336"/>
      <c r="M232" s="460" t="s">
        <v>392</v>
      </c>
      <c r="N232" s="336"/>
      <c r="O232" s="337"/>
      <c r="P232" s="337">
        <v>0.1</v>
      </c>
      <c r="Q232" s="337">
        <v>0.2</v>
      </c>
      <c r="R232" s="337">
        <v>0.3</v>
      </c>
      <c r="S232" s="337"/>
      <c r="T232" s="337"/>
      <c r="U232" s="337"/>
      <c r="V232" s="337"/>
      <c r="W232" s="337"/>
      <c r="X232" s="337"/>
      <c r="Y232" s="337"/>
      <c r="Z232" s="337"/>
      <c r="AA232" s="337"/>
      <c r="AB232" s="337"/>
      <c r="AC232" s="337"/>
      <c r="AD232" s="337"/>
      <c r="AE232" s="337"/>
      <c r="AF232" s="337"/>
      <c r="AG232" s="337"/>
      <c r="AH232" s="337"/>
      <c r="AI232" s="337"/>
      <c r="AJ232" s="337"/>
      <c r="AK232" s="337"/>
      <c r="AL232" s="337"/>
      <c r="AM232" s="337"/>
      <c r="AN232" s="337"/>
      <c r="AO232" s="337"/>
      <c r="AP232" s="337"/>
      <c r="AQ232" s="337"/>
      <c r="AR232" s="337"/>
      <c r="AS232" s="337"/>
      <c r="AT232" s="337"/>
      <c r="AU232" s="337"/>
      <c r="AV232" s="337"/>
      <c r="AW232" s="337"/>
      <c r="AX232" s="337"/>
      <c r="AY232" s="337"/>
      <c r="AZ232" s="337"/>
      <c r="BA232" s="337"/>
      <c r="BB232" s="337"/>
      <c r="BC232" s="337"/>
      <c r="BD232" s="337"/>
      <c r="BE232" s="337"/>
      <c r="BF232" s="337"/>
      <c r="BG232" s="337"/>
      <c r="BH232" s="337"/>
      <c r="BI232" s="337"/>
      <c r="BJ232" s="337"/>
      <c r="BK232" s="337"/>
      <c r="BL232" s="337"/>
      <c r="BM232" s="337"/>
      <c r="BN232" s="337"/>
      <c r="BO232" s="337"/>
      <c r="BP232" s="337"/>
    </row>
    <row r="233" spans="1:78" hidden="1">
      <c r="A233" s="317">
        <v>71</v>
      </c>
      <c r="B233" s="318" t="s">
        <v>738</v>
      </c>
      <c r="C233" s="461" t="s">
        <v>406</v>
      </c>
      <c r="D233" s="317" t="s">
        <v>128</v>
      </c>
      <c r="E233" s="305">
        <v>0.05</v>
      </c>
      <c r="F233" s="305">
        <v>0</v>
      </c>
      <c r="G233" s="305"/>
      <c r="H233" s="305">
        <f t="shared" si="22"/>
        <v>0</v>
      </c>
      <c r="I233" s="305"/>
      <c r="J233" s="305">
        <f t="shared" si="26"/>
        <v>0</v>
      </c>
      <c r="K233" s="319" t="s">
        <v>387</v>
      </c>
      <c r="L233" s="299"/>
      <c r="M233" s="460" t="s">
        <v>392</v>
      </c>
      <c r="N233" s="299"/>
      <c r="O233" s="194"/>
      <c r="P233" s="194">
        <v>0</v>
      </c>
      <c r="Q233" s="194"/>
      <c r="R233" s="194"/>
      <c r="S233" s="194"/>
      <c r="T233" s="194"/>
      <c r="U233" s="194"/>
      <c r="V233" s="194"/>
      <c r="W233" s="194"/>
      <c r="X233" s="194"/>
      <c r="Y233" s="194"/>
      <c r="Z233" s="194"/>
      <c r="AA233" s="194"/>
      <c r="AB233" s="194"/>
      <c r="AC233" s="194"/>
      <c r="AD233" s="194"/>
      <c r="AE233" s="194"/>
      <c r="AF233" s="194"/>
      <c r="AG233" s="194"/>
      <c r="AH233" s="194"/>
      <c r="AI233" s="194"/>
      <c r="AJ233" s="194"/>
      <c r="AK233" s="194"/>
      <c r="AL233" s="194"/>
      <c r="AM233" s="194"/>
      <c r="AN233" s="194"/>
      <c r="AO233" s="194"/>
      <c r="AP233" s="194"/>
      <c r="AQ233" s="194"/>
      <c r="AR233" s="194"/>
      <c r="AS233" s="194"/>
      <c r="AT233" s="194"/>
      <c r="AU233" s="194"/>
      <c r="AV233" s="194"/>
      <c r="AW233" s="194"/>
      <c r="AX233" s="194"/>
      <c r="AY233" s="194"/>
      <c r="AZ233" s="194"/>
      <c r="BA233" s="194"/>
      <c r="BB233" s="194"/>
      <c r="BC233" s="194"/>
      <c r="BD233" s="194"/>
      <c r="BE233" s="194">
        <v>0</v>
      </c>
      <c r="BF233" s="194"/>
      <c r="BG233" s="194"/>
      <c r="BH233" s="194"/>
      <c r="BI233" s="194"/>
      <c r="BJ233" s="194"/>
      <c r="BK233" s="194"/>
      <c r="BL233" s="194"/>
      <c r="BM233" s="194"/>
      <c r="BN233" s="194"/>
      <c r="BO233" s="194"/>
      <c r="BP233" s="194"/>
      <c r="BQ233" s="193" t="s">
        <v>739</v>
      </c>
      <c r="BR233" s="193"/>
      <c r="BS233" s="321" t="s">
        <v>409</v>
      </c>
      <c r="BU233" s="194">
        <f t="shared" si="27"/>
        <v>0.05</v>
      </c>
      <c r="BV233" s="322" t="s">
        <v>410</v>
      </c>
      <c r="BW233" s="322"/>
      <c r="BX233" s="322"/>
      <c r="BY233" s="322"/>
    </row>
    <row r="234" spans="1:78" ht="30.75" hidden="1" customHeight="1">
      <c r="A234" s="317">
        <v>72</v>
      </c>
      <c r="B234" s="318" t="s">
        <v>740</v>
      </c>
      <c r="C234" s="461" t="s">
        <v>406</v>
      </c>
      <c r="D234" s="317" t="s">
        <v>128</v>
      </c>
      <c r="E234" s="305">
        <v>0.03</v>
      </c>
      <c r="F234" s="305">
        <v>0</v>
      </c>
      <c r="G234" s="305"/>
      <c r="H234" s="305">
        <f t="shared" si="22"/>
        <v>0</v>
      </c>
      <c r="I234" s="305"/>
      <c r="J234" s="305">
        <f t="shared" si="26"/>
        <v>0</v>
      </c>
      <c r="K234" s="319" t="s">
        <v>387</v>
      </c>
      <c r="L234" s="299"/>
      <c r="M234" s="460" t="s">
        <v>392</v>
      </c>
      <c r="N234" s="299"/>
      <c r="O234" s="194"/>
      <c r="P234" s="194">
        <v>0</v>
      </c>
      <c r="Q234" s="194"/>
      <c r="R234" s="194"/>
      <c r="S234" s="194"/>
      <c r="T234" s="194"/>
      <c r="U234" s="194"/>
      <c r="V234" s="194"/>
      <c r="W234" s="194"/>
      <c r="X234" s="194"/>
      <c r="Y234" s="194"/>
      <c r="Z234" s="194"/>
      <c r="AA234" s="194"/>
      <c r="AB234" s="194"/>
      <c r="AC234" s="194"/>
      <c r="AD234" s="194"/>
      <c r="AE234" s="194"/>
      <c r="AF234" s="194"/>
      <c r="AG234" s="194"/>
      <c r="AH234" s="194"/>
      <c r="AI234" s="194"/>
      <c r="AJ234" s="194"/>
      <c r="AK234" s="194"/>
      <c r="AL234" s="194"/>
      <c r="AM234" s="194"/>
      <c r="AN234" s="194"/>
      <c r="AO234" s="194"/>
      <c r="AP234" s="194"/>
      <c r="AQ234" s="194"/>
      <c r="AR234" s="194"/>
      <c r="AS234" s="194"/>
      <c r="AT234" s="194"/>
      <c r="AU234" s="194"/>
      <c r="AV234" s="194"/>
      <c r="AW234" s="194"/>
      <c r="AX234" s="194"/>
      <c r="AY234" s="194"/>
      <c r="AZ234" s="194"/>
      <c r="BA234" s="194"/>
      <c r="BB234" s="194"/>
      <c r="BC234" s="194"/>
      <c r="BD234" s="194"/>
      <c r="BE234" s="194">
        <v>0</v>
      </c>
      <c r="BF234" s="194"/>
      <c r="BG234" s="194"/>
      <c r="BH234" s="194"/>
      <c r="BI234" s="194"/>
      <c r="BJ234" s="194"/>
      <c r="BK234" s="194"/>
      <c r="BL234" s="194"/>
      <c r="BM234" s="194"/>
      <c r="BN234" s="194"/>
      <c r="BO234" s="194"/>
      <c r="BP234" s="194"/>
      <c r="BQ234" s="193" t="s">
        <v>741</v>
      </c>
      <c r="BR234" s="193"/>
      <c r="BS234" s="321"/>
      <c r="BU234" s="194">
        <f t="shared" si="27"/>
        <v>0.03</v>
      </c>
      <c r="BV234" s="322" t="s">
        <v>410</v>
      </c>
      <c r="BW234" s="322"/>
      <c r="BX234" s="322"/>
      <c r="BY234" s="322"/>
    </row>
    <row r="235" spans="1:78" ht="18.75" hidden="1" customHeight="1">
      <c r="A235" s="317">
        <v>73</v>
      </c>
      <c r="B235" s="318" t="s">
        <v>742</v>
      </c>
      <c r="C235" s="461" t="s">
        <v>406</v>
      </c>
      <c r="D235" s="317" t="s">
        <v>128</v>
      </c>
      <c r="E235" s="305">
        <v>0.05</v>
      </c>
      <c r="F235" s="305">
        <v>0</v>
      </c>
      <c r="G235" s="305"/>
      <c r="H235" s="305">
        <f t="shared" si="22"/>
        <v>0</v>
      </c>
      <c r="I235" s="305"/>
      <c r="J235" s="305">
        <f t="shared" si="26"/>
        <v>0</v>
      </c>
      <c r="K235" s="319" t="s">
        <v>387</v>
      </c>
      <c r="L235" s="299"/>
      <c r="M235" s="460" t="s">
        <v>392</v>
      </c>
      <c r="N235" s="299"/>
      <c r="O235" s="194"/>
      <c r="P235" s="194">
        <v>0</v>
      </c>
      <c r="Q235" s="194"/>
      <c r="R235" s="194"/>
      <c r="S235" s="194"/>
      <c r="T235" s="194"/>
      <c r="U235" s="194"/>
      <c r="V235" s="194"/>
      <c r="W235" s="194"/>
      <c r="X235" s="194"/>
      <c r="Y235" s="194"/>
      <c r="Z235" s="194"/>
      <c r="AA235" s="194"/>
      <c r="AB235" s="194"/>
      <c r="AC235" s="194"/>
      <c r="AD235" s="194"/>
      <c r="AE235" s="194"/>
      <c r="AF235" s="194"/>
      <c r="AG235" s="194"/>
      <c r="AH235" s="194"/>
      <c r="AI235" s="194"/>
      <c r="AJ235" s="194"/>
      <c r="AK235" s="194"/>
      <c r="AL235" s="194"/>
      <c r="AM235" s="194"/>
      <c r="AN235" s="194"/>
      <c r="AO235" s="194"/>
      <c r="AP235" s="194"/>
      <c r="AQ235" s="194"/>
      <c r="AR235" s="194"/>
      <c r="AS235" s="194"/>
      <c r="AT235" s="194"/>
      <c r="AU235" s="194"/>
      <c r="AV235" s="194"/>
      <c r="AW235" s="194"/>
      <c r="AX235" s="194"/>
      <c r="AY235" s="194"/>
      <c r="AZ235" s="194"/>
      <c r="BA235" s="194"/>
      <c r="BB235" s="194"/>
      <c r="BC235" s="194"/>
      <c r="BD235" s="194"/>
      <c r="BE235" s="194">
        <v>0</v>
      </c>
      <c r="BF235" s="194"/>
      <c r="BG235" s="194"/>
      <c r="BH235" s="194"/>
      <c r="BI235" s="194"/>
      <c r="BJ235" s="194"/>
      <c r="BK235" s="194"/>
      <c r="BL235" s="194"/>
      <c r="BM235" s="194"/>
      <c r="BN235" s="194"/>
      <c r="BO235" s="194"/>
      <c r="BP235" s="194"/>
      <c r="BQ235" s="193" t="s">
        <v>743</v>
      </c>
      <c r="BR235" s="193" t="s">
        <v>744</v>
      </c>
      <c r="BS235" s="321"/>
      <c r="BU235" s="194">
        <f t="shared" si="27"/>
        <v>0.05</v>
      </c>
      <c r="BV235" s="322" t="s">
        <v>410</v>
      </c>
      <c r="BW235" s="322"/>
      <c r="BX235" s="322"/>
      <c r="BY235" s="322"/>
    </row>
    <row r="236" spans="1:78" ht="18.75" customHeight="1">
      <c r="A236" s="302" t="s">
        <v>745</v>
      </c>
      <c r="B236" s="303" t="s">
        <v>746</v>
      </c>
      <c r="C236" s="13"/>
      <c r="D236" s="302"/>
      <c r="E236" s="304"/>
      <c r="F236" s="304">
        <v>0</v>
      </c>
      <c r="G236" s="304"/>
      <c r="H236" s="305">
        <f t="shared" si="22"/>
        <v>0</v>
      </c>
      <c r="I236" s="304"/>
      <c r="J236" s="305">
        <f>SUM(O236:BP236)-V236</f>
        <v>0</v>
      </c>
      <c r="K236" s="306"/>
      <c r="L236" s="192"/>
      <c r="M236" s="460" t="s">
        <v>392</v>
      </c>
      <c r="N236" s="299"/>
      <c r="O236" s="194"/>
      <c r="P236" s="194">
        <v>0</v>
      </c>
      <c r="Q236" s="194"/>
      <c r="R236" s="194"/>
      <c r="S236" s="194"/>
      <c r="T236" s="194"/>
      <c r="U236" s="194"/>
      <c r="V236" s="194"/>
      <c r="W236" s="194"/>
      <c r="X236" s="194"/>
      <c r="Y236" s="194"/>
      <c r="Z236" s="194"/>
      <c r="AA236" s="194"/>
      <c r="AB236" s="194"/>
      <c r="AC236" s="194"/>
      <c r="AD236" s="194"/>
      <c r="AE236" s="194"/>
      <c r="AF236" s="194"/>
      <c r="AG236" s="194"/>
      <c r="AH236" s="194"/>
      <c r="AI236" s="194"/>
      <c r="AJ236" s="194"/>
      <c r="AK236" s="194"/>
      <c r="AL236" s="194"/>
      <c r="AM236" s="194"/>
      <c r="AN236" s="194"/>
      <c r="AO236" s="194"/>
      <c r="AP236" s="194"/>
      <c r="AQ236" s="194"/>
      <c r="AR236" s="194"/>
      <c r="AS236" s="194"/>
      <c r="AT236" s="194"/>
      <c r="AU236" s="194"/>
      <c r="AV236" s="194"/>
      <c r="AW236" s="194"/>
      <c r="AX236" s="194"/>
      <c r="AY236" s="194"/>
      <c r="AZ236" s="194"/>
      <c r="BA236" s="194"/>
      <c r="BB236" s="194"/>
      <c r="BC236" s="194"/>
      <c r="BD236" s="194"/>
      <c r="BE236" s="194">
        <v>0</v>
      </c>
      <c r="BF236" s="194"/>
      <c r="BG236" s="194"/>
      <c r="BH236" s="194"/>
      <c r="BI236" s="194"/>
      <c r="BJ236" s="194"/>
      <c r="BK236" s="194"/>
      <c r="BL236" s="194"/>
      <c r="BM236" s="194"/>
      <c r="BN236" s="194"/>
      <c r="BO236" s="194"/>
      <c r="BP236" s="194"/>
      <c r="BQ236" s="307"/>
      <c r="BR236" s="307"/>
      <c r="BS236" s="308"/>
      <c r="BT236" s="309"/>
      <c r="BU236" s="194">
        <f>E236-H236</f>
        <v>0</v>
      </c>
      <c r="BV236" s="310"/>
      <c r="BW236" s="310"/>
      <c r="BX236" s="310"/>
      <c r="BY236" s="310"/>
      <c r="BZ236" s="311"/>
    </row>
    <row r="237" spans="1:78" ht="18.75" customHeight="1">
      <c r="A237" s="317">
        <v>1</v>
      </c>
      <c r="B237" s="318" t="s">
        <v>747</v>
      </c>
      <c r="C237" s="461" t="s">
        <v>399</v>
      </c>
      <c r="D237" s="317" t="s">
        <v>138</v>
      </c>
      <c r="E237" s="305">
        <v>0.15</v>
      </c>
      <c r="F237" s="305">
        <v>0.15</v>
      </c>
      <c r="G237" s="305"/>
      <c r="H237" s="305">
        <f t="shared" si="22"/>
        <v>0.15</v>
      </c>
      <c r="I237" s="305"/>
      <c r="J237" s="305">
        <f t="shared" ref="J237:J263" si="30">SUM(O237:BP237)-V237</f>
        <v>0.15</v>
      </c>
      <c r="K237" s="319" t="s">
        <v>389</v>
      </c>
      <c r="L237" s="299"/>
      <c r="M237" s="460" t="s">
        <v>392</v>
      </c>
      <c r="N237" s="458" t="s">
        <v>381</v>
      </c>
      <c r="O237" s="349"/>
      <c r="P237" s="194">
        <v>0</v>
      </c>
      <c r="Q237" s="349">
        <v>0.15</v>
      </c>
      <c r="R237" s="349"/>
      <c r="S237" s="349"/>
      <c r="T237" s="385"/>
      <c r="U237" s="385"/>
      <c r="V237" s="385"/>
      <c r="W237" s="349"/>
      <c r="X237" s="349"/>
      <c r="Y237" s="349"/>
      <c r="Z237" s="349"/>
      <c r="AA237" s="194"/>
      <c r="AB237" s="194"/>
      <c r="AC237" s="194"/>
      <c r="AD237" s="349"/>
      <c r="AE237" s="349"/>
      <c r="AF237" s="349"/>
      <c r="AG237" s="194"/>
      <c r="AH237" s="349"/>
      <c r="AI237" s="349"/>
      <c r="AJ237" s="349"/>
      <c r="AK237" s="349"/>
      <c r="AL237" s="349"/>
      <c r="AM237" s="349"/>
      <c r="AN237" s="349"/>
      <c r="AO237" s="349"/>
      <c r="AP237" s="349"/>
      <c r="AQ237" s="349"/>
      <c r="AR237" s="349"/>
      <c r="AS237" s="349"/>
      <c r="AT237" s="349"/>
      <c r="AU237" s="349"/>
      <c r="AV237" s="349"/>
      <c r="AW237" s="349"/>
      <c r="AX237" s="349"/>
      <c r="AY237" s="349"/>
      <c r="AZ237" s="349"/>
      <c r="BA237" s="349"/>
      <c r="BB237" s="194"/>
      <c r="BC237" s="349"/>
      <c r="BD237" s="194"/>
      <c r="BE237" s="194">
        <v>0</v>
      </c>
      <c r="BF237" s="194"/>
      <c r="BG237" s="194"/>
      <c r="BH237" s="194"/>
      <c r="BI237" s="194"/>
      <c r="BJ237" s="194"/>
      <c r="BK237" s="194"/>
      <c r="BL237" s="194"/>
      <c r="BM237" s="194"/>
      <c r="BN237" s="194"/>
      <c r="BO237" s="194"/>
      <c r="BP237" s="194"/>
      <c r="BQ237" s="193" t="s">
        <v>748</v>
      </c>
      <c r="BR237" s="193"/>
      <c r="BS237" s="321" t="s">
        <v>409</v>
      </c>
      <c r="BU237" s="194">
        <f t="shared" ref="BU237:BU284" si="31">E237-H237</f>
        <v>0</v>
      </c>
      <c r="BV237" s="322"/>
      <c r="BW237" s="322"/>
      <c r="BX237" s="322"/>
      <c r="BY237" s="322"/>
    </row>
    <row r="238" spans="1:78" ht="18.75" customHeight="1">
      <c r="A238" s="317">
        <v>2</v>
      </c>
      <c r="B238" s="318" t="s">
        <v>749</v>
      </c>
      <c r="C238" s="461" t="s">
        <v>399</v>
      </c>
      <c r="D238" s="317" t="s">
        <v>138</v>
      </c>
      <c r="E238" s="305">
        <v>0.1</v>
      </c>
      <c r="F238" s="305">
        <v>0.1</v>
      </c>
      <c r="G238" s="305"/>
      <c r="H238" s="305">
        <f t="shared" si="22"/>
        <v>0.1</v>
      </c>
      <c r="I238" s="305"/>
      <c r="J238" s="305">
        <f t="shared" si="30"/>
        <v>0.1</v>
      </c>
      <c r="K238" s="319" t="s">
        <v>389</v>
      </c>
      <c r="L238" s="299"/>
      <c r="M238" s="460" t="s">
        <v>392</v>
      </c>
      <c r="N238" s="458" t="s">
        <v>381</v>
      </c>
      <c r="O238" s="349"/>
      <c r="P238" s="194">
        <v>0.1</v>
      </c>
      <c r="Q238" s="349"/>
      <c r="R238" s="349"/>
      <c r="S238" s="349"/>
      <c r="T238" s="385"/>
      <c r="U238" s="385"/>
      <c r="V238" s="385"/>
      <c r="W238" s="349"/>
      <c r="X238" s="349"/>
      <c r="Y238" s="349"/>
      <c r="Z238" s="349"/>
      <c r="AA238" s="194"/>
      <c r="AB238" s="194"/>
      <c r="AC238" s="194"/>
      <c r="AD238" s="349"/>
      <c r="AE238" s="349"/>
      <c r="AF238" s="349"/>
      <c r="AG238" s="194"/>
      <c r="AH238" s="349"/>
      <c r="AI238" s="349"/>
      <c r="AJ238" s="349"/>
      <c r="AK238" s="349"/>
      <c r="AL238" s="349"/>
      <c r="AM238" s="349"/>
      <c r="AN238" s="349"/>
      <c r="AO238" s="349"/>
      <c r="AP238" s="349"/>
      <c r="AQ238" s="349"/>
      <c r="AR238" s="349"/>
      <c r="AS238" s="349"/>
      <c r="AT238" s="349"/>
      <c r="AU238" s="349"/>
      <c r="AV238" s="349"/>
      <c r="AW238" s="349"/>
      <c r="AX238" s="349"/>
      <c r="AY238" s="349"/>
      <c r="AZ238" s="349"/>
      <c r="BA238" s="349"/>
      <c r="BB238" s="194"/>
      <c r="BC238" s="349"/>
      <c r="BD238" s="194"/>
      <c r="BE238" s="194">
        <v>0</v>
      </c>
      <c r="BF238" s="194"/>
      <c r="BG238" s="194"/>
      <c r="BH238" s="194"/>
      <c r="BI238" s="194"/>
      <c r="BJ238" s="194"/>
      <c r="BK238" s="194"/>
      <c r="BL238" s="194"/>
      <c r="BM238" s="194"/>
      <c r="BN238" s="194"/>
      <c r="BO238" s="194"/>
      <c r="BP238" s="194"/>
      <c r="BQ238" s="193" t="s">
        <v>750</v>
      </c>
      <c r="BR238" s="193"/>
      <c r="BS238" s="321" t="s">
        <v>409</v>
      </c>
      <c r="BU238" s="194">
        <f t="shared" si="31"/>
        <v>0</v>
      </c>
      <c r="BV238" s="322"/>
      <c r="BW238" s="322"/>
      <c r="BX238" s="322"/>
      <c r="BY238" s="322"/>
    </row>
    <row r="239" spans="1:78" ht="18.75" customHeight="1">
      <c r="A239" s="317">
        <v>3</v>
      </c>
      <c r="B239" s="318" t="s">
        <v>751</v>
      </c>
      <c r="C239" s="461" t="s">
        <v>404</v>
      </c>
      <c r="D239" s="317" t="s">
        <v>138</v>
      </c>
      <c r="E239" s="305">
        <v>2</v>
      </c>
      <c r="F239" s="305">
        <v>2</v>
      </c>
      <c r="G239" s="305"/>
      <c r="H239" s="305">
        <f t="shared" si="22"/>
        <v>2</v>
      </c>
      <c r="I239" s="305"/>
      <c r="J239" s="305">
        <f t="shared" si="30"/>
        <v>2</v>
      </c>
      <c r="K239" s="319" t="s">
        <v>389</v>
      </c>
      <c r="L239" s="299"/>
      <c r="M239" s="460" t="s">
        <v>392</v>
      </c>
      <c r="N239" s="458" t="s">
        <v>381</v>
      </c>
      <c r="O239" s="349"/>
      <c r="P239" s="194">
        <v>0</v>
      </c>
      <c r="Q239" s="349">
        <v>2</v>
      </c>
      <c r="R239" s="349"/>
      <c r="S239" s="349"/>
      <c r="T239" s="385"/>
      <c r="U239" s="385"/>
      <c r="V239" s="385"/>
      <c r="W239" s="349"/>
      <c r="X239" s="349"/>
      <c r="Y239" s="349"/>
      <c r="Z239" s="349"/>
      <c r="AA239" s="194"/>
      <c r="AB239" s="194"/>
      <c r="AC239" s="194"/>
      <c r="AD239" s="349"/>
      <c r="AE239" s="349"/>
      <c r="AF239" s="349"/>
      <c r="AG239" s="194"/>
      <c r="AH239" s="349"/>
      <c r="AI239" s="349"/>
      <c r="AJ239" s="349"/>
      <c r="AK239" s="349"/>
      <c r="AL239" s="349"/>
      <c r="AM239" s="349"/>
      <c r="AN239" s="349"/>
      <c r="AO239" s="349"/>
      <c r="AP239" s="349"/>
      <c r="AQ239" s="349"/>
      <c r="AR239" s="349"/>
      <c r="AS239" s="349"/>
      <c r="AT239" s="349"/>
      <c r="AU239" s="349"/>
      <c r="AV239" s="349"/>
      <c r="AW239" s="349"/>
      <c r="AX239" s="349"/>
      <c r="AY239" s="349"/>
      <c r="AZ239" s="349"/>
      <c r="BA239" s="349"/>
      <c r="BB239" s="194"/>
      <c r="BC239" s="349"/>
      <c r="BD239" s="194"/>
      <c r="BE239" s="194">
        <v>0</v>
      </c>
      <c r="BF239" s="194"/>
      <c r="BG239" s="194"/>
      <c r="BH239" s="194"/>
      <c r="BI239" s="194"/>
      <c r="BJ239" s="194"/>
      <c r="BK239" s="194"/>
      <c r="BL239" s="194"/>
      <c r="BM239" s="194"/>
      <c r="BN239" s="194"/>
      <c r="BO239" s="194"/>
      <c r="BP239" s="194"/>
      <c r="BQ239" s="193" t="s">
        <v>752</v>
      </c>
      <c r="BR239" s="193"/>
      <c r="BS239" s="321" t="s">
        <v>479</v>
      </c>
      <c r="BU239" s="194">
        <f t="shared" si="31"/>
        <v>0</v>
      </c>
      <c r="BV239" s="322"/>
      <c r="BW239" s="322"/>
      <c r="BX239" s="322"/>
      <c r="BY239" s="322"/>
    </row>
    <row r="240" spans="1:78" ht="18.75" customHeight="1">
      <c r="A240" s="317">
        <v>4</v>
      </c>
      <c r="B240" s="318" t="s">
        <v>753</v>
      </c>
      <c r="C240" s="461" t="s">
        <v>404</v>
      </c>
      <c r="D240" s="317" t="s">
        <v>138</v>
      </c>
      <c r="E240" s="305">
        <v>2</v>
      </c>
      <c r="F240" s="305">
        <v>2</v>
      </c>
      <c r="G240" s="305"/>
      <c r="H240" s="305">
        <f t="shared" si="22"/>
        <v>2</v>
      </c>
      <c r="I240" s="305"/>
      <c r="J240" s="305">
        <f t="shared" si="30"/>
        <v>2</v>
      </c>
      <c r="K240" s="319" t="s">
        <v>389</v>
      </c>
      <c r="L240" s="299"/>
      <c r="M240" s="460" t="s">
        <v>392</v>
      </c>
      <c r="N240" s="458" t="s">
        <v>381</v>
      </c>
      <c r="O240" s="349"/>
      <c r="P240" s="194">
        <v>0</v>
      </c>
      <c r="Q240" s="349">
        <v>2</v>
      </c>
      <c r="R240" s="349"/>
      <c r="S240" s="349"/>
      <c r="T240" s="349"/>
      <c r="U240" s="349"/>
      <c r="V240" s="349"/>
      <c r="W240" s="349"/>
      <c r="X240" s="349"/>
      <c r="Y240" s="349"/>
      <c r="Z240" s="349"/>
      <c r="AA240" s="194"/>
      <c r="AB240" s="194"/>
      <c r="AC240" s="194"/>
      <c r="AD240" s="349"/>
      <c r="AE240" s="349"/>
      <c r="AF240" s="349"/>
      <c r="AG240" s="194"/>
      <c r="AH240" s="349"/>
      <c r="AI240" s="349"/>
      <c r="AJ240" s="349"/>
      <c r="AK240" s="349"/>
      <c r="AL240" s="349"/>
      <c r="AM240" s="349"/>
      <c r="AN240" s="349"/>
      <c r="AO240" s="349"/>
      <c r="AP240" s="349"/>
      <c r="AQ240" s="349"/>
      <c r="AR240" s="349"/>
      <c r="AS240" s="349"/>
      <c r="AT240" s="349"/>
      <c r="AU240" s="349"/>
      <c r="AV240" s="349"/>
      <c r="AW240" s="349"/>
      <c r="AX240" s="349"/>
      <c r="AY240" s="349"/>
      <c r="AZ240" s="349"/>
      <c r="BA240" s="349"/>
      <c r="BB240" s="194"/>
      <c r="BC240" s="349"/>
      <c r="BD240" s="194"/>
      <c r="BE240" s="194">
        <v>0</v>
      </c>
      <c r="BF240" s="194"/>
      <c r="BG240" s="194"/>
      <c r="BH240" s="194"/>
      <c r="BI240" s="194"/>
      <c r="BJ240" s="194"/>
      <c r="BK240" s="194"/>
      <c r="BL240" s="194"/>
      <c r="BM240" s="194"/>
      <c r="BN240" s="194"/>
      <c r="BO240" s="194"/>
      <c r="BP240" s="194"/>
      <c r="BQ240" s="193" t="s">
        <v>754</v>
      </c>
      <c r="BR240" s="193"/>
      <c r="BS240" s="321" t="s">
        <v>479</v>
      </c>
      <c r="BU240" s="194">
        <f t="shared" si="31"/>
        <v>0</v>
      </c>
      <c r="BV240" s="322"/>
      <c r="BW240" s="322"/>
      <c r="BX240" s="322"/>
      <c r="BY240" s="322"/>
    </row>
    <row r="241" spans="1:77" ht="18.75" customHeight="1">
      <c r="A241" s="317">
        <v>5</v>
      </c>
      <c r="B241" s="318" t="s">
        <v>755</v>
      </c>
      <c r="C241" s="461" t="s">
        <v>404</v>
      </c>
      <c r="D241" s="317" t="s">
        <v>138</v>
      </c>
      <c r="E241" s="305">
        <v>0.05</v>
      </c>
      <c r="F241" s="305">
        <v>0.05</v>
      </c>
      <c r="G241" s="305"/>
      <c r="H241" s="305">
        <f t="shared" si="22"/>
        <v>0.05</v>
      </c>
      <c r="I241" s="305"/>
      <c r="J241" s="305">
        <f t="shared" si="30"/>
        <v>0.05</v>
      </c>
      <c r="K241" s="319" t="s">
        <v>389</v>
      </c>
      <c r="L241" s="299"/>
      <c r="M241" s="460" t="s">
        <v>392</v>
      </c>
      <c r="N241" s="458" t="s">
        <v>381</v>
      </c>
      <c r="O241" s="320"/>
      <c r="P241" s="194">
        <v>0</v>
      </c>
      <c r="Q241" s="320"/>
      <c r="R241" s="320"/>
      <c r="S241" s="320"/>
      <c r="T241" s="320">
        <v>0.05</v>
      </c>
      <c r="U241" s="320"/>
      <c r="V241" s="320"/>
      <c r="W241" s="320"/>
      <c r="X241" s="320"/>
      <c r="Y241" s="320"/>
      <c r="Z241" s="320"/>
      <c r="AA241" s="194"/>
      <c r="AB241" s="194"/>
      <c r="AC241" s="194"/>
      <c r="AD241" s="320"/>
      <c r="AE241" s="320"/>
      <c r="AF241" s="320"/>
      <c r="AG241" s="194"/>
      <c r="AH241" s="320"/>
      <c r="AI241" s="320"/>
      <c r="AJ241" s="320"/>
      <c r="AK241" s="320"/>
      <c r="AL241" s="320"/>
      <c r="AM241" s="320"/>
      <c r="AN241" s="320"/>
      <c r="AO241" s="320"/>
      <c r="AP241" s="320"/>
      <c r="AQ241" s="320"/>
      <c r="AR241" s="320"/>
      <c r="AS241" s="320"/>
      <c r="AT241" s="320"/>
      <c r="AU241" s="320"/>
      <c r="AV241" s="320"/>
      <c r="AW241" s="320"/>
      <c r="AX241" s="320"/>
      <c r="AY241" s="320"/>
      <c r="AZ241" s="320"/>
      <c r="BA241" s="320"/>
      <c r="BB241" s="194"/>
      <c r="BC241" s="320"/>
      <c r="BD241" s="194"/>
      <c r="BE241" s="194">
        <v>0</v>
      </c>
      <c r="BF241" s="194"/>
      <c r="BG241" s="194"/>
      <c r="BH241" s="194"/>
      <c r="BI241" s="194"/>
      <c r="BJ241" s="194"/>
      <c r="BK241" s="194"/>
      <c r="BL241" s="194"/>
      <c r="BM241" s="194"/>
      <c r="BN241" s="194"/>
      <c r="BO241" s="194"/>
      <c r="BP241" s="194"/>
      <c r="BQ241" s="193" t="s">
        <v>756</v>
      </c>
      <c r="BR241" s="193"/>
      <c r="BS241" s="321"/>
      <c r="BU241" s="194">
        <f t="shared" si="31"/>
        <v>0</v>
      </c>
      <c r="BV241" s="322"/>
      <c r="BW241" s="322"/>
      <c r="BX241" s="322"/>
      <c r="BY241" s="322"/>
    </row>
    <row r="242" spans="1:77" ht="18.75" customHeight="1">
      <c r="A242" s="317">
        <v>6</v>
      </c>
      <c r="B242" s="318" t="s">
        <v>757</v>
      </c>
      <c r="C242" s="461" t="s">
        <v>404</v>
      </c>
      <c r="D242" s="317" t="s">
        <v>138</v>
      </c>
      <c r="E242" s="305">
        <v>0.05</v>
      </c>
      <c r="F242" s="305">
        <v>0.05</v>
      </c>
      <c r="G242" s="305"/>
      <c r="H242" s="305">
        <f t="shared" si="22"/>
        <v>0.05</v>
      </c>
      <c r="I242" s="305"/>
      <c r="J242" s="305">
        <f t="shared" si="30"/>
        <v>0.05</v>
      </c>
      <c r="K242" s="319" t="s">
        <v>389</v>
      </c>
      <c r="L242" s="299"/>
      <c r="M242" s="460" t="s">
        <v>392</v>
      </c>
      <c r="N242" s="458" t="s">
        <v>381</v>
      </c>
      <c r="O242" s="320"/>
      <c r="P242" s="194">
        <v>0</v>
      </c>
      <c r="Q242" s="320">
        <v>0.05</v>
      </c>
      <c r="R242" s="320"/>
      <c r="S242" s="320"/>
      <c r="T242" s="320"/>
      <c r="U242" s="320"/>
      <c r="V242" s="320"/>
      <c r="W242" s="320"/>
      <c r="X242" s="320"/>
      <c r="Y242" s="320"/>
      <c r="Z242" s="320"/>
      <c r="AA242" s="194"/>
      <c r="AB242" s="194"/>
      <c r="AC242" s="194"/>
      <c r="AD242" s="320"/>
      <c r="AE242" s="320"/>
      <c r="AF242" s="320"/>
      <c r="AG242" s="194"/>
      <c r="AH242" s="320"/>
      <c r="AI242" s="320"/>
      <c r="AJ242" s="320"/>
      <c r="AK242" s="320"/>
      <c r="AL242" s="320"/>
      <c r="AM242" s="320"/>
      <c r="AN242" s="320"/>
      <c r="AO242" s="320"/>
      <c r="AP242" s="320"/>
      <c r="AQ242" s="320"/>
      <c r="AR242" s="320"/>
      <c r="AS242" s="320"/>
      <c r="AT242" s="320"/>
      <c r="AU242" s="320"/>
      <c r="AV242" s="320"/>
      <c r="AW242" s="320"/>
      <c r="AX242" s="320"/>
      <c r="AY242" s="320"/>
      <c r="AZ242" s="320"/>
      <c r="BA242" s="320"/>
      <c r="BB242" s="194"/>
      <c r="BC242" s="320"/>
      <c r="BD242" s="194"/>
      <c r="BE242" s="194">
        <v>0</v>
      </c>
      <c r="BF242" s="194"/>
      <c r="BG242" s="194"/>
      <c r="BH242" s="194"/>
      <c r="BI242" s="194"/>
      <c r="BJ242" s="194"/>
      <c r="BK242" s="194"/>
      <c r="BL242" s="194"/>
      <c r="BM242" s="194"/>
      <c r="BN242" s="194"/>
      <c r="BO242" s="194"/>
      <c r="BP242" s="194"/>
      <c r="BQ242" s="193" t="s">
        <v>758</v>
      </c>
      <c r="BR242" s="193"/>
      <c r="BS242" s="321"/>
      <c r="BU242" s="194">
        <f t="shared" si="31"/>
        <v>0</v>
      </c>
      <c r="BV242" s="322"/>
      <c r="BW242" s="322"/>
      <c r="BX242" s="322"/>
      <c r="BY242" s="322"/>
    </row>
    <row r="243" spans="1:77" ht="18.75" customHeight="1">
      <c r="A243" s="317">
        <v>7</v>
      </c>
      <c r="B243" s="318" t="s">
        <v>759</v>
      </c>
      <c r="C243" s="461" t="s">
        <v>404</v>
      </c>
      <c r="D243" s="317" t="s">
        <v>138</v>
      </c>
      <c r="E243" s="305">
        <v>0.05</v>
      </c>
      <c r="F243" s="305">
        <v>0.05</v>
      </c>
      <c r="G243" s="305"/>
      <c r="H243" s="305">
        <f t="shared" si="22"/>
        <v>0.05</v>
      </c>
      <c r="I243" s="305"/>
      <c r="J243" s="305">
        <f t="shared" si="30"/>
        <v>0.05</v>
      </c>
      <c r="K243" s="319" t="s">
        <v>389</v>
      </c>
      <c r="L243" s="299"/>
      <c r="M243" s="460" t="s">
        <v>392</v>
      </c>
      <c r="N243" s="458" t="s">
        <v>381</v>
      </c>
      <c r="O243" s="368"/>
      <c r="P243" s="194">
        <v>0.05</v>
      </c>
      <c r="Q243" s="368"/>
      <c r="R243" s="368"/>
      <c r="S243" s="368"/>
      <c r="T243" s="368"/>
      <c r="U243" s="368"/>
      <c r="V243" s="368"/>
      <c r="W243" s="368"/>
      <c r="X243" s="368"/>
      <c r="Y243" s="368"/>
      <c r="Z243" s="368"/>
      <c r="AA243" s="194"/>
      <c r="AB243" s="194"/>
      <c r="AC243" s="194"/>
      <c r="AD243" s="368"/>
      <c r="AE243" s="368"/>
      <c r="AF243" s="368"/>
      <c r="AG243" s="194"/>
      <c r="AH243" s="368"/>
      <c r="AI243" s="368"/>
      <c r="AJ243" s="368"/>
      <c r="AK243" s="368"/>
      <c r="AL243" s="368"/>
      <c r="AM243" s="368"/>
      <c r="AN243" s="368"/>
      <c r="AO243" s="368"/>
      <c r="AP243" s="368"/>
      <c r="AQ243" s="368"/>
      <c r="AR243" s="368"/>
      <c r="AS243" s="368"/>
      <c r="AT243" s="368"/>
      <c r="AU243" s="368"/>
      <c r="AV243" s="368"/>
      <c r="AW243" s="368"/>
      <c r="AX243" s="368"/>
      <c r="AY243" s="368"/>
      <c r="AZ243" s="368"/>
      <c r="BA243" s="368"/>
      <c r="BB243" s="194"/>
      <c r="BC243" s="368"/>
      <c r="BD243" s="194"/>
      <c r="BE243" s="194">
        <v>0</v>
      </c>
      <c r="BF243" s="194"/>
      <c r="BG243" s="194"/>
      <c r="BH243" s="194"/>
      <c r="BI243" s="194"/>
      <c r="BJ243" s="194"/>
      <c r="BK243" s="194"/>
      <c r="BL243" s="194"/>
      <c r="BM243" s="194"/>
      <c r="BN243" s="194"/>
      <c r="BO243" s="194"/>
      <c r="BP243" s="194"/>
      <c r="BQ243" s="193" t="s">
        <v>760</v>
      </c>
      <c r="BR243" s="193"/>
      <c r="BS243" s="321"/>
      <c r="BU243" s="194">
        <f t="shared" si="31"/>
        <v>0</v>
      </c>
      <c r="BV243" s="322"/>
      <c r="BW243" s="322"/>
      <c r="BX243" s="322"/>
      <c r="BY243" s="322"/>
    </row>
    <row r="244" spans="1:77" ht="18.75" customHeight="1">
      <c r="A244" s="317">
        <v>8</v>
      </c>
      <c r="B244" s="318" t="s">
        <v>761</v>
      </c>
      <c r="C244" s="461" t="s">
        <v>404</v>
      </c>
      <c r="D244" s="317" t="s">
        <v>138</v>
      </c>
      <c r="E244" s="305">
        <v>0.09</v>
      </c>
      <c r="F244" s="305">
        <v>0.09</v>
      </c>
      <c r="G244" s="305"/>
      <c r="H244" s="305">
        <f t="shared" si="22"/>
        <v>0.09</v>
      </c>
      <c r="I244" s="305"/>
      <c r="J244" s="305">
        <f t="shared" si="30"/>
        <v>0.09</v>
      </c>
      <c r="K244" s="319" t="s">
        <v>389</v>
      </c>
      <c r="L244" s="299"/>
      <c r="M244" s="460" t="s">
        <v>392</v>
      </c>
      <c r="N244" s="458" t="s">
        <v>381</v>
      </c>
      <c r="O244" s="368"/>
      <c r="P244" s="194">
        <v>0</v>
      </c>
      <c r="Q244" s="386"/>
      <c r="R244" s="368">
        <v>0.09</v>
      </c>
      <c r="S244" s="368"/>
      <c r="T244" s="368"/>
      <c r="U244" s="368"/>
      <c r="V244" s="368"/>
      <c r="W244" s="368"/>
      <c r="X244" s="368"/>
      <c r="Y244" s="368"/>
      <c r="Z244" s="368"/>
      <c r="AA244" s="194"/>
      <c r="AB244" s="194"/>
      <c r="AC244" s="194"/>
      <c r="AD244" s="368"/>
      <c r="AE244" s="368"/>
      <c r="AF244" s="368"/>
      <c r="AG244" s="194"/>
      <c r="AH244" s="368"/>
      <c r="AI244" s="368"/>
      <c r="AJ244" s="368"/>
      <c r="AK244" s="368"/>
      <c r="AL244" s="368"/>
      <c r="AM244" s="368"/>
      <c r="AN244" s="368"/>
      <c r="AO244" s="368"/>
      <c r="AP244" s="368"/>
      <c r="AQ244" s="368"/>
      <c r="AR244" s="368"/>
      <c r="AS244" s="368"/>
      <c r="AT244" s="368"/>
      <c r="AU244" s="368"/>
      <c r="AV244" s="368"/>
      <c r="AW244" s="368"/>
      <c r="AX244" s="368"/>
      <c r="AY244" s="368"/>
      <c r="AZ244" s="368"/>
      <c r="BA244" s="368"/>
      <c r="BB244" s="194"/>
      <c r="BC244" s="368"/>
      <c r="BD244" s="194"/>
      <c r="BE244" s="194">
        <v>0</v>
      </c>
      <c r="BF244" s="194"/>
      <c r="BG244" s="194"/>
      <c r="BH244" s="194"/>
      <c r="BI244" s="194"/>
      <c r="BJ244" s="194"/>
      <c r="BK244" s="194"/>
      <c r="BL244" s="194"/>
      <c r="BM244" s="194"/>
      <c r="BN244" s="194"/>
      <c r="BO244" s="194"/>
      <c r="BP244" s="194"/>
      <c r="BQ244" s="193" t="s">
        <v>762</v>
      </c>
      <c r="BR244" s="193"/>
      <c r="BS244" s="321"/>
      <c r="BU244" s="194">
        <f t="shared" si="31"/>
        <v>0</v>
      </c>
      <c r="BV244" s="322"/>
      <c r="BW244" s="322"/>
      <c r="BX244" s="322"/>
      <c r="BY244" s="322"/>
    </row>
    <row r="245" spans="1:77" ht="18.75" customHeight="1">
      <c r="A245" s="317">
        <v>9</v>
      </c>
      <c r="B245" s="318" t="s">
        <v>763</v>
      </c>
      <c r="C245" s="461" t="s">
        <v>404</v>
      </c>
      <c r="D245" s="317" t="s">
        <v>138</v>
      </c>
      <c r="E245" s="305">
        <v>0.05</v>
      </c>
      <c r="F245" s="305">
        <v>0.05</v>
      </c>
      <c r="G245" s="305"/>
      <c r="H245" s="305">
        <f t="shared" si="22"/>
        <v>0.05</v>
      </c>
      <c r="I245" s="305"/>
      <c r="J245" s="305">
        <f t="shared" si="30"/>
        <v>0.05</v>
      </c>
      <c r="K245" s="319" t="s">
        <v>389</v>
      </c>
      <c r="L245" s="299"/>
      <c r="M245" s="460" t="s">
        <v>392</v>
      </c>
      <c r="N245" s="458" t="s">
        <v>381</v>
      </c>
      <c r="O245" s="368"/>
      <c r="P245" s="194">
        <v>0</v>
      </c>
      <c r="Q245" s="386"/>
      <c r="R245" s="368">
        <v>0.05</v>
      </c>
      <c r="S245" s="368"/>
      <c r="T245" s="368"/>
      <c r="U245" s="368"/>
      <c r="V245" s="368"/>
      <c r="W245" s="368"/>
      <c r="X245" s="368"/>
      <c r="Y245" s="368"/>
      <c r="Z245" s="368"/>
      <c r="AA245" s="194"/>
      <c r="AB245" s="194"/>
      <c r="AC245" s="194"/>
      <c r="AD245" s="368"/>
      <c r="AE245" s="368"/>
      <c r="AF245" s="368"/>
      <c r="AG245" s="194"/>
      <c r="AH245" s="368"/>
      <c r="AI245" s="368"/>
      <c r="AJ245" s="368"/>
      <c r="AK245" s="368"/>
      <c r="AL245" s="368"/>
      <c r="AM245" s="368"/>
      <c r="AN245" s="368"/>
      <c r="AO245" s="368"/>
      <c r="AP245" s="368"/>
      <c r="AQ245" s="368"/>
      <c r="AR245" s="368"/>
      <c r="AS245" s="368"/>
      <c r="AT245" s="368"/>
      <c r="AU245" s="368"/>
      <c r="AV245" s="368"/>
      <c r="AW245" s="368"/>
      <c r="AX245" s="368"/>
      <c r="AY245" s="368"/>
      <c r="AZ245" s="368"/>
      <c r="BA245" s="368"/>
      <c r="BB245" s="194"/>
      <c r="BC245" s="368"/>
      <c r="BD245" s="194"/>
      <c r="BE245" s="194">
        <v>0</v>
      </c>
      <c r="BF245" s="194"/>
      <c r="BG245" s="194"/>
      <c r="BH245" s="194"/>
      <c r="BI245" s="194"/>
      <c r="BJ245" s="194"/>
      <c r="BK245" s="194"/>
      <c r="BL245" s="194"/>
      <c r="BM245" s="194"/>
      <c r="BN245" s="194"/>
      <c r="BO245" s="194"/>
      <c r="BP245" s="194"/>
      <c r="BQ245" s="193" t="s">
        <v>764</v>
      </c>
      <c r="BR245" s="193"/>
      <c r="BS245" s="321"/>
      <c r="BU245" s="194">
        <f t="shared" si="31"/>
        <v>0</v>
      </c>
      <c r="BV245" s="322"/>
      <c r="BW245" s="322"/>
      <c r="BX245" s="322"/>
      <c r="BY245" s="322"/>
    </row>
    <row r="246" spans="1:77" ht="33">
      <c r="A246" s="317">
        <v>10</v>
      </c>
      <c r="B246" s="325" t="s">
        <v>765</v>
      </c>
      <c r="C246" s="461" t="s">
        <v>406</v>
      </c>
      <c r="D246" s="317" t="s">
        <v>138</v>
      </c>
      <c r="E246" s="305">
        <v>1.1000000000000001</v>
      </c>
      <c r="F246" s="305">
        <v>1.1000000000000001</v>
      </c>
      <c r="G246" s="305">
        <v>1.1000000000000001</v>
      </c>
      <c r="H246" s="305">
        <f t="shared" si="22"/>
        <v>1.1000000000000001</v>
      </c>
      <c r="I246" s="305"/>
      <c r="J246" s="305">
        <f t="shared" si="30"/>
        <v>1.1000000000000001</v>
      </c>
      <c r="K246" s="319" t="s">
        <v>389</v>
      </c>
      <c r="L246" s="299" t="s">
        <v>445</v>
      </c>
      <c r="M246" s="460" t="s">
        <v>392</v>
      </c>
      <c r="N246" s="458" t="s">
        <v>381</v>
      </c>
      <c r="O246" s="345"/>
      <c r="P246" s="345">
        <v>0</v>
      </c>
      <c r="Q246" s="345">
        <v>1</v>
      </c>
      <c r="R246" s="345"/>
      <c r="S246" s="345"/>
      <c r="T246" s="345"/>
      <c r="U246" s="345"/>
      <c r="V246" s="345"/>
      <c r="W246" s="345"/>
      <c r="X246" s="345"/>
      <c r="Y246" s="345"/>
      <c r="Z246" s="345"/>
      <c r="AA246" s="345"/>
      <c r="AB246" s="345"/>
      <c r="AC246" s="345"/>
      <c r="AD246" s="345"/>
      <c r="AE246" s="345"/>
      <c r="AF246" s="345"/>
      <c r="AG246" s="346"/>
      <c r="AH246" s="345"/>
      <c r="AI246" s="345"/>
      <c r="AJ246" s="345"/>
      <c r="AK246" s="345"/>
      <c r="AL246" s="345"/>
      <c r="AM246" s="345"/>
      <c r="AN246" s="345"/>
      <c r="AO246" s="345"/>
      <c r="AP246" s="345"/>
      <c r="AQ246" s="345"/>
      <c r="AR246" s="345"/>
      <c r="AS246" s="345"/>
      <c r="AT246" s="345"/>
      <c r="AU246" s="345"/>
      <c r="AV246" s="345"/>
      <c r="AW246" s="345"/>
      <c r="AX246" s="345"/>
      <c r="AY246" s="345"/>
      <c r="AZ246" s="345"/>
      <c r="BA246" s="345"/>
      <c r="BB246" s="345"/>
      <c r="BC246" s="345"/>
      <c r="BD246" s="345"/>
      <c r="BE246" s="345"/>
      <c r="BF246" s="345"/>
      <c r="BG246" s="345"/>
      <c r="BH246" s="345"/>
      <c r="BI246" s="345"/>
      <c r="BJ246" s="345"/>
      <c r="BK246" s="345"/>
      <c r="BL246" s="345"/>
      <c r="BM246" s="345"/>
      <c r="BN246" s="345">
        <v>0.1</v>
      </c>
      <c r="BO246" s="194"/>
      <c r="BP246" s="194"/>
      <c r="BQ246" s="193"/>
      <c r="BR246" s="193"/>
      <c r="BS246" s="321"/>
      <c r="BU246" s="194">
        <f t="shared" si="31"/>
        <v>0</v>
      </c>
      <c r="BV246" s="322"/>
      <c r="BW246" s="322"/>
      <c r="BX246" s="322" t="s">
        <v>410</v>
      </c>
      <c r="BY246" s="322"/>
    </row>
    <row r="247" spans="1:77" ht="20.25" customHeight="1">
      <c r="A247" s="317">
        <v>11</v>
      </c>
      <c r="B247" s="318" t="s">
        <v>766</v>
      </c>
      <c r="C247" s="461" t="s">
        <v>414</v>
      </c>
      <c r="D247" s="317" t="s">
        <v>138</v>
      </c>
      <c r="E247" s="305">
        <v>0.15</v>
      </c>
      <c r="F247" s="305">
        <v>0.15</v>
      </c>
      <c r="G247" s="305"/>
      <c r="H247" s="305">
        <f t="shared" si="22"/>
        <v>0.15</v>
      </c>
      <c r="I247" s="305"/>
      <c r="J247" s="305">
        <f t="shared" si="30"/>
        <v>0.15</v>
      </c>
      <c r="K247" s="319" t="s">
        <v>389</v>
      </c>
      <c r="L247" s="299"/>
      <c r="M247" s="460" t="s">
        <v>392</v>
      </c>
      <c r="N247" s="458" t="s">
        <v>381</v>
      </c>
      <c r="O247" s="368"/>
      <c r="P247" s="194">
        <v>0</v>
      </c>
      <c r="Q247" s="368">
        <v>0.15</v>
      </c>
      <c r="R247" s="368"/>
      <c r="S247" s="368"/>
      <c r="T247" s="368"/>
      <c r="U247" s="368"/>
      <c r="V247" s="368"/>
      <c r="W247" s="368"/>
      <c r="X247" s="368"/>
      <c r="Y247" s="368"/>
      <c r="Z247" s="368"/>
      <c r="AA247" s="194"/>
      <c r="AB247" s="194"/>
      <c r="AC247" s="194"/>
      <c r="AD247" s="368"/>
      <c r="AE247" s="368"/>
      <c r="AF247" s="368"/>
      <c r="AG247" s="194"/>
      <c r="AH247" s="368"/>
      <c r="AI247" s="368"/>
      <c r="AJ247" s="368"/>
      <c r="AK247" s="368"/>
      <c r="AL247" s="368"/>
      <c r="AM247" s="368"/>
      <c r="AN247" s="368"/>
      <c r="AO247" s="368"/>
      <c r="AP247" s="368"/>
      <c r="AQ247" s="368"/>
      <c r="AR247" s="368"/>
      <c r="AS247" s="368"/>
      <c r="AT247" s="368"/>
      <c r="AU247" s="368"/>
      <c r="AV247" s="368"/>
      <c r="AW247" s="368"/>
      <c r="AX247" s="368"/>
      <c r="AY247" s="368"/>
      <c r="AZ247" s="368"/>
      <c r="BA247" s="368"/>
      <c r="BB247" s="194"/>
      <c r="BC247" s="368"/>
      <c r="BD247" s="194"/>
      <c r="BE247" s="194">
        <v>0</v>
      </c>
      <c r="BF247" s="194"/>
      <c r="BG247" s="194"/>
      <c r="BH247" s="194"/>
      <c r="BI247" s="194"/>
      <c r="BJ247" s="194"/>
      <c r="BK247" s="194"/>
      <c r="BL247" s="194"/>
      <c r="BM247" s="194"/>
      <c r="BN247" s="194"/>
      <c r="BO247" s="194"/>
      <c r="BP247" s="194"/>
      <c r="BQ247" s="193" t="s">
        <v>767</v>
      </c>
      <c r="BR247" s="193"/>
      <c r="BS247" s="321" t="s">
        <v>409</v>
      </c>
      <c r="BU247" s="194">
        <f t="shared" si="31"/>
        <v>0</v>
      </c>
      <c r="BV247" s="322"/>
      <c r="BW247" s="322"/>
      <c r="BX247" s="322" t="s">
        <v>410</v>
      </c>
      <c r="BY247" s="322"/>
    </row>
    <row r="248" spans="1:77" ht="20.25" customHeight="1">
      <c r="A248" s="317">
        <v>12</v>
      </c>
      <c r="B248" s="318" t="s">
        <v>768</v>
      </c>
      <c r="C248" s="461" t="s">
        <v>416</v>
      </c>
      <c r="D248" s="317" t="s">
        <v>138</v>
      </c>
      <c r="E248" s="305">
        <v>0.03</v>
      </c>
      <c r="F248" s="305">
        <v>0.03</v>
      </c>
      <c r="G248" s="305"/>
      <c r="H248" s="305">
        <f t="shared" si="22"/>
        <v>0.03</v>
      </c>
      <c r="I248" s="305"/>
      <c r="J248" s="305">
        <f t="shared" si="30"/>
        <v>0.03</v>
      </c>
      <c r="K248" s="319" t="s">
        <v>389</v>
      </c>
      <c r="L248" s="299"/>
      <c r="M248" s="460" t="s">
        <v>392</v>
      </c>
      <c r="N248" s="458" t="s">
        <v>381</v>
      </c>
      <c r="O248" s="368"/>
      <c r="P248" s="194">
        <v>0</v>
      </c>
      <c r="Q248" s="368">
        <v>0.03</v>
      </c>
      <c r="R248" s="368"/>
      <c r="S248" s="368"/>
      <c r="T248" s="368"/>
      <c r="U248" s="368"/>
      <c r="V248" s="368"/>
      <c r="W248" s="368"/>
      <c r="X248" s="368"/>
      <c r="Y248" s="368"/>
      <c r="Z248" s="368"/>
      <c r="AA248" s="194"/>
      <c r="AB248" s="194"/>
      <c r="AC248" s="194"/>
      <c r="AD248" s="368"/>
      <c r="AE248" s="368"/>
      <c r="AF248" s="368"/>
      <c r="AG248" s="194"/>
      <c r="AH248" s="368"/>
      <c r="AI248" s="368"/>
      <c r="AJ248" s="368"/>
      <c r="AK248" s="368"/>
      <c r="AL248" s="368"/>
      <c r="AM248" s="368"/>
      <c r="AN248" s="368"/>
      <c r="AO248" s="368"/>
      <c r="AP248" s="368"/>
      <c r="AQ248" s="368"/>
      <c r="AR248" s="368"/>
      <c r="AS248" s="368"/>
      <c r="AT248" s="368"/>
      <c r="AU248" s="368"/>
      <c r="AV248" s="368"/>
      <c r="AW248" s="368"/>
      <c r="AX248" s="368"/>
      <c r="AY248" s="368"/>
      <c r="AZ248" s="368"/>
      <c r="BA248" s="368"/>
      <c r="BB248" s="194"/>
      <c r="BC248" s="368"/>
      <c r="BD248" s="194"/>
      <c r="BE248" s="194">
        <v>0</v>
      </c>
      <c r="BF248" s="194"/>
      <c r="BG248" s="194"/>
      <c r="BH248" s="194"/>
      <c r="BI248" s="194"/>
      <c r="BJ248" s="194"/>
      <c r="BK248" s="194"/>
      <c r="BL248" s="194"/>
      <c r="BM248" s="194"/>
      <c r="BN248" s="194"/>
      <c r="BO248" s="194"/>
      <c r="BP248" s="194"/>
      <c r="BQ248" s="193" t="s">
        <v>769</v>
      </c>
      <c r="BR248" s="193"/>
      <c r="BS248" s="321" t="s">
        <v>409</v>
      </c>
      <c r="BU248" s="194">
        <f t="shared" si="31"/>
        <v>0</v>
      </c>
      <c r="BV248" s="322"/>
      <c r="BW248" s="322"/>
      <c r="BX248" s="322"/>
      <c r="BY248" s="322"/>
    </row>
    <row r="249" spans="1:77" ht="33">
      <c r="A249" s="317">
        <v>13</v>
      </c>
      <c r="B249" s="318" t="s">
        <v>770</v>
      </c>
      <c r="C249" s="461" t="s">
        <v>416</v>
      </c>
      <c r="D249" s="317" t="s">
        <v>138</v>
      </c>
      <c r="E249" s="305">
        <v>0.1</v>
      </c>
      <c r="F249" s="305">
        <v>0.1</v>
      </c>
      <c r="G249" s="305"/>
      <c r="H249" s="305">
        <f t="shared" si="22"/>
        <v>0.1</v>
      </c>
      <c r="I249" s="305"/>
      <c r="J249" s="305">
        <f t="shared" si="30"/>
        <v>0.1</v>
      </c>
      <c r="K249" s="319" t="s">
        <v>389</v>
      </c>
      <c r="L249" s="299"/>
      <c r="M249" s="460" t="s">
        <v>392</v>
      </c>
      <c r="N249" s="458" t="s">
        <v>381</v>
      </c>
      <c r="O249" s="368"/>
      <c r="P249" s="194">
        <v>0</v>
      </c>
      <c r="Q249" s="368">
        <v>0.1</v>
      </c>
      <c r="R249" s="368"/>
      <c r="S249" s="368"/>
      <c r="T249" s="368"/>
      <c r="U249" s="368"/>
      <c r="V249" s="368"/>
      <c r="W249" s="368"/>
      <c r="X249" s="368"/>
      <c r="Y249" s="368"/>
      <c r="Z249" s="368"/>
      <c r="AA249" s="194"/>
      <c r="AB249" s="194"/>
      <c r="AC249" s="194"/>
      <c r="AD249" s="368"/>
      <c r="AE249" s="368"/>
      <c r="AF249" s="368"/>
      <c r="AG249" s="194"/>
      <c r="AH249" s="368"/>
      <c r="AI249" s="368"/>
      <c r="AJ249" s="368"/>
      <c r="AK249" s="368"/>
      <c r="AL249" s="368"/>
      <c r="AM249" s="368"/>
      <c r="AN249" s="368"/>
      <c r="AO249" s="368"/>
      <c r="AP249" s="368"/>
      <c r="AQ249" s="368"/>
      <c r="AR249" s="368"/>
      <c r="AS249" s="368"/>
      <c r="AT249" s="368"/>
      <c r="AU249" s="368"/>
      <c r="AV249" s="368"/>
      <c r="AW249" s="368"/>
      <c r="AX249" s="368"/>
      <c r="AY249" s="368"/>
      <c r="AZ249" s="368"/>
      <c r="BA249" s="368"/>
      <c r="BB249" s="194"/>
      <c r="BC249" s="368"/>
      <c r="BD249" s="194"/>
      <c r="BE249" s="194">
        <v>0</v>
      </c>
      <c r="BF249" s="194"/>
      <c r="BG249" s="194"/>
      <c r="BH249" s="194"/>
      <c r="BI249" s="194"/>
      <c r="BJ249" s="194"/>
      <c r="BK249" s="194"/>
      <c r="BL249" s="194"/>
      <c r="BM249" s="194"/>
      <c r="BN249" s="194"/>
      <c r="BO249" s="194"/>
      <c r="BP249" s="194"/>
      <c r="BQ249" s="193" t="s">
        <v>771</v>
      </c>
      <c r="BR249" s="193"/>
      <c r="BS249" s="321" t="s">
        <v>409</v>
      </c>
      <c r="BU249" s="194">
        <f t="shared" si="31"/>
        <v>0</v>
      </c>
      <c r="BV249" s="322"/>
      <c r="BW249" s="322"/>
      <c r="BX249" s="322"/>
      <c r="BY249" s="322"/>
    </row>
    <row r="250" spans="1:77" ht="20.25" customHeight="1">
      <c r="A250" s="317">
        <v>14</v>
      </c>
      <c r="B250" s="318" t="s">
        <v>772</v>
      </c>
      <c r="C250" s="461" t="s">
        <v>416</v>
      </c>
      <c r="D250" s="317" t="s">
        <v>138</v>
      </c>
      <c r="E250" s="305">
        <v>0.1</v>
      </c>
      <c r="F250" s="305">
        <v>0.1</v>
      </c>
      <c r="G250" s="305"/>
      <c r="H250" s="305">
        <f t="shared" si="22"/>
        <v>0.1</v>
      </c>
      <c r="I250" s="305"/>
      <c r="J250" s="305">
        <f t="shared" si="30"/>
        <v>0.1</v>
      </c>
      <c r="K250" s="319" t="s">
        <v>389</v>
      </c>
      <c r="L250" s="299"/>
      <c r="M250" s="460" t="s">
        <v>392</v>
      </c>
      <c r="N250" s="458" t="s">
        <v>381</v>
      </c>
      <c r="O250" s="349"/>
      <c r="P250" s="194">
        <v>0</v>
      </c>
      <c r="Q250" s="349"/>
      <c r="R250" s="349">
        <v>0.1</v>
      </c>
      <c r="S250" s="349"/>
      <c r="T250" s="349"/>
      <c r="U250" s="349"/>
      <c r="V250" s="349"/>
      <c r="W250" s="349"/>
      <c r="X250" s="349"/>
      <c r="Y250" s="349"/>
      <c r="Z250" s="349"/>
      <c r="AA250" s="194"/>
      <c r="AB250" s="194"/>
      <c r="AC250" s="194"/>
      <c r="AD250" s="349"/>
      <c r="AE250" s="349"/>
      <c r="AF250" s="349"/>
      <c r="AG250" s="194"/>
      <c r="AH250" s="349"/>
      <c r="AI250" s="349"/>
      <c r="AJ250" s="349"/>
      <c r="AK250" s="349"/>
      <c r="AL250" s="349"/>
      <c r="AM250" s="349"/>
      <c r="AN250" s="349"/>
      <c r="AO250" s="349"/>
      <c r="AP250" s="349"/>
      <c r="AQ250" s="349"/>
      <c r="AR250" s="349"/>
      <c r="AS250" s="349"/>
      <c r="AT250" s="349"/>
      <c r="AU250" s="349"/>
      <c r="AV250" s="349"/>
      <c r="AW250" s="349"/>
      <c r="AX250" s="349"/>
      <c r="AY250" s="349"/>
      <c r="AZ250" s="349"/>
      <c r="BA250" s="349"/>
      <c r="BB250" s="194"/>
      <c r="BC250" s="349"/>
      <c r="BD250" s="194"/>
      <c r="BE250" s="194">
        <v>0</v>
      </c>
      <c r="BF250" s="194"/>
      <c r="BG250" s="194"/>
      <c r="BH250" s="194"/>
      <c r="BI250" s="194"/>
      <c r="BJ250" s="194"/>
      <c r="BK250" s="194"/>
      <c r="BL250" s="194"/>
      <c r="BM250" s="194"/>
      <c r="BN250" s="194"/>
      <c r="BO250" s="194"/>
      <c r="BP250" s="194"/>
      <c r="BQ250" s="193" t="s">
        <v>773</v>
      </c>
      <c r="BR250" s="193"/>
      <c r="BS250" s="321" t="s">
        <v>409</v>
      </c>
      <c r="BU250" s="194">
        <f t="shared" si="31"/>
        <v>0</v>
      </c>
      <c r="BV250" s="322"/>
      <c r="BW250" s="322"/>
      <c r="BX250" s="322"/>
      <c r="BY250" s="322"/>
    </row>
    <row r="251" spans="1:77" ht="20.25" customHeight="1">
      <c r="A251" s="317">
        <v>15</v>
      </c>
      <c r="B251" s="318" t="s">
        <v>774</v>
      </c>
      <c r="C251" s="461" t="s">
        <v>416</v>
      </c>
      <c r="D251" s="317" t="s">
        <v>138</v>
      </c>
      <c r="E251" s="305">
        <v>0.06</v>
      </c>
      <c r="F251" s="305">
        <v>0.06</v>
      </c>
      <c r="G251" s="305"/>
      <c r="H251" s="305">
        <f t="shared" si="22"/>
        <v>0.06</v>
      </c>
      <c r="I251" s="305"/>
      <c r="J251" s="305">
        <f t="shared" si="30"/>
        <v>0.06</v>
      </c>
      <c r="K251" s="319" t="s">
        <v>389</v>
      </c>
      <c r="L251" s="299"/>
      <c r="M251" s="460" t="s">
        <v>392</v>
      </c>
      <c r="N251" s="458" t="s">
        <v>381</v>
      </c>
      <c r="O251" s="349"/>
      <c r="P251" s="194">
        <v>0</v>
      </c>
      <c r="Q251" s="349">
        <v>0.06</v>
      </c>
      <c r="R251" s="349"/>
      <c r="S251" s="349"/>
      <c r="T251" s="349"/>
      <c r="U251" s="349"/>
      <c r="V251" s="349"/>
      <c r="W251" s="349"/>
      <c r="X251" s="349"/>
      <c r="Y251" s="349"/>
      <c r="Z251" s="349"/>
      <c r="AA251" s="194"/>
      <c r="AB251" s="194"/>
      <c r="AC251" s="194"/>
      <c r="AD251" s="349"/>
      <c r="AE251" s="349"/>
      <c r="AF251" s="349"/>
      <c r="AG251" s="194"/>
      <c r="AH251" s="349"/>
      <c r="AI251" s="349"/>
      <c r="AJ251" s="349"/>
      <c r="AK251" s="349"/>
      <c r="AL251" s="349"/>
      <c r="AM251" s="349"/>
      <c r="AN251" s="349"/>
      <c r="AO251" s="349"/>
      <c r="AP251" s="349"/>
      <c r="AQ251" s="349"/>
      <c r="AR251" s="349"/>
      <c r="AS251" s="349"/>
      <c r="AT251" s="349"/>
      <c r="AU251" s="349"/>
      <c r="AV251" s="349"/>
      <c r="AW251" s="349"/>
      <c r="AX251" s="349"/>
      <c r="AY251" s="349"/>
      <c r="AZ251" s="349"/>
      <c r="BA251" s="349"/>
      <c r="BB251" s="194"/>
      <c r="BC251" s="349"/>
      <c r="BD251" s="194"/>
      <c r="BE251" s="194">
        <v>0</v>
      </c>
      <c r="BF251" s="194"/>
      <c r="BG251" s="194"/>
      <c r="BH251" s="194"/>
      <c r="BI251" s="194"/>
      <c r="BJ251" s="194"/>
      <c r="BK251" s="194"/>
      <c r="BL251" s="194"/>
      <c r="BM251" s="194"/>
      <c r="BN251" s="194"/>
      <c r="BO251" s="194"/>
      <c r="BP251" s="194"/>
      <c r="BQ251" s="193" t="s">
        <v>775</v>
      </c>
      <c r="BR251" s="193"/>
      <c r="BS251" s="321" t="s">
        <v>409</v>
      </c>
      <c r="BU251" s="194">
        <f t="shared" si="31"/>
        <v>0</v>
      </c>
      <c r="BV251" s="322"/>
      <c r="BW251" s="322"/>
      <c r="BX251" s="322"/>
      <c r="BY251" s="322"/>
    </row>
    <row r="252" spans="1:77" ht="20.25" customHeight="1">
      <c r="A252" s="317">
        <v>16</v>
      </c>
      <c r="B252" s="318" t="s">
        <v>776</v>
      </c>
      <c r="C252" s="461" t="s">
        <v>416</v>
      </c>
      <c r="D252" s="317" t="s">
        <v>138</v>
      </c>
      <c r="E252" s="305">
        <v>0.05</v>
      </c>
      <c r="F252" s="305">
        <v>0.05</v>
      </c>
      <c r="G252" s="305"/>
      <c r="H252" s="305">
        <f t="shared" si="22"/>
        <v>0.05</v>
      </c>
      <c r="I252" s="305"/>
      <c r="J252" s="305">
        <f t="shared" si="30"/>
        <v>0.05</v>
      </c>
      <c r="K252" s="319" t="s">
        <v>389</v>
      </c>
      <c r="L252" s="299"/>
      <c r="M252" s="460" t="s">
        <v>392</v>
      </c>
      <c r="N252" s="458" t="s">
        <v>381</v>
      </c>
      <c r="O252" s="349"/>
      <c r="P252" s="194">
        <v>0</v>
      </c>
      <c r="Q252" s="349"/>
      <c r="R252" s="349"/>
      <c r="S252" s="349"/>
      <c r="T252" s="349"/>
      <c r="U252" s="349"/>
      <c r="V252" s="349"/>
      <c r="W252" s="349"/>
      <c r="X252" s="349"/>
      <c r="Y252" s="349"/>
      <c r="Z252" s="349"/>
      <c r="AA252" s="194">
        <v>0.05</v>
      </c>
      <c r="AB252" s="194"/>
      <c r="AC252" s="194"/>
      <c r="AD252" s="349"/>
      <c r="AE252" s="349"/>
      <c r="AF252" s="349"/>
      <c r="AG252" s="194"/>
      <c r="AH252" s="349"/>
      <c r="AI252" s="349"/>
      <c r="AJ252" s="349"/>
      <c r="AK252" s="349"/>
      <c r="AL252" s="349"/>
      <c r="AM252" s="349"/>
      <c r="AN252" s="349"/>
      <c r="AO252" s="349"/>
      <c r="AP252" s="349"/>
      <c r="AQ252" s="349"/>
      <c r="AR252" s="349"/>
      <c r="AS252" s="349"/>
      <c r="AT252" s="349"/>
      <c r="AU252" s="349"/>
      <c r="AV252" s="349"/>
      <c r="AW252" s="349"/>
      <c r="AX252" s="349"/>
      <c r="AY252" s="349"/>
      <c r="AZ252" s="349"/>
      <c r="BA252" s="349"/>
      <c r="BB252" s="194"/>
      <c r="BC252" s="349"/>
      <c r="BD252" s="194"/>
      <c r="BE252" s="194">
        <v>0</v>
      </c>
      <c r="BF252" s="194"/>
      <c r="BG252" s="194"/>
      <c r="BH252" s="194"/>
      <c r="BI252" s="194"/>
      <c r="BJ252" s="194"/>
      <c r="BK252" s="194"/>
      <c r="BL252" s="194"/>
      <c r="BM252" s="194"/>
      <c r="BN252" s="194"/>
      <c r="BO252" s="194"/>
      <c r="BP252" s="194"/>
      <c r="BQ252" s="193" t="s">
        <v>777</v>
      </c>
      <c r="BR252" s="193"/>
      <c r="BS252" s="321" t="s">
        <v>409</v>
      </c>
      <c r="BU252" s="194">
        <f t="shared" si="31"/>
        <v>0</v>
      </c>
      <c r="BV252" s="322"/>
      <c r="BW252" s="322"/>
      <c r="BX252" s="322"/>
      <c r="BY252" s="322"/>
    </row>
    <row r="253" spans="1:77" ht="33">
      <c r="A253" s="317">
        <v>17</v>
      </c>
      <c r="B253" s="318" t="s">
        <v>778</v>
      </c>
      <c r="C253" s="461" t="s">
        <v>420</v>
      </c>
      <c r="D253" s="317" t="s">
        <v>138</v>
      </c>
      <c r="E253" s="305">
        <v>0.3</v>
      </c>
      <c r="F253" s="305">
        <v>0.3</v>
      </c>
      <c r="G253" s="305"/>
      <c r="H253" s="305">
        <f t="shared" si="22"/>
        <v>0.3</v>
      </c>
      <c r="I253" s="305">
        <v>0.25</v>
      </c>
      <c r="J253" s="305">
        <f t="shared" si="30"/>
        <v>0.05</v>
      </c>
      <c r="K253" s="319" t="s">
        <v>389</v>
      </c>
      <c r="L253" s="299"/>
      <c r="M253" s="460" t="s">
        <v>392</v>
      </c>
      <c r="N253" s="458" t="s">
        <v>381</v>
      </c>
      <c r="O253" s="349"/>
      <c r="P253" s="194">
        <v>0</v>
      </c>
      <c r="Q253" s="349">
        <v>0.05</v>
      </c>
      <c r="R253" s="349"/>
      <c r="S253" s="349"/>
      <c r="T253" s="349"/>
      <c r="U253" s="349"/>
      <c r="V253" s="349"/>
      <c r="W253" s="349"/>
      <c r="X253" s="349"/>
      <c r="Y253" s="349"/>
      <c r="Z253" s="349"/>
      <c r="AA253" s="194"/>
      <c r="AB253" s="194"/>
      <c r="AC253" s="194"/>
      <c r="AD253" s="349"/>
      <c r="AE253" s="349"/>
      <c r="AF253" s="349"/>
      <c r="AG253" s="194"/>
      <c r="AH253" s="349"/>
      <c r="AI253" s="349"/>
      <c r="AJ253" s="349"/>
      <c r="AK253" s="349"/>
      <c r="AL253" s="349"/>
      <c r="AM253" s="349"/>
      <c r="AN253" s="349"/>
      <c r="AO253" s="349"/>
      <c r="AP253" s="349"/>
      <c r="AQ253" s="349"/>
      <c r="AR253" s="349"/>
      <c r="AS253" s="349"/>
      <c r="AT253" s="349"/>
      <c r="AU253" s="349"/>
      <c r="AV253" s="349"/>
      <c r="AW253" s="349"/>
      <c r="AX253" s="349"/>
      <c r="AY253" s="349"/>
      <c r="AZ253" s="349"/>
      <c r="BA253" s="349"/>
      <c r="BB253" s="194"/>
      <c r="BC253" s="349"/>
      <c r="BD253" s="194"/>
      <c r="BE253" s="194">
        <v>0</v>
      </c>
      <c r="BF253" s="194"/>
      <c r="BG253" s="194"/>
      <c r="BH253" s="194"/>
      <c r="BI253" s="194"/>
      <c r="BJ253" s="194"/>
      <c r="BK253" s="194"/>
      <c r="BL253" s="194"/>
      <c r="BM253" s="194"/>
      <c r="BN253" s="194"/>
      <c r="BO253" s="194"/>
      <c r="BP253" s="194"/>
      <c r="BQ253" s="193" t="s">
        <v>779</v>
      </c>
      <c r="BR253" s="193" t="s">
        <v>780</v>
      </c>
      <c r="BS253" s="321" t="s">
        <v>479</v>
      </c>
      <c r="BU253" s="194">
        <f t="shared" si="31"/>
        <v>0</v>
      </c>
      <c r="BV253" s="322"/>
      <c r="BW253" s="322"/>
      <c r="BX253" s="322" t="s">
        <v>410</v>
      </c>
      <c r="BY253" s="322"/>
    </row>
    <row r="254" spans="1:77" ht="18.75" customHeight="1">
      <c r="A254" s="317">
        <v>18</v>
      </c>
      <c r="B254" s="318" t="s">
        <v>781</v>
      </c>
      <c r="C254" s="461" t="s">
        <v>420</v>
      </c>
      <c r="D254" s="317" t="s">
        <v>138</v>
      </c>
      <c r="E254" s="305">
        <v>0.1</v>
      </c>
      <c r="F254" s="305">
        <v>0.1</v>
      </c>
      <c r="G254" s="305"/>
      <c r="H254" s="305">
        <f t="shared" si="22"/>
        <v>0.1</v>
      </c>
      <c r="I254" s="305">
        <v>7.0000000000000007E-2</v>
      </c>
      <c r="J254" s="305">
        <f t="shared" si="30"/>
        <v>0.03</v>
      </c>
      <c r="K254" s="319" t="s">
        <v>389</v>
      </c>
      <c r="L254" s="299"/>
      <c r="M254" s="460" t="s">
        <v>392</v>
      </c>
      <c r="N254" s="458" t="s">
        <v>381</v>
      </c>
      <c r="O254" s="349"/>
      <c r="P254" s="194">
        <v>0</v>
      </c>
      <c r="Q254" s="349">
        <v>0.03</v>
      </c>
      <c r="R254" s="349"/>
      <c r="S254" s="349"/>
      <c r="T254" s="349"/>
      <c r="U254" s="349"/>
      <c r="V254" s="349"/>
      <c r="W254" s="349"/>
      <c r="X254" s="349"/>
      <c r="Y254" s="349"/>
      <c r="Z254" s="349"/>
      <c r="AA254" s="194"/>
      <c r="AB254" s="194"/>
      <c r="AC254" s="194"/>
      <c r="AD254" s="349"/>
      <c r="AE254" s="349"/>
      <c r="AF254" s="349"/>
      <c r="AG254" s="194"/>
      <c r="AH254" s="349"/>
      <c r="AI254" s="349"/>
      <c r="AJ254" s="349"/>
      <c r="AK254" s="349"/>
      <c r="AL254" s="349"/>
      <c r="AM254" s="349"/>
      <c r="AN254" s="349"/>
      <c r="AO254" s="349"/>
      <c r="AP254" s="349"/>
      <c r="AQ254" s="349"/>
      <c r="AR254" s="349"/>
      <c r="AS254" s="349"/>
      <c r="AT254" s="349"/>
      <c r="AU254" s="349"/>
      <c r="AV254" s="349"/>
      <c r="AW254" s="349"/>
      <c r="AX254" s="349"/>
      <c r="AY254" s="349"/>
      <c r="AZ254" s="349"/>
      <c r="BA254" s="349"/>
      <c r="BB254" s="194"/>
      <c r="BC254" s="349"/>
      <c r="BD254" s="194"/>
      <c r="BE254" s="194">
        <v>0</v>
      </c>
      <c r="BF254" s="194"/>
      <c r="BG254" s="194"/>
      <c r="BH254" s="194"/>
      <c r="BI254" s="194"/>
      <c r="BJ254" s="194"/>
      <c r="BK254" s="194"/>
      <c r="BL254" s="194"/>
      <c r="BM254" s="194"/>
      <c r="BN254" s="194"/>
      <c r="BO254" s="194"/>
      <c r="BP254" s="194"/>
      <c r="BQ254" s="193" t="s">
        <v>782</v>
      </c>
      <c r="BR254" s="193"/>
      <c r="BS254" s="321"/>
      <c r="BT254" s="295" t="s">
        <v>703</v>
      </c>
      <c r="BU254" s="194">
        <f t="shared" si="31"/>
        <v>0</v>
      </c>
      <c r="BV254" s="322"/>
      <c r="BW254" s="322"/>
      <c r="BX254" s="322" t="s">
        <v>410</v>
      </c>
      <c r="BY254" s="322"/>
    </row>
    <row r="255" spans="1:77" ht="18.75" customHeight="1">
      <c r="A255" s="317">
        <v>19</v>
      </c>
      <c r="B255" s="318" t="s">
        <v>783</v>
      </c>
      <c r="C255" s="461" t="s">
        <v>422</v>
      </c>
      <c r="D255" s="317" t="s">
        <v>138</v>
      </c>
      <c r="E255" s="305">
        <v>0.15000000000000002</v>
      </c>
      <c r="F255" s="305">
        <v>0.15000000000000002</v>
      </c>
      <c r="G255" s="305"/>
      <c r="H255" s="305">
        <f t="shared" si="22"/>
        <v>0.15000000000000002</v>
      </c>
      <c r="I255" s="305">
        <v>0.05</v>
      </c>
      <c r="J255" s="305">
        <f t="shared" si="30"/>
        <v>0.1</v>
      </c>
      <c r="K255" s="319" t="s">
        <v>389</v>
      </c>
      <c r="L255" s="299"/>
      <c r="M255" s="460" t="s">
        <v>392</v>
      </c>
      <c r="N255" s="458" t="s">
        <v>381</v>
      </c>
      <c r="O255" s="349"/>
      <c r="P255" s="194">
        <v>0.1</v>
      </c>
      <c r="Q255" s="349"/>
      <c r="R255" s="349"/>
      <c r="S255" s="349"/>
      <c r="T255" s="349"/>
      <c r="U255" s="349"/>
      <c r="V255" s="349"/>
      <c r="W255" s="349"/>
      <c r="X255" s="349"/>
      <c r="Y255" s="349"/>
      <c r="Z255" s="349"/>
      <c r="AA255" s="194"/>
      <c r="AB255" s="194"/>
      <c r="AC255" s="194"/>
      <c r="AD255" s="349"/>
      <c r="AE255" s="349"/>
      <c r="AF255" s="349"/>
      <c r="AG255" s="194"/>
      <c r="AH255" s="349"/>
      <c r="AI255" s="349"/>
      <c r="AJ255" s="349"/>
      <c r="AK255" s="349"/>
      <c r="AL255" s="349"/>
      <c r="AM255" s="349"/>
      <c r="AN255" s="349"/>
      <c r="AO255" s="349"/>
      <c r="AP255" s="349"/>
      <c r="AQ255" s="349"/>
      <c r="AR255" s="349"/>
      <c r="AS255" s="349"/>
      <c r="AT255" s="349"/>
      <c r="AU255" s="349"/>
      <c r="AV255" s="349"/>
      <c r="AW255" s="349"/>
      <c r="AX255" s="349"/>
      <c r="AY255" s="349"/>
      <c r="AZ255" s="349"/>
      <c r="BA255" s="349"/>
      <c r="BB255" s="194"/>
      <c r="BC255" s="349"/>
      <c r="BD255" s="194"/>
      <c r="BE255" s="194">
        <v>0</v>
      </c>
      <c r="BF255" s="194"/>
      <c r="BG255" s="194"/>
      <c r="BH255" s="194"/>
      <c r="BI255" s="194"/>
      <c r="BJ255" s="194"/>
      <c r="BK255" s="194"/>
      <c r="BL255" s="194"/>
      <c r="BM255" s="194"/>
      <c r="BN255" s="194"/>
      <c r="BO255" s="194"/>
      <c r="BP255" s="194"/>
      <c r="BQ255" s="193" t="s">
        <v>784</v>
      </c>
      <c r="BR255" s="193"/>
      <c r="BS255" s="321" t="s">
        <v>409</v>
      </c>
      <c r="BU255" s="194">
        <f t="shared" si="31"/>
        <v>0</v>
      </c>
      <c r="BV255" s="322"/>
      <c r="BW255" s="322"/>
      <c r="BX255" s="322"/>
      <c r="BY255" s="322"/>
    </row>
    <row r="256" spans="1:77" hidden="1">
      <c r="A256" s="317">
        <v>22</v>
      </c>
      <c r="B256" s="318" t="s">
        <v>785</v>
      </c>
      <c r="C256" s="461" t="s">
        <v>406</v>
      </c>
      <c r="D256" s="317" t="s">
        <v>138</v>
      </c>
      <c r="E256" s="305">
        <v>0.13</v>
      </c>
      <c r="F256" s="305">
        <v>7.0000000000000007E-2</v>
      </c>
      <c r="G256" s="305"/>
      <c r="H256" s="305">
        <f t="shared" si="22"/>
        <v>7.0000000000000007E-2</v>
      </c>
      <c r="I256" s="305">
        <v>7.0000000000000007E-2</v>
      </c>
      <c r="J256" s="305">
        <f t="shared" si="30"/>
        <v>0</v>
      </c>
      <c r="K256" s="319" t="s">
        <v>387</v>
      </c>
      <c r="L256" s="299"/>
      <c r="M256" s="460" t="s">
        <v>392</v>
      </c>
      <c r="N256" s="299"/>
      <c r="O256" s="349"/>
      <c r="P256" s="194">
        <v>0</v>
      </c>
      <c r="Q256" s="349"/>
      <c r="R256" s="349"/>
      <c r="S256" s="349"/>
      <c r="T256" s="349"/>
      <c r="U256" s="349"/>
      <c r="V256" s="349"/>
      <c r="W256" s="349"/>
      <c r="X256" s="349"/>
      <c r="Y256" s="349"/>
      <c r="Z256" s="349"/>
      <c r="AA256" s="194"/>
      <c r="AB256" s="194"/>
      <c r="AC256" s="194"/>
      <c r="AD256" s="349"/>
      <c r="AE256" s="349"/>
      <c r="AF256" s="349"/>
      <c r="AG256" s="194"/>
      <c r="AH256" s="349"/>
      <c r="AI256" s="349"/>
      <c r="AJ256" s="349"/>
      <c r="AK256" s="349"/>
      <c r="AL256" s="349"/>
      <c r="AM256" s="349"/>
      <c r="AN256" s="349"/>
      <c r="AO256" s="349"/>
      <c r="AP256" s="349"/>
      <c r="AQ256" s="349"/>
      <c r="AR256" s="349"/>
      <c r="AS256" s="349"/>
      <c r="AT256" s="349"/>
      <c r="AU256" s="349"/>
      <c r="AV256" s="349"/>
      <c r="AW256" s="349"/>
      <c r="AX256" s="349"/>
      <c r="AY256" s="349"/>
      <c r="AZ256" s="349"/>
      <c r="BA256" s="349"/>
      <c r="BB256" s="194"/>
      <c r="BC256" s="349"/>
      <c r="BD256" s="194"/>
      <c r="BE256" s="194">
        <v>0</v>
      </c>
      <c r="BF256" s="194"/>
      <c r="BG256" s="194"/>
      <c r="BH256" s="194"/>
      <c r="BI256" s="194"/>
      <c r="BJ256" s="194"/>
      <c r="BK256" s="194"/>
      <c r="BL256" s="194"/>
      <c r="BM256" s="194"/>
      <c r="BN256" s="194"/>
      <c r="BO256" s="194"/>
      <c r="BP256" s="194"/>
      <c r="BQ256" s="193" t="s">
        <v>786</v>
      </c>
      <c r="BR256" s="193"/>
      <c r="BS256" s="321" t="s">
        <v>409</v>
      </c>
      <c r="BU256" s="194">
        <f t="shared" si="31"/>
        <v>0.06</v>
      </c>
      <c r="BV256" s="322" t="s">
        <v>410</v>
      </c>
      <c r="BW256" s="322"/>
      <c r="BX256" s="322"/>
      <c r="BY256" s="322"/>
    </row>
    <row r="257" spans="1:78" hidden="1">
      <c r="A257" s="317">
        <v>20</v>
      </c>
      <c r="B257" s="318" t="s">
        <v>787</v>
      </c>
      <c r="C257" s="461" t="s">
        <v>406</v>
      </c>
      <c r="D257" s="317" t="s">
        <v>138</v>
      </c>
      <c r="E257" s="305">
        <v>0.32</v>
      </c>
      <c r="F257" s="305">
        <v>0</v>
      </c>
      <c r="G257" s="305"/>
      <c r="H257" s="305">
        <f>I257+J257</f>
        <v>0</v>
      </c>
      <c r="I257" s="305"/>
      <c r="J257" s="305">
        <f t="shared" si="30"/>
        <v>0</v>
      </c>
      <c r="K257" s="319" t="s">
        <v>387</v>
      </c>
      <c r="L257" s="299"/>
      <c r="M257" s="460" t="s">
        <v>392</v>
      </c>
      <c r="N257" s="299"/>
      <c r="O257" s="349"/>
      <c r="P257" s="194">
        <v>0</v>
      </c>
      <c r="Q257" s="349"/>
      <c r="R257" s="349"/>
      <c r="S257" s="349"/>
      <c r="T257" s="349"/>
      <c r="U257" s="349"/>
      <c r="V257" s="349"/>
      <c r="W257" s="349"/>
      <c r="X257" s="349"/>
      <c r="Y257" s="349"/>
      <c r="Z257" s="349"/>
      <c r="AA257" s="194"/>
      <c r="AB257" s="194"/>
      <c r="AC257" s="194"/>
      <c r="AD257" s="349"/>
      <c r="AE257" s="349"/>
      <c r="AF257" s="349"/>
      <c r="AG257" s="194"/>
      <c r="AH257" s="349"/>
      <c r="AI257" s="349"/>
      <c r="AJ257" s="349"/>
      <c r="AK257" s="349"/>
      <c r="AL257" s="349"/>
      <c r="AM257" s="349"/>
      <c r="AN257" s="349"/>
      <c r="AO257" s="349"/>
      <c r="AP257" s="349"/>
      <c r="AQ257" s="349"/>
      <c r="AR257" s="349"/>
      <c r="AS257" s="349"/>
      <c r="AT257" s="349"/>
      <c r="AU257" s="349"/>
      <c r="AV257" s="349"/>
      <c r="AW257" s="349"/>
      <c r="AX257" s="349"/>
      <c r="AY257" s="349"/>
      <c r="AZ257" s="349"/>
      <c r="BA257" s="349"/>
      <c r="BB257" s="194"/>
      <c r="BC257" s="349"/>
      <c r="BD257" s="194"/>
      <c r="BE257" s="194">
        <v>0</v>
      </c>
      <c r="BF257" s="194"/>
      <c r="BG257" s="194"/>
      <c r="BH257" s="194"/>
      <c r="BI257" s="194"/>
      <c r="BJ257" s="194"/>
      <c r="BK257" s="194"/>
      <c r="BL257" s="194"/>
      <c r="BM257" s="194"/>
      <c r="BN257" s="194"/>
      <c r="BO257" s="194"/>
      <c r="BP257" s="194"/>
      <c r="BQ257" s="193" t="s">
        <v>788</v>
      </c>
      <c r="BR257" s="193"/>
      <c r="BS257" s="321" t="s">
        <v>409</v>
      </c>
      <c r="BU257" s="194">
        <f>E257-H257</f>
        <v>0.32</v>
      </c>
      <c r="BV257" s="322" t="s">
        <v>410</v>
      </c>
      <c r="BW257" s="322"/>
      <c r="BX257" s="322"/>
      <c r="BY257" s="322"/>
    </row>
    <row r="258" spans="1:78" hidden="1">
      <c r="A258" s="317">
        <v>21</v>
      </c>
      <c r="B258" s="318" t="s">
        <v>789</v>
      </c>
      <c r="C258" s="461" t="s">
        <v>406</v>
      </c>
      <c r="D258" s="317" t="s">
        <v>138</v>
      </c>
      <c r="E258" s="305">
        <v>0.05</v>
      </c>
      <c r="F258" s="305">
        <v>0</v>
      </c>
      <c r="G258" s="305"/>
      <c r="H258" s="305">
        <f>I258+J258</f>
        <v>0</v>
      </c>
      <c r="I258" s="305"/>
      <c r="J258" s="305">
        <f t="shared" si="30"/>
        <v>0</v>
      </c>
      <c r="K258" s="319" t="s">
        <v>387</v>
      </c>
      <c r="L258" s="299"/>
      <c r="M258" s="460" t="s">
        <v>392</v>
      </c>
      <c r="N258" s="299"/>
      <c r="O258" s="320"/>
      <c r="P258" s="194">
        <v>0</v>
      </c>
      <c r="Q258" s="387"/>
      <c r="R258" s="320"/>
      <c r="S258" s="320"/>
      <c r="T258" s="320"/>
      <c r="U258" s="320"/>
      <c r="V258" s="320"/>
      <c r="W258" s="320"/>
      <c r="X258" s="320"/>
      <c r="Y258" s="320"/>
      <c r="Z258" s="320"/>
      <c r="AA258" s="194"/>
      <c r="AB258" s="194"/>
      <c r="AC258" s="194"/>
      <c r="AD258" s="320"/>
      <c r="AE258" s="320"/>
      <c r="AF258" s="320"/>
      <c r="AG258" s="194"/>
      <c r="AH258" s="320"/>
      <c r="AI258" s="320"/>
      <c r="AJ258" s="320"/>
      <c r="AK258" s="320"/>
      <c r="AL258" s="320"/>
      <c r="AM258" s="320"/>
      <c r="AN258" s="320"/>
      <c r="AO258" s="320"/>
      <c r="AP258" s="320"/>
      <c r="AQ258" s="320"/>
      <c r="AR258" s="320"/>
      <c r="AS258" s="320"/>
      <c r="AT258" s="320"/>
      <c r="AU258" s="320"/>
      <c r="AV258" s="320"/>
      <c r="AW258" s="320"/>
      <c r="AX258" s="320"/>
      <c r="AY258" s="320"/>
      <c r="AZ258" s="320"/>
      <c r="BA258" s="320"/>
      <c r="BB258" s="194"/>
      <c r="BC258" s="320"/>
      <c r="BD258" s="194"/>
      <c r="BE258" s="194">
        <v>0</v>
      </c>
      <c r="BF258" s="194"/>
      <c r="BG258" s="194"/>
      <c r="BH258" s="194"/>
      <c r="BI258" s="194"/>
      <c r="BJ258" s="194"/>
      <c r="BK258" s="194"/>
      <c r="BL258" s="194"/>
      <c r="BM258" s="194"/>
      <c r="BN258" s="194"/>
      <c r="BO258" s="194"/>
      <c r="BP258" s="194"/>
      <c r="BQ258" s="193" t="s">
        <v>790</v>
      </c>
      <c r="BR258" s="193"/>
      <c r="BS258" s="321" t="s">
        <v>409</v>
      </c>
      <c r="BU258" s="194">
        <f>E258-H258</f>
        <v>0.05</v>
      </c>
      <c r="BV258" s="322" t="s">
        <v>410</v>
      </c>
      <c r="BW258" s="322"/>
      <c r="BX258" s="322"/>
      <c r="BY258" s="322"/>
    </row>
    <row r="259" spans="1:78" ht="33" hidden="1">
      <c r="A259" s="317">
        <v>23</v>
      </c>
      <c r="B259" s="318" t="s">
        <v>791</v>
      </c>
      <c r="C259" s="461" t="s">
        <v>414</v>
      </c>
      <c r="D259" s="317" t="s">
        <v>138</v>
      </c>
      <c r="E259" s="305">
        <v>0.15</v>
      </c>
      <c r="F259" s="305">
        <v>0</v>
      </c>
      <c r="G259" s="305"/>
      <c r="H259" s="305">
        <f t="shared" si="22"/>
        <v>0</v>
      </c>
      <c r="I259" s="305"/>
      <c r="J259" s="305">
        <f t="shared" si="30"/>
        <v>0</v>
      </c>
      <c r="K259" s="319" t="s">
        <v>387</v>
      </c>
      <c r="L259" s="299"/>
      <c r="M259" s="460" t="s">
        <v>392</v>
      </c>
      <c r="N259" s="299"/>
      <c r="O259" s="320"/>
      <c r="P259" s="194">
        <v>0</v>
      </c>
      <c r="Q259" s="387"/>
      <c r="R259" s="320"/>
      <c r="S259" s="320"/>
      <c r="T259" s="320"/>
      <c r="U259" s="320"/>
      <c r="V259" s="320"/>
      <c r="W259" s="320"/>
      <c r="X259" s="320"/>
      <c r="Y259" s="320"/>
      <c r="Z259" s="320"/>
      <c r="AA259" s="194"/>
      <c r="AB259" s="194"/>
      <c r="AC259" s="194"/>
      <c r="AD259" s="320"/>
      <c r="AE259" s="320"/>
      <c r="AF259" s="320"/>
      <c r="AG259" s="194"/>
      <c r="AH259" s="320"/>
      <c r="AI259" s="320"/>
      <c r="AJ259" s="320"/>
      <c r="AK259" s="320"/>
      <c r="AL259" s="320"/>
      <c r="AM259" s="320"/>
      <c r="AN259" s="320"/>
      <c r="AO259" s="320"/>
      <c r="AP259" s="320"/>
      <c r="AQ259" s="320"/>
      <c r="AR259" s="320"/>
      <c r="AS259" s="320"/>
      <c r="AT259" s="320"/>
      <c r="AU259" s="320"/>
      <c r="AV259" s="320"/>
      <c r="AW259" s="320"/>
      <c r="AX259" s="320"/>
      <c r="AY259" s="320"/>
      <c r="AZ259" s="320"/>
      <c r="BA259" s="320"/>
      <c r="BB259" s="194"/>
      <c r="BC259" s="320"/>
      <c r="BD259" s="194"/>
      <c r="BE259" s="194">
        <v>0</v>
      </c>
      <c r="BF259" s="194"/>
      <c r="BG259" s="194"/>
      <c r="BH259" s="194"/>
      <c r="BI259" s="194"/>
      <c r="BJ259" s="194"/>
      <c r="BK259" s="194"/>
      <c r="BL259" s="194"/>
      <c r="BM259" s="194"/>
      <c r="BN259" s="194"/>
      <c r="BO259" s="194"/>
      <c r="BP259" s="194"/>
      <c r="BQ259" s="193" t="s">
        <v>792</v>
      </c>
      <c r="BR259" s="193"/>
      <c r="BS259" s="321" t="s">
        <v>479</v>
      </c>
      <c r="BU259" s="194">
        <f t="shared" si="31"/>
        <v>0.15</v>
      </c>
      <c r="BV259" s="322" t="s">
        <v>410</v>
      </c>
      <c r="BW259" s="322"/>
      <c r="BX259" s="322"/>
      <c r="BY259" s="322"/>
    </row>
    <row r="260" spans="1:78" hidden="1">
      <c r="A260" s="317">
        <v>24</v>
      </c>
      <c r="B260" s="318" t="s">
        <v>793</v>
      </c>
      <c r="C260" s="461" t="s">
        <v>418</v>
      </c>
      <c r="D260" s="317" t="s">
        <v>138</v>
      </c>
      <c r="E260" s="305">
        <v>0.16</v>
      </c>
      <c r="F260" s="305">
        <v>0.06</v>
      </c>
      <c r="G260" s="305"/>
      <c r="H260" s="305">
        <f t="shared" si="22"/>
        <v>0.06</v>
      </c>
      <c r="I260" s="305">
        <v>0.06</v>
      </c>
      <c r="J260" s="305">
        <f t="shared" si="30"/>
        <v>0</v>
      </c>
      <c r="K260" s="319" t="s">
        <v>387</v>
      </c>
      <c r="L260" s="299"/>
      <c r="M260" s="460" t="s">
        <v>392</v>
      </c>
      <c r="N260" s="299"/>
      <c r="O260" s="368"/>
      <c r="P260" s="194">
        <v>0</v>
      </c>
      <c r="Q260" s="368"/>
      <c r="R260" s="368"/>
      <c r="S260" s="368"/>
      <c r="T260" s="368"/>
      <c r="U260" s="368"/>
      <c r="V260" s="368"/>
      <c r="W260" s="368"/>
      <c r="X260" s="368"/>
      <c r="Y260" s="368"/>
      <c r="Z260" s="368"/>
      <c r="AA260" s="194"/>
      <c r="AB260" s="194"/>
      <c r="AC260" s="194"/>
      <c r="AD260" s="368"/>
      <c r="AE260" s="368"/>
      <c r="AF260" s="368"/>
      <c r="AG260" s="194"/>
      <c r="AH260" s="368"/>
      <c r="AI260" s="368"/>
      <c r="AJ260" s="368"/>
      <c r="AK260" s="368"/>
      <c r="AL260" s="368"/>
      <c r="AM260" s="368"/>
      <c r="AN260" s="368"/>
      <c r="AO260" s="368"/>
      <c r="AP260" s="368"/>
      <c r="AQ260" s="368"/>
      <c r="AR260" s="368"/>
      <c r="AS260" s="368"/>
      <c r="AT260" s="368"/>
      <c r="AU260" s="368"/>
      <c r="AV260" s="368"/>
      <c r="AW260" s="368"/>
      <c r="AX260" s="368"/>
      <c r="AY260" s="368"/>
      <c r="AZ260" s="368"/>
      <c r="BA260" s="368"/>
      <c r="BB260" s="194"/>
      <c r="BC260" s="368"/>
      <c r="BD260" s="194"/>
      <c r="BE260" s="194">
        <v>0</v>
      </c>
      <c r="BF260" s="194"/>
      <c r="BG260" s="194"/>
      <c r="BH260" s="194"/>
      <c r="BI260" s="194"/>
      <c r="BJ260" s="194"/>
      <c r="BK260" s="194"/>
      <c r="BL260" s="194"/>
      <c r="BM260" s="194"/>
      <c r="BN260" s="194"/>
      <c r="BO260" s="194"/>
      <c r="BP260" s="194"/>
      <c r="BQ260" s="193" t="s">
        <v>794</v>
      </c>
      <c r="BR260" s="193"/>
      <c r="BS260" s="321"/>
      <c r="BU260" s="194">
        <f t="shared" si="31"/>
        <v>0.1</v>
      </c>
      <c r="BV260" s="322" t="s">
        <v>410</v>
      </c>
      <c r="BW260" s="322"/>
      <c r="BX260" s="322"/>
      <c r="BY260" s="322"/>
    </row>
    <row r="261" spans="1:78" hidden="1">
      <c r="A261" s="317">
        <v>25</v>
      </c>
      <c r="B261" s="318" t="s">
        <v>795</v>
      </c>
      <c r="C261" s="461" t="s">
        <v>418</v>
      </c>
      <c r="D261" s="317" t="s">
        <v>138</v>
      </c>
      <c r="E261" s="305">
        <v>0.45</v>
      </c>
      <c r="F261" s="305">
        <v>0.43</v>
      </c>
      <c r="G261" s="305"/>
      <c r="H261" s="305">
        <f t="shared" si="22"/>
        <v>0.43</v>
      </c>
      <c r="I261" s="305">
        <v>0.43</v>
      </c>
      <c r="J261" s="305">
        <f t="shared" si="30"/>
        <v>0</v>
      </c>
      <c r="K261" s="319" t="s">
        <v>387</v>
      </c>
      <c r="L261" s="299"/>
      <c r="M261" s="460" t="s">
        <v>392</v>
      </c>
      <c r="N261" s="299"/>
      <c r="O261" s="349"/>
      <c r="P261" s="194">
        <v>0</v>
      </c>
      <c r="Q261" s="349"/>
      <c r="R261" s="349"/>
      <c r="S261" s="349"/>
      <c r="T261" s="349"/>
      <c r="U261" s="349"/>
      <c r="V261" s="349"/>
      <c r="W261" s="349"/>
      <c r="X261" s="349"/>
      <c r="Y261" s="349"/>
      <c r="Z261" s="349"/>
      <c r="AA261" s="194"/>
      <c r="AB261" s="194"/>
      <c r="AC261" s="194"/>
      <c r="AD261" s="349"/>
      <c r="AE261" s="349"/>
      <c r="AF261" s="349"/>
      <c r="AG261" s="194"/>
      <c r="AH261" s="349"/>
      <c r="AI261" s="349"/>
      <c r="AJ261" s="349"/>
      <c r="AK261" s="349"/>
      <c r="AL261" s="349"/>
      <c r="AM261" s="349"/>
      <c r="AN261" s="349"/>
      <c r="AO261" s="349"/>
      <c r="AP261" s="349"/>
      <c r="AQ261" s="349"/>
      <c r="AR261" s="349"/>
      <c r="AS261" s="349"/>
      <c r="AT261" s="349"/>
      <c r="AU261" s="349"/>
      <c r="AV261" s="349"/>
      <c r="AW261" s="349"/>
      <c r="AX261" s="349"/>
      <c r="AY261" s="349"/>
      <c r="AZ261" s="349"/>
      <c r="BA261" s="349"/>
      <c r="BB261" s="194"/>
      <c r="BC261" s="349"/>
      <c r="BD261" s="194"/>
      <c r="BE261" s="194">
        <v>0</v>
      </c>
      <c r="BF261" s="194"/>
      <c r="BG261" s="194"/>
      <c r="BH261" s="194"/>
      <c r="BI261" s="194"/>
      <c r="BJ261" s="194"/>
      <c r="BK261" s="194"/>
      <c r="BL261" s="194"/>
      <c r="BM261" s="194"/>
      <c r="BN261" s="194"/>
      <c r="BO261" s="194"/>
      <c r="BP261" s="194"/>
      <c r="BQ261" s="193" t="s">
        <v>796</v>
      </c>
      <c r="BR261" s="193"/>
      <c r="BS261" s="321"/>
      <c r="BU261" s="194">
        <f t="shared" si="31"/>
        <v>2.0000000000000018E-2</v>
      </c>
      <c r="BV261" s="322" t="s">
        <v>410</v>
      </c>
      <c r="BW261" s="322"/>
      <c r="BX261" s="322"/>
      <c r="BY261" s="322"/>
    </row>
    <row r="262" spans="1:78" ht="47.25" hidden="1">
      <c r="A262" s="317">
        <v>26</v>
      </c>
      <c r="B262" s="318" t="s">
        <v>797</v>
      </c>
      <c r="C262" s="461" t="s">
        <v>406</v>
      </c>
      <c r="D262" s="317" t="s">
        <v>138</v>
      </c>
      <c r="E262" s="305">
        <v>1.1299999999999999</v>
      </c>
      <c r="F262" s="305">
        <v>0</v>
      </c>
      <c r="G262" s="305"/>
      <c r="H262" s="305">
        <f t="shared" si="22"/>
        <v>0</v>
      </c>
      <c r="I262" s="305"/>
      <c r="J262" s="305">
        <f t="shared" si="30"/>
        <v>0</v>
      </c>
      <c r="K262" s="319" t="s">
        <v>388</v>
      </c>
      <c r="L262" s="299"/>
      <c r="M262" s="460" t="s">
        <v>392</v>
      </c>
      <c r="N262" s="299"/>
      <c r="O262" s="320"/>
      <c r="P262" s="194">
        <v>0</v>
      </c>
      <c r="Q262" s="387"/>
      <c r="R262" s="320"/>
      <c r="S262" s="320"/>
      <c r="T262" s="320"/>
      <c r="U262" s="320"/>
      <c r="V262" s="320"/>
      <c r="W262" s="320"/>
      <c r="X262" s="320"/>
      <c r="Y262" s="320"/>
      <c r="Z262" s="320"/>
      <c r="AA262" s="194"/>
      <c r="AB262" s="194"/>
      <c r="AC262" s="194"/>
      <c r="AD262" s="320"/>
      <c r="AE262" s="320"/>
      <c r="AF262" s="320"/>
      <c r="AG262" s="194"/>
      <c r="AH262" s="320"/>
      <c r="AI262" s="320"/>
      <c r="AJ262" s="320"/>
      <c r="AK262" s="320"/>
      <c r="AL262" s="320"/>
      <c r="AM262" s="320"/>
      <c r="AN262" s="320"/>
      <c r="AO262" s="320"/>
      <c r="AP262" s="320"/>
      <c r="AQ262" s="320"/>
      <c r="AR262" s="320"/>
      <c r="AS262" s="320"/>
      <c r="AT262" s="320"/>
      <c r="AU262" s="320"/>
      <c r="AV262" s="320"/>
      <c r="AW262" s="320"/>
      <c r="AX262" s="320"/>
      <c r="AY262" s="320"/>
      <c r="AZ262" s="320"/>
      <c r="BA262" s="320"/>
      <c r="BB262" s="194"/>
      <c r="BC262" s="320"/>
      <c r="BD262" s="194"/>
      <c r="BE262" s="194">
        <v>0</v>
      </c>
      <c r="BF262" s="194"/>
      <c r="BG262" s="194"/>
      <c r="BH262" s="194"/>
      <c r="BI262" s="194"/>
      <c r="BJ262" s="194"/>
      <c r="BK262" s="194"/>
      <c r="BL262" s="194"/>
      <c r="BM262" s="194"/>
      <c r="BN262" s="194"/>
      <c r="BO262" s="194"/>
      <c r="BP262" s="194"/>
      <c r="BQ262" s="193" t="s">
        <v>798</v>
      </c>
      <c r="BR262" s="299" t="s">
        <v>799</v>
      </c>
      <c r="BS262" s="321" t="s">
        <v>409</v>
      </c>
      <c r="BU262" s="194">
        <f t="shared" si="31"/>
        <v>1.1299999999999999</v>
      </c>
      <c r="BV262" s="322"/>
      <c r="BW262" s="322" t="s">
        <v>410</v>
      </c>
      <c r="BX262" s="322"/>
      <c r="BY262" s="322"/>
    </row>
    <row r="263" spans="1:78" ht="20.25" customHeight="1">
      <c r="A263" s="302" t="s">
        <v>800</v>
      </c>
      <c r="B263" s="303" t="s">
        <v>801</v>
      </c>
      <c r="C263" s="13"/>
      <c r="D263" s="302"/>
      <c r="E263" s="304"/>
      <c r="F263" s="304">
        <v>0</v>
      </c>
      <c r="G263" s="304"/>
      <c r="H263" s="305">
        <f t="shared" si="22"/>
        <v>0</v>
      </c>
      <c r="I263" s="304"/>
      <c r="J263" s="305">
        <f t="shared" si="30"/>
        <v>0</v>
      </c>
      <c r="K263" s="306"/>
      <c r="L263" s="192"/>
      <c r="M263" s="460" t="s">
        <v>392</v>
      </c>
      <c r="N263" s="299"/>
      <c r="O263" s="194"/>
      <c r="P263" s="194">
        <v>0</v>
      </c>
      <c r="Q263" s="194"/>
      <c r="R263" s="194"/>
      <c r="S263" s="194"/>
      <c r="T263" s="194"/>
      <c r="U263" s="194"/>
      <c r="V263" s="194"/>
      <c r="W263" s="194"/>
      <c r="X263" s="194"/>
      <c r="Y263" s="194"/>
      <c r="Z263" s="194"/>
      <c r="AA263" s="194"/>
      <c r="AB263" s="194"/>
      <c r="AC263" s="194"/>
      <c r="AD263" s="194"/>
      <c r="AE263" s="194"/>
      <c r="AF263" s="194"/>
      <c r="AG263" s="194"/>
      <c r="AH263" s="194"/>
      <c r="AI263" s="194"/>
      <c r="AJ263" s="194"/>
      <c r="AK263" s="194"/>
      <c r="AL263" s="194"/>
      <c r="AM263" s="194"/>
      <c r="AN263" s="194"/>
      <c r="AO263" s="194"/>
      <c r="AP263" s="194"/>
      <c r="AQ263" s="194"/>
      <c r="AR263" s="194"/>
      <c r="AS263" s="194"/>
      <c r="AT263" s="194"/>
      <c r="AU263" s="194"/>
      <c r="AV263" s="194"/>
      <c r="AW263" s="194"/>
      <c r="AX263" s="194"/>
      <c r="AY263" s="194"/>
      <c r="AZ263" s="194"/>
      <c r="BA263" s="194"/>
      <c r="BB263" s="194"/>
      <c r="BC263" s="194"/>
      <c r="BD263" s="194"/>
      <c r="BE263" s="194">
        <v>0</v>
      </c>
      <c r="BF263" s="194"/>
      <c r="BG263" s="194"/>
      <c r="BH263" s="194"/>
      <c r="BI263" s="194"/>
      <c r="BJ263" s="194"/>
      <c r="BK263" s="194"/>
      <c r="BL263" s="194"/>
      <c r="BM263" s="194"/>
      <c r="BN263" s="194"/>
      <c r="BO263" s="194"/>
      <c r="BP263" s="194"/>
      <c r="BQ263" s="307"/>
      <c r="BR263" s="307"/>
      <c r="BS263" s="308"/>
      <c r="BT263" s="309"/>
      <c r="BU263" s="194">
        <f t="shared" si="31"/>
        <v>0</v>
      </c>
      <c r="BV263" s="310"/>
      <c r="BW263" s="310"/>
      <c r="BX263" s="310"/>
      <c r="BY263" s="310"/>
      <c r="BZ263" s="311"/>
    </row>
    <row r="264" spans="1:78" ht="20.25" customHeight="1">
      <c r="A264" s="317">
        <v>1</v>
      </c>
      <c r="B264" s="318" t="s">
        <v>802</v>
      </c>
      <c r="C264" s="462" t="s">
        <v>436</v>
      </c>
      <c r="D264" s="317" t="s">
        <v>142</v>
      </c>
      <c r="E264" s="305">
        <v>4.3600000000000003</v>
      </c>
      <c r="F264" s="305">
        <v>3.44</v>
      </c>
      <c r="G264" s="305">
        <v>3.44</v>
      </c>
      <c r="H264" s="305">
        <f t="shared" si="22"/>
        <v>3.44</v>
      </c>
      <c r="I264" s="323">
        <f>3.44-0.34</f>
        <v>3.1</v>
      </c>
      <c r="J264" s="305">
        <f t="shared" ref="J264:J284" si="32">SUM(O264:BP264)-V264</f>
        <v>0.34</v>
      </c>
      <c r="K264" s="319" t="s">
        <v>389</v>
      </c>
      <c r="L264" s="299" t="s">
        <v>445</v>
      </c>
      <c r="M264" s="460" t="s">
        <v>392</v>
      </c>
      <c r="N264" s="458" t="s">
        <v>381</v>
      </c>
      <c r="O264" s="326"/>
      <c r="P264" s="345">
        <v>0.34</v>
      </c>
      <c r="Q264" s="327"/>
      <c r="R264" s="326"/>
      <c r="S264" s="326"/>
      <c r="T264" s="326"/>
      <c r="U264" s="326"/>
      <c r="V264" s="326"/>
      <c r="W264" s="326"/>
      <c r="X264" s="326"/>
      <c r="Y264" s="326"/>
      <c r="Z264" s="326"/>
      <c r="AA264" s="327"/>
      <c r="AB264" s="327"/>
      <c r="AC264" s="327"/>
      <c r="AD264" s="326"/>
      <c r="AE264" s="326"/>
      <c r="AF264" s="327"/>
      <c r="AG264" s="327"/>
      <c r="AH264" s="327"/>
      <c r="AI264" s="327"/>
      <c r="AJ264" s="327"/>
      <c r="AK264" s="327"/>
      <c r="AL264" s="327"/>
      <c r="AM264" s="327"/>
      <c r="AN264" s="327"/>
      <c r="AO264" s="327"/>
      <c r="AP264" s="326"/>
      <c r="AQ264" s="326"/>
      <c r="AR264" s="326"/>
      <c r="AS264" s="326"/>
      <c r="AT264" s="326"/>
      <c r="AU264" s="326"/>
      <c r="AV264" s="388"/>
      <c r="AW264" s="327"/>
      <c r="AX264" s="327"/>
      <c r="AY264" s="327"/>
      <c r="AZ264" s="327"/>
      <c r="BA264" s="327"/>
      <c r="BB264" s="327"/>
      <c r="BC264" s="327"/>
      <c r="BD264" s="327"/>
      <c r="BE264" s="327">
        <v>0</v>
      </c>
      <c r="BF264" s="327"/>
      <c r="BG264" s="327"/>
      <c r="BH264" s="327"/>
      <c r="BI264" s="327"/>
      <c r="BJ264" s="327"/>
      <c r="BK264" s="327"/>
      <c r="BL264" s="327"/>
      <c r="BM264" s="327"/>
      <c r="BN264" s="327"/>
      <c r="BO264" s="327"/>
      <c r="BP264" s="327"/>
      <c r="BQ264" s="193" t="s">
        <v>803</v>
      </c>
      <c r="BR264" s="193"/>
      <c r="BS264" s="321" t="s">
        <v>479</v>
      </c>
      <c r="BU264" s="194">
        <f t="shared" si="31"/>
        <v>0.92000000000000037</v>
      </c>
      <c r="BV264" s="322"/>
      <c r="BW264" s="322"/>
      <c r="BX264" s="322"/>
      <c r="BY264" s="322"/>
    </row>
    <row r="265" spans="1:78" ht="20.25" customHeight="1">
      <c r="A265" s="317">
        <v>2</v>
      </c>
      <c r="B265" s="318" t="s">
        <v>804</v>
      </c>
      <c r="C265" s="461" t="s">
        <v>399</v>
      </c>
      <c r="D265" s="317" t="s">
        <v>142</v>
      </c>
      <c r="E265" s="305">
        <v>0.1</v>
      </c>
      <c r="F265" s="305">
        <v>0.1</v>
      </c>
      <c r="G265" s="305"/>
      <c r="H265" s="305">
        <f t="shared" si="22"/>
        <v>0.1</v>
      </c>
      <c r="I265" s="305"/>
      <c r="J265" s="305">
        <f t="shared" si="32"/>
        <v>0.1</v>
      </c>
      <c r="K265" s="319" t="s">
        <v>389</v>
      </c>
      <c r="L265" s="299"/>
      <c r="M265" s="460" t="s">
        <v>392</v>
      </c>
      <c r="N265" s="458" t="s">
        <v>381</v>
      </c>
      <c r="O265" s="349"/>
      <c r="P265" s="194">
        <v>0</v>
      </c>
      <c r="Q265" s="349">
        <v>0.1</v>
      </c>
      <c r="R265" s="194"/>
      <c r="S265" s="194"/>
      <c r="T265" s="194"/>
      <c r="U265" s="194"/>
      <c r="V265" s="194"/>
      <c r="W265" s="194"/>
      <c r="X265" s="194"/>
      <c r="Y265" s="194"/>
      <c r="Z265" s="194"/>
      <c r="AA265" s="194"/>
      <c r="AB265" s="194"/>
      <c r="AC265" s="194"/>
      <c r="AD265" s="194"/>
      <c r="AE265" s="194"/>
      <c r="AF265" s="194"/>
      <c r="AG265" s="194"/>
      <c r="AH265" s="194"/>
      <c r="AI265" s="194"/>
      <c r="AJ265" s="194"/>
      <c r="AK265" s="194"/>
      <c r="AL265" s="194"/>
      <c r="AM265" s="194"/>
      <c r="AN265" s="194"/>
      <c r="AO265" s="194"/>
      <c r="AP265" s="194"/>
      <c r="AQ265" s="194"/>
      <c r="AR265" s="194"/>
      <c r="AS265" s="194"/>
      <c r="AT265" s="194"/>
      <c r="AU265" s="194"/>
      <c r="AV265" s="194"/>
      <c r="AW265" s="194"/>
      <c r="AX265" s="194"/>
      <c r="AY265" s="194"/>
      <c r="AZ265" s="194"/>
      <c r="BA265" s="194"/>
      <c r="BB265" s="194"/>
      <c r="BC265" s="194"/>
      <c r="BD265" s="194"/>
      <c r="BE265" s="194">
        <v>0</v>
      </c>
      <c r="BF265" s="194"/>
      <c r="BG265" s="194"/>
      <c r="BH265" s="194"/>
      <c r="BI265" s="194"/>
      <c r="BJ265" s="194"/>
      <c r="BK265" s="194"/>
      <c r="BL265" s="194"/>
      <c r="BM265" s="194"/>
      <c r="BN265" s="194"/>
      <c r="BO265" s="194"/>
      <c r="BP265" s="194"/>
      <c r="BQ265" s="193" t="s">
        <v>805</v>
      </c>
      <c r="BR265" s="193"/>
      <c r="BS265" s="321"/>
      <c r="BU265" s="194">
        <f t="shared" si="31"/>
        <v>0</v>
      </c>
      <c r="BV265" s="322"/>
      <c r="BW265" s="322"/>
      <c r="BX265" s="322"/>
      <c r="BY265" s="322"/>
    </row>
    <row r="266" spans="1:78" ht="20.25" customHeight="1">
      <c r="A266" s="317">
        <v>3</v>
      </c>
      <c r="B266" s="318" t="s">
        <v>806</v>
      </c>
      <c r="C266" s="461" t="s">
        <v>406</v>
      </c>
      <c r="D266" s="317" t="s">
        <v>142</v>
      </c>
      <c r="E266" s="305"/>
      <c r="F266" s="305">
        <v>1</v>
      </c>
      <c r="G266" s="305"/>
      <c r="H266" s="305">
        <f t="shared" si="22"/>
        <v>1</v>
      </c>
      <c r="I266" s="305"/>
      <c r="J266" s="305">
        <f t="shared" si="32"/>
        <v>1</v>
      </c>
      <c r="K266" s="319" t="s">
        <v>570</v>
      </c>
      <c r="L266" s="299"/>
      <c r="M266" s="460" t="s">
        <v>392</v>
      </c>
      <c r="N266" s="458" t="s">
        <v>381</v>
      </c>
      <c r="O266" s="349"/>
      <c r="P266" s="194">
        <v>0</v>
      </c>
      <c r="Q266" s="349">
        <v>1</v>
      </c>
      <c r="R266" s="194"/>
      <c r="S266" s="194"/>
      <c r="T266" s="194"/>
      <c r="U266" s="194"/>
      <c r="V266" s="194"/>
      <c r="W266" s="194"/>
      <c r="X266" s="194"/>
      <c r="Y266" s="194"/>
      <c r="Z266" s="194"/>
      <c r="AA266" s="194"/>
      <c r="AB266" s="194"/>
      <c r="AC266" s="194"/>
      <c r="AD266" s="194"/>
      <c r="AE266" s="194"/>
      <c r="AF266" s="194"/>
      <c r="AG266" s="194"/>
      <c r="AH266" s="194"/>
      <c r="AI266" s="194"/>
      <c r="AJ266" s="194"/>
      <c r="AK266" s="194"/>
      <c r="AL266" s="194"/>
      <c r="AM266" s="194"/>
      <c r="AN266" s="194"/>
      <c r="AO266" s="194"/>
      <c r="AP266" s="194"/>
      <c r="AQ266" s="194"/>
      <c r="AR266" s="194"/>
      <c r="AS266" s="194"/>
      <c r="AT266" s="194"/>
      <c r="AU266" s="194"/>
      <c r="AV266" s="194"/>
      <c r="AW266" s="194"/>
      <c r="AX266" s="194"/>
      <c r="AY266" s="194"/>
      <c r="AZ266" s="194"/>
      <c r="BA266" s="194"/>
      <c r="BB266" s="194"/>
      <c r="BC266" s="194"/>
      <c r="BD266" s="194"/>
      <c r="BE266" s="194">
        <v>0</v>
      </c>
      <c r="BF266" s="194"/>
      <c r="BG266" s="194"/>
      <c r="BH266" s="194"/>
      <c r="BI266" s="194"/>
      <c r="BJ266" s="194"/>
      <c r="BK266" s="194"/>
      <c r="BL266" s="194"/>
      <c r="BM266" s="194"/>
      <c r="BN266" s="194"/>
      <c r="BO266" s="194"/>
      <c r="BP266" s="194"/>
      <c r="BQ266" s="193" t="s">
        <v>807</v>
      </c>
      <c r="BR266" s="193" t="s">
        <v>808</v>
      </c>
      <c r="BS266" s="321" t="s">
        <v>409</v>
      </c>
      <c r="BU266" s="194">
        <f t="shared" si="31"/>
        <v>-1</v>
      </c>
      <c r="BV266" s="322"/>
      <c r="BW266" s="322"/>
      <c r="BX266" s="322" t="s">
        <v>410</v>
      </c>
      <c r="BY266" s="322"/>
    </row>
    <row r="267" spans="1:78" ht="20.25" customHeight="1">
      <c r="A267" s="317">
        <v>4</v>
      </c>
      <c r="B267" s="318" t="s">
        <v>809</v>
      </c>
      <c r="C267" s="461" t="s">
        <v>422</v>
      </c>
      <c r="D267" s="317" t="s">
        <v>142</v>
      </c>
      <c r="E267" s="305"/>
      <c r="F267" s="305">
        <v>0.06</v>
      </c>
      <c r="G267" s="305"/>
      <c r="H267" s="305">
        <f t="shared" si="22"/>
        <v>0.06</v>
      </c>
      <c r="I267" s="305"/>
      <c r="J267" s="305">
        <f t="shared" si="32"/>
        <v>0.06</v>
      </c>
      <c r="K267" s="319" t="s">
        <v>570</v>
      </c>
      <c r="L267" s="299"/>
      <c r="M267" s="460" t="s">
        <v>392</v>
      </c>
      <c r="N267" s="458" t="s">
        <v>381</v>
      </c>
      <c r="O267" s="349"/>
      <c r="P267" s="194">
        <v>0</v>
      </c>
      <c r="Q267" s="349">
        <v>0.06</v>
      </c>
      <c r="R267" s="194"/>
      <c r="S267" s="194"/>
      <c r="T267" s="194"/>
      <c r="U267" s="194"/>
      <c r="V267" s="194"/>
      <c r="W267" s="194"/>
      <c r="X267" s="194"/>
      <c r="Y267" s="194"/>
      <c r="Z267" s="194"/>
      <c r="AA267" s="194"/>
      <c r="AB267" s="194"/>
      <c r="AC267" s="194"/>
      <c r="AD267" s="194"/>
      <c r="AE267" s="194"/>
      <c r="AF267" s="194"/>
      <c r="AG267" s="194"/>
      <c r="AH267" s="194"/>
      <c r="AI267" s="194"/>
      <c r="AJ267" s="194"/>
      <c r="AK267" s="194"/>
      <c r="AL267" s="194"/>
      <c r="AM267" s="194"/>
      <c r="AN267" s="194"/>
      <c r="AO267" s="194"/>
      <c r="AP267" s="194"/>
      <c r="AQ267" s="194"/>
      <c r="AR267" s="194"/>
      <c r="AS267" s="194"/>
      <c r="AT267" s="194"/>
      <c r="AU267" s="194"/>
      <c r="AV267" s="194"/>
      <c r="AW267" s="194"/>
      <c r="AX267" s="194"/>
      <c r="AY267" s="194"/>
      <c r="AZ267" s="194"/>
      <c r="BA267" s="194"/>
      <c r="BB267" s="194"/>
      <c r="BC267" s="194"/>
      <c r="BD267" s="194"/>
      <c r="BE267" s="194">
        <v>0</v>
      </c>
      <c r="BF267" s="194"/>
      <c r="BG267" s="194"/>
      <c r="BH267" s="194"/>
      <c r="BI267" s="194"/>
      <c r="BJ267" s="194"/>
      <c r="BK267" s="194"/>
      <c r="BL267" s="194"/>
      <c r="BM267" s="194"/>
      <c r="BN267" s="194"/>
      <c r="BO267" s="194"/>
      <c r="BP267" s="194"/>
      <c r="BQ267" s="193" t="s">
        <v>810</v>
      </c>
      <c r="BR267" s="193" t="s">
        <v>628</v>
      </c>
      <c r="BS267" s="321" t="s">
        <v>409</v>
      </c>
      <c r="BU267" s="194">
        <f t="shared" si="31"/>
        <v>-0.06</v>
      </c>
      <c r="BV267" s="322"/>
      <c r="BW267" s="322"/>
      <c r="BX267" s="322" t="s">
        <v>410</v>
      </c>
      <c r="BY267" s="322"/>
    </row>
    <row r="268" spans="1:78" ht="20.25" customHeight="1">
      <c r="A268" s="317">
        <v>5</v>
      </c>
      <c r="B268" s="318" t="s">
        <v>811</v>
      </c>
      <c r="C268" s="461" t="s">
        <v>416</v>
      </c>
      <c r="D268" s="317" t="s">
        <v>142</v>
      </c>
      <c r="E268" s="305">
        <v>0.3</v>
      </c>
      <c r="F268" s="305">
        <v>0.3</v>
      </c>
      <c r="G268" s="305"/>
      <c r="H268" s="305">
        <f t="shared" si="22"/>
        <v>0.3</v>
      </c>
      <c r="I268" s="305"/>
      <c r="J268" s="305">
        <f t="shared" si="32"/>
        <v>0.3</v>
      </c>
      <c r="K268" s="319" t="s">
        <v>389</v>
      </c>
      <c r="L268" s="299"/>
      <c r="M268" s="460" t="s">
        <v>392</v>
      </c>
      <c r="N268" s="458" t="s">
        <v>381</v>
      </c>
      <c r="O268" s="349"/>
      <c r="P268" s="194">
        <v>0.05</v>
      </c>
      <c r="Q268" s="349">
        <v>0.25</v>
      </c>
      <c r="R268" s="194"/>
      <c r="S268" s="194"/>
      <c r="T268" s="194"/>
      <c r="U268" s="194"/>
      <c r="V268" s="194"/>
      <c r="W268" s="194"/>
      <c r="X268" s="194"/>
      <c r="Y268" s="194"/>
      <c r="Z268" s="194"/>
      <c r="AA268" s="194"/>
      <c r="AB268" s="194"/>
      <c r="AC268" s="194"/>
      <c r="AD268" s="194"/>
      <c r="AE268" s="194"/>
      <c r="AF268" s="194"/>
      <c r="AG268" s="194"/>
      <c r="AH268" s="194"/>
      <c r="AI268" s="194"/>
      <c r="AJ268" s="194"/>
      <c r="AK268" s="194"/>
      <c r="AL268" s="194"/>
      <c r="AM268" s="194"/>
      <c r="AN268" s="194"/>
      <c r="AO268" s="194"/>
      <c r="AP268" s="194"/>
      <c r="AQ268" s="194"/>
      <c r="AR268" s="194"/>
      <c r="AS268" s="194"/>
      <c r="AT268" s="194"/>
      <c r="AU268" s="194"/>
      <c r="AV268" s="194"/>
      <c r="AW268" s="194"/>
      <c r="AX268" s="194"/>
      <c r="AY268" s="194"/>
      <c r="AZ268" s="194"/>
      <c r="BA268" s="194"/>
      <c r="BB268" s="194"/>
      <c r="BC268" s="194"/>
      <c r="BD268" s="194"/>
      <c r="BE268" s="194">
        <v>0</v>
      </c>
      <c r="BF268" s="194"/>
      <c r="BG268" s="194"/>
      <c r="BH268" s="194"/>
      <c r="BI268" s="194"/>
      <c r="BJ268" s="194"/>
      <c r="BK268" s="194"/>
      <c r="BL268" s="194"/>
      <c r="BM268" s="194"/>
      <c r="BN268" s="194"/>
      <c r="BO268" s="194"/>
      <c r="BP268" s="194"/>
      <c r="BQ268" s="193" t="s">
        <v>812</v>
      </c>
      <c r="BR268" s="193"/>
      <c r="BS268" s="321" t="s">
        <v>479</v>
      </c>
      <c r="BU268" s="194">
        <f t="shared" si="31"/>
        <v>0</v>
      </c>
      <c r="BV268" s="322"/>
      <c r="BW268" s="322"/>
      <c r="BX268" s="322"/>
      <c r="BY268" s="322"/>
    </row>
    <row r="269" spans="1:78" ht="20.25" customHeight="1">
      <c r="A269" s="317">
        <v>6</v>
      </c>
      <c r="B269" s="318" t="s">
        <v>813</v>
      </c>
      <c r="C269" s="461" t="s">
        <v>418</v>
      </c>
      <c r="D269" s="317" t="s">
        <v>142</v>
      </c>
      <c r="E269" s="305">
        <v>0.95</v>
      </c>
      <c r="F269" s="305">
        <v>0.95</v>
      </c>
      <c r="G269" s="305"/>
      <c r="H269" s="305">
        <f t="shared" si="22"/>
        <v>0.95</v>
      </c>
      <c r="I269" s="305"/>
      <c r="J269" s="305">
        <f t="shared" si="32"/>
        <v>0.95</v>
      </c>
      <c r="K269" s="319" t="s">
        <v>389</v>
      </c>
      <c r="L269" s="299"/>
      <c r="M269" s="460" t="s">
        <v>392</v>
      </c>
      <c r="N269" s="458" t="s">
        <v>381</v>
      </c>
      <c r="O269" s="349"/>
      <c r="P269" s="194">
        <v>0.95</v>
      </c>
      <c r="Q269" s="349"/>
      <c r="R269" s="194"/>
      <c r="S269" s="194"/>
      <c r="T269" s="194"/>
      <c r="U269" s="194"/>
      <c r="V269" s="194"/>
      <c r="W269" s="194"/>
      <c r="X269" s="194"/>
      <c r="Y269" s="194"/>
      <c r="Z269" s="194"/>
      <c r="AA269" s="194"/>
      <c r="AB269" s="194"/>
      <c r="AC269" s="194"/>
      <c r="AD269" s="194"/>
      <c r="AE269" s="194"/>
      <c r="AF269" s="194"/>
      <c r="AG269" s="194"/>
      <c r="AH269" s="194"/>
      <c r="AI269" s="194"/>
      <c r="AJ269" s="194"/>
      <c r="AK269" s="194"/>
      <c r="AL269" s="194"/>
      <c r="AM269" s="194"/>
      <c r="AN269" s="194"/>
      <c r="AO269" s="194"/>
      <c r="AP269" s="194"/>
      <c r="AQ269" s="194"/>
      <c r="AR269" s="194"/>
      <c r="AS269" s="194"/>
      <c r="AT269" s="194"/>
      <c r="AU269" s="194"/>
      <c r="AV269" s="194"/>
      <c r="AW269" s="194"/>
      <c r="AX269" s="194"/>
      <c r="AY269" s="194"/>
      <c r="AZ269" s="194"/>
      <c r="BA269" s="194"/>
      <c r="BB269" s="194"/>
      <c r="BC269" s="194"/>
      <c r="BD269" s="194"/>
      <c r="BE269" s="194">
        <v>0</v>
      </c>
      <c r="BF269" s="194"/>
      <c r="BG269" s="194"/>
      <c r="BH269" s="194"/>
      <c r="BI269" s="194"/>
      <c r="BJ269" s="194"/>
      <c r="BK269" s="194"/>
      <c r="BL269" s="194"/>
      <c r="BM269" s="194"/>
      <c r="BN269" s="194"/>
      <c r="BO269" s="194"/>
      <c r="BP269" s="194"/>
      <c r="BQ269" s="193" t="s">
        <v>814</v>
      </c>
      <c r="BR269" s="193"/>
      <c r="BS269" s="321"/>
      <c r="BU269" s="194">
        <f t="shared" si="31"/>
        <v>0</v>
      </c>
      <c r="BV269" s="322"/>
      <c r="BW269" s="322"/>
      <c r="BX269" s="322" t="s">
        <v>410</v>
      </c>
      <c r="BY269" s="322"/>
    </row>
    <row r="270" spans="1:78" ht="20.25" customHeight="1">
      <c r="A270" s="317">
        <v>7</v>
      </c>
      <c r="B270" s="318" t="s">
        <v>815</v>
      </c>
      <c r="C270" s="461" t="s">
        <v>420</v>
      </c>
      <c r="D270" s="317" t="s">
        <v>142</v>
      </c>
      <c r="E270" s="305">
        <v>0.5</v>
      </c>
      <c r="F270" s="305">
        <v>0.5</v>
      </c>
      <c r="G270" s="305"/>
      <c r="H270" s="305">
        <f t="shared" si="22"/>
        <v>0.5</v>
      </c>
      <c r="I270" s="305"/>
      <c r="J270" s="305">
        <f t="shared" si="32"/>
        <v>0.5</v>
      </c>
      <c r="K270" s="319" t="s">
        <v>389</v>
      </c>
      <c r="L270" s="299"/>
      <c r="M270" s="460" t="s">
        <v>392</v>
      </c>
      <c r="N270" s="458" t="s">
        <v>381</v>
      </c>
      <c r="O270" s="349"/>
      <c r="P270" s="194">
        <v>0</v>
      </c>
      <c r="Q270" s="349">
        <v>0.5</v>
      </c>
      <c r="R270" s="194"/>
      <c r="S270" s="194"/>
      <c r="T270" s="194"/>
      <c r="U270" s="194"/>
      <c r="V270" s="194"/>
      <c r="W270" s="194"/>
      <c r="X270" s="194"/>
      <c r="Y270" s="194"/>
      <c r="Z270" s="194"/>
      <c r="AA270" s="194"/>
      <c r="AB270" s="194"/>
      <c r="AC270" s="194"/>
      <c r="AD270" s="194"/>
      <c r="AE270" s="194"/>
      <c r="AF270" s="194"/>
      <c r="AG270" s="194"/>
      <c r="AH270" s="194"/>
      <c r="AI270" s="194"/>
      <c r="AJ270" s="194"/>
      <c r="AK270" s="194"/>
      <c r="AL270" s="194"/>
      <c r="AM270" s="194"/>
      <c r="AN270" s="194"/>
      <c r="AO270" s="194"/>
      <c r="AP270" s="194"/>
      <c r="AQ270" s="194"/>
      <c r="AR270" s="194"/>
      <c r="AS270" s="194"/>
      <c r="AT270" s="194"/>
      <c r="AU270" s="194"/>
      <c r="AV270" s="194"/>
      <c r="AW270" s="194"/>
      <c r="AX270" s="194"/>
      <c r="AY270" s="194"/>
      <c r="AZ270" s="194"/>
      <c r="BA270" s="194"/>
      <c r="BB270" s="194"/>
      <c r="BC270" s="194"/>
      <c r="BD270" s="194"/>
      <c r="BE270" s="194">
        <v>0</v>
      </c>
      <c r="BF270" s="194"/>
      <c r="BG270" s="194"/>
      <c r="BH270" s="194"/>
      <c r="BI270" s="194"/>
      <c r="BJ270" s="194"/>
      <c r="BK270" s="194"/>
      <c r="BL270" s="194"/>
      <c r="BM270" s="194"/>
      <c r="BN270" s="194"/>
      <c r="BO270" s="194"/>
      <c r="BP270" s="194"/>
      <c r="BQ270" s="193" t="s">
        <v>816</v>
      </c>
      <c r="BR270" s="193"/>
      <c r="BS270" s="321" t="s">
        <v>409</v>
      </c>
      <c r="BU270" s="194">
        <f t="shared" si="31"/>
        <v>0</v>
      </c>
      <c r="BV270" s="322"/>
      <c r="BW270" s="322"/>
      <c r="BX270" s="322" t="s">
        <v>410</v>
      </c>
      <c r="BY270" s="322"/>
    </row>
    <row r="271" spans="1:78" ht="20.25" customHeight="1">
      <c r="A271" s="317">
        <v>8</v>
      </c>
      <c r="B271" s="318" t="s">
        <v>817</v>
      </c>
      <c r="C271" s="461" t="s">
        <v>471</v>
      </c>
      <c r="D271" s="317" t="s">
        <v>142</v>
      </c>
      <c r="E271" s="305"/>
      <c r="F271" s="305"/>
      <c r="G271" s="305"/>
      <c r="H271" s="305">
        <f t="shared" si="22"/>
        <v>82.19</v>
      </c>
      <c r="I271" s="305"/>
      <c r="J271" s="305">
        <f t="shared" si="32"/>
        <v>82.19</v>
      </c>
      <c r="K271" s="319"/>
      <c r="L271" s="299" t="s">
        <v>818</v>
      </c>
      <c r="M271" s="460"/>
      <c r="N271" s="458"/>
      <c r="O271" s="349">
        <f>SUM(O272:O283)</f>
        <v>0.79999999999999993</v>
      </c>
      <c r="P271" s="194">
        <f t="shared" ref="P271:U271" si="33">SUM(P272:P283)</f>
        <v>1.6</v>
      </c>
      <c r="Q271" s="349">
        <f t="shared" si="33"/>
        <v>43.199999999999996</v>
      </c>
      <c r="R271" s="194">
        <f t="shared" si="33"/>
        <v>22.799999999999997</v>
      </c>
      <c r="S271" s="194">
        <f t="shared" si="33"/>
        <v>0</v>
      </c>
      <c r="T271" s="194">
        <f t="shared" si="33"/>
        <v>0</v>
      </c>
      <c r="U271" s="194">
        <f t="shared" si="33"/>
        <v>13.79</v>
      </c>
      <c r="V271" s="194"/>
      <c r="W271" s="194"/>
      <c r="X271" s="194"/>
      <c r="Y271" s="194"/>
      <c r="Z271" s="194"/>
      <c r="AA271" s="194"/>
      <c r="AB271" s="194"/>
      <c r="AC271" s="194"/>
      <c r="AD271" s="194"/>
      <c r="AE271" s="194"/>
      <c r="AF271" s="194"/>
      <c r="AG271" s="194"/>
      <c r="AH271" s="194"/>
      <c r="AI271" s="194"/>
      <c r="AJ271" s="194"/>
      <c r="AK271" s="194"/>
      <c r="AL271" s="194"/>
      <c r="AM271" s="194"/>
      <c r="AN271" s="194"/>
      <c r="AO271" s="194"/>
      <c r="AP271" s="194"/>
      <c r="AQ271" s="194"/>
      <c r="AR271" s="194"/>
      <c r="AS271" s="194"/>
      <c r="AT271" s="194"/>
      <c r="AU271" s="194"/>
      <c r="AV271" s="194"/>
      <c r="AW271" s="194"/>
      <c r="AX271" s="194"/>
      <c r="AY271" s="194"/>
      <c r="AZ271" s="194"/>
      <c r="BA271" s="194"/>
      <c r="BB271" s="194"/>
      <c r="BC271" s="194"/>
      <c r="BD271" s="194"/>
      <c r="BE271" s="194"/>
      <c r="BF271" s="194"/>
      <c r="BG271" s="194"/>
      <c r="BH271" s="194"/>
      <c r="BI271" s="194"/>
      <c r="BJ271" s="194"/>
      <c r="BK271" s="194"/>
      <c r="BL271" s="194"/>
      <c r="BM271" s="194"/>
      <c r="BN271" s="194"/>
      <c r="BO271" s="194"/>
      <c r="BP271" s="194"/>
      <c r="BQ271" s="193"/>
      <c r="BR271" s="193"/>
      <c r="BS271" s="321"/>
      <c r="BU271" s="194"/>
      <c r="BV271" s="322"/>
      <c r="BW271" s="322"/>
      <c r="BX271" s="322"/>
      <c r="BY271" s="322"/>
    </row>
    <row r="272" spans="1:78" hidden="1">
      <c r="A272" s="317" t="s">
        <v>461</v>
      </c>
      <c r="B272" s="318"/>
      <c r="C272" s="461" t="s">
        <v>436</v>
      </c>
      <c r="D272" s="317" t="s">
        <v>142</v>
      </c>
      <c r="E272" s="305"/>
      <c r="F272" s="305"/>
      <c r="G272" s="305"/>
      <c r="H272" s="305"/>
      <c r="I272" s="305"/>
      <c r="J272" s="305"/>
      <c r="K272" s="319"/>
      <c r="L272" s="299"/>
      <c r="M272" s="460" t="s">
        <v>392</v>
      </c>
      <c r="N272" s="458"/>
      <c r="O272" s="349">
        <v>0.1</v>
      </c>
      <c r="P272" s="194">
        <v>0.1</v>
      </c>
      <c r="Q272" s="349">
        <f>3-0.5+0.4</f>
        <v>2.9</v>
      </c>
      <c r="R272" s="194">
        <f>2-0.5+0.4</f>
        <v>1.9</v>
      </c>
      <c r="S272" s="194"/>
      <c r="T272" s="194"/>
      <c r="U272" s="194">
        <v>1.0900000000000001</v>
      </c>
      <c r="V272" s="194"/>
      <c r="W272" s="194">
        <v>0.01</v>
      </c>
      <c r="X272" s="194"/>
      <c r="Y272" s="194"/>
      <c r="Z272" s="194"/>
      <c r="AA272" s="194"/>
      <c r="AB272" s="194"/>
      <c r="AC272" s="194"/>
      <c r="AD272" s="194"/>
      <c r="AE272" s="194"/>
      <c r="AF272" s="194"/>
      <c r="AG272" s="194"/>
      <c r="AH272" s="194"/>
      <c r="AI272" s="194"/>
      <c r="AJ272" s="194"/>
      <c r="AK272" s="194"/>
      <c r="AL272" s="194"/>
      <c r="AM272" s="194"/>
      <c r="AN272" s="194"/>
      <c r="AO272" s="194"/>
      <c r="AP272" s="194"/>
      <c r="AQ272" s="194"/>
      <c r="AR272" s="194"/>
      <c r="AS272" s="194"/>
      <c r="AT272" s="194"/>
      <c r="AU272" s="194"/>
      <c r="AV272" s="194">
        <v>0.4</v>
      </c>
      <c r="AW272" s="194"/>
      <c r="AX272" s="194"/>
      <c r="AY272" s="194"/>
      <c r="AZ272" s="194"/>
      <c r="BA272" s="194"/>
      <c r="BB272" s="194"/>
      <c r="BC272" s="194"/>
      <c r="BD272" s="194"/>
      <c r="BE272" s="194"/>
      <c r="BF272" s="194"/>
      <c r="BG272" s="194"/>
      <c r="BH272" s="194"/>
      <c r="BI272" s="194"/>
      <c r="BJ272" s="194">
        <v>0.7</v>
      </c>
      <c r="BK272" s="194"/>
      <c r="BL272" s="194"/>
      <c r="BM272" s="194"/>
      <c r="BN272" s="194"/>
      <c r="BO272" s="194"/>
      <c r="BP272" s="194"/>
      <c r="BQ272" s="193"/>
      <c r="BR272" s="193"/>
      <c r="BS272" s="321"/>
      <c r="BU272" s="194"/>
      <c r="BV272" s="322"/>
      <c r="BW272" s="322"/>
      <c r="BX272" s="322"/>
      <c r="BY272" s="322"/>
    </row>
    <row r="273" spans="1:78" hidden="1">
      <c r="A273" s="317" t="s">
        <v>461</v>
      </c>
      <c r="B273" s="318"/>
      <c r="C273" s="461" t="s">
        <v>399</v>
      </c>
      <c r="D273" s="317" t="s">
        <v>142</v>
      </c>
      <c r="E273" s="305"/>
      <c r="F273" s="305"/>
      <c r="G273" s="305"/>
      <c r="H273" s="305"/>
      <c r="I273" s="305"/>
      <c r="J273" s="305"/>
      <c r="K273" s="319"/>
      <c r="L273" s="299"/>
      <c r="M273" s="460" t="s">
        <v>392</v>
      </c>
      <c r="N273" s="458"/>
      <c r="O273" s="349"/>
      <c r="P273" s="194">
        <v>0.2</v>
      </c>
      <c r="Q273" s="349">
        <f>3+0.8</f>
        <v>3.8</v>
      </c>
      <c r="R273" s="194">
        <f t="shared" ref="R273:R283" si="34">2-0.5+0.4</f>
        <v>1.9</v>
      </c>
      <c r="S273" s="194"/>
      <c r="T273" s="194"/>
      <c r="U273" s="194">
        <v>1.0900000000000001</v>
      </c>
      <c r="V273" s="194"/>
      <c r="W273" s="194">
        <v>0.01</v>
      </c>
      <c r="X273" s="194"/>
      <c r="Y273" s="194"/>
      <c r="Z273" s="194"/>
      <c r="AA273" s="194"/>
      <c r="AB273" s="194"/>
      <c r="AC273" s="194"/>
      <c r="AD273" s="194"/>
      <c r="AE273" s="194"/>
      <c r="AF273" s="194"/>
      <c r="AG273" s="194"/>
      <c r="AH273" s="194"/>
      <c r="AI273" s="194"/>
      <c r="AJ273" s="194"/>
      <c r="AK273" s="194"/>
      <c r="AL273" s="194"/>
      <c r="AM273" s="194"/>
      <c r="AN273" s="194"/>
      <c r="AO273" s="194"/>
      <c r="AP273" s="194"/>
      <c r="AQ273" s="194"/>
      <c r="AR273" s="194"/>
      <c r="AS273" s="194"/>
      <c r="AT273" s="194"/>
      <c r="AU273" s="194"/>
      <c r="AV273" s="194">
        <v>0.4</v>
      </c>
      <c r="AW273" s="194"/>
      <c r="AX273" s="194"/>
      <c r="AY273" s="194"/>
      <c r="AZ273" s="194"/>
      <c r="BA273" s="194"/>
      <c r="BB273" s="194"/>
      <c r="BC273" s="194"/>
      <c r="BD273" s="194"/>
      <c r="BE273" s="194"/>
      <c r="BF273" s="194"/>
      <c r="BG273" s="194"/>
      <c r="BH273" s="194"/>
      <c r="BI273" s="194"/>
      <c r="BJ273" s="194">
        <v>0.7</v>
      </c>
      <c r="BK273" s="194"/>
      <c r="BL273" s="194"/>
      <c r="BM273" s="194"/>
      <c r="BN273" s="194"/>
      <c r="BO273" s="194"/>
      <c r="BP273" s="194"/>
      <c r="BQ273" s="193"/>
      <c r="BR273" s="193"/>
      <c r="BS273" s="321"/>
      <c r="BU273" s="194"/>
      <c r="BV273" s="322"/>
      <c r="BW273" s="322"/>
      <c r="BX273" s="322"/>
      <c r="BY273" s="322"/>
    </row>
    <row r="274" spans="1:78" hidden="1">
      <c r="A274" s="317" t="s">
        <v>461</v>
      </c>
      <c r="B274" s="318"/>
      <c r="C274" s="461" t="s">
        <v>402</v>
      </c>
      <c r="D274" s="317" t="s">
        <v>142</v>
      </c>
      <c r="E274" s="305"/>
      <c r="F274" s="305"/>
      <c r="G274" s="305"/>
      <c r="H274" s="305"/>
      <c r="I274" s="305"/>
      <c r="J274" s="305"/>
      <c r="K274" s="319"/>
      <c r="L274" s="299"/>
      <c r="M274" s="460" t="s">
        <v>392</v>
      </c>
      <c r="N274" s="458"/>
      <c r="O274" s="349"/>
      <c r="P274" s="194">
        <v>0.2</v>
      </c>
      <c r="Q274" s="349">
        <f t="shared" ref="Q274:Q280" si="35">3+0.8</f>
        <v>3.8</v>
      </c>
      <c r="R274" s="194">
        <f t="shared" si="34"/>
        <v>1.9</v>
      </c>
      <c r="S274" s="194"/>
      <c r="T274" s="194"/>
      <c r="U274" s="194">
        <v>1.1000000000000001</v>
      </c>
      <c r="V274" s="194"/>
      <c r="W274" s="194"/>
      <c r="X274" s="194"/>
      <c r="Y274" s="194"/>
      <c r="Z274" s="194"/>
      <c r="AA274" s="194"/>
      <c r="AB274" s="194"/>
      <c r="AC274" s="194"/>
      <c r="AD274" s="194"/>
      <c r="AE274" s="194"/>
      <c r="AF274" s="194"/>
      <c r="AG274" s="194"/>
      <c r="AH274" s="194"/>
      <c r="AI274" s="194"/>
      <c r="AJ274" s="194"/>
      <c r="AK274" s="194"/>
      <c r="AL274" s="194"/>
      <c r="AM274" s="194"/>
      <c r="AN274" s="194"/>
      <c r="AO274" s="194"/>
      <c r="AP274" s="194"/>
      <c r="AQ274" s="194"/>
      <c r="AR274" s="194"/>
      <c r="AS274" s="194"/>
      <c r="AT274" s="194"/>
      <c r="AU274" s="194"/>
      <c r="AV274" s="194">
        <v>0.4</v>
      </c>
      <c r="AW274" s="194"/>
      <c r="AX274" s="194"/>
      <c r="AY274" s="194"/>
      <c r="AZ274" s="194"/>
      <c r="BA274" s="194"/>
      <c r="BB274" s="194"/>
      <c r="BC274" s="194"/>
      <c r="BD274" s="194"/>
      <c r="BE274" s="194"/>
      <c r="BF274" s="194"/>
      <c r="BG274" s="194"/>
      <c r="BH274" s="194"/>
      <c r="BI274" s="194"/>
      <c r="BJ274" s="194">
        <v>0.7</v>
      </c>
      <c r="BK274" s="194"/>
      <c r="BL274" s="194"/>
      <c r="BM274" s="194"/>
      <c r="BN274" s="194"/>
      <c r="BO274" s="194"/>
      <c r="BP274" s="194"/>
      <c r="BQ274" s="193"/>
      <c r="BR274" s="193"/>
      <c r="BS274" s="321"/>
      <c r="BU274" s="194"/>
      <c r="BV274" s="322"/>
      <c r="BW274" s="322"/>
      <c r="BX274" s="322"/>
      <c r="BY274" s="322"/>
    </row>
    <row r="275" spans="1:78" hidden="1">
      <c r="A275" s="317" t="s">
        <v>461</v>
      </c>
      <c r="B275" s="318"/>
      <c r="C275" s="461" t="s">
        <v>404</v>
      </c>
      <c r="D275" s="317" t="s">
        <v>142</v>
      </c>
      <c r="E275" s="305"/>
      <c r="F275" s="305"/>
      <c r="G275" s="305"/>
      <c r="H275" s="305"/>
      <c r="I275" s="305"/>
      <c r="J275" s="305"/>
      <c r="K275" s="319"/>
      <c r="L275" s="299"/>
      <c r="M275" s="460" t="s">
        <v>392</v>
      </c>
      <c r="N275" s="458"/>
      <c r="O275" s="349">
        <v>0.1</v>
      </c>
      <c r="P275" s="194">
        <v>0.1</v>
      </c>
      <c r="Q275" s="349">
        <f t="shared" si="35"/>
        <v>3.8</v>
      </c>
      <c r="R275" s="194">
        <f t="shared" si="34"/>
        <v>1.9</v>
      </c>
      <c r="S275" s="194"/>
      <c r="T275" s="194"/>
      <c r="U275" s="194">
        <v>1.0900000000000001</v>
      </c>
      <c r="V275" s="194"/>
      <c r="W275" s="194">
        <v>0.01</v>
      </c>
      <c r="X275" s="194"/>
      <c r="Y275" s="194"/>
      <c r="Z275" s="194"/>
      <c r="AA275" s="194"/>
      <c r="AB275" s="194"/>
      <c r="AC275" s="194"/>
      <c r="AD275" s="194"/>
      <c r="AE275" s="194"/>
      <c r="AF275" s="194"/>
      <c r="AG275" s="194"/>
      <c r="AH275" s="194"/>
      <c r="AI275" s="194"/>
      <c r="AJ275" s="194"/>
      <c r="AK275" s="194"/>
      <c r="AL275" s="194"/>
      <c r="AM275" s="194"/>
      <c r="AN275" s="194"/>
      <c r="AO275" s="194"/>
      <c r="AP275" s="194"/>
      <c r="AQ275" s="194"/>
      <c r="AR275" s="194"/>
      <c r="AS275" s="194"/>
      <c r="AT275" s="194"/>
      <c r="AU275" s="194"/>
      <c r="AV275" s="194">
        <v>0.4</v>
      </c>
      <c r="AW275" s="194"/>
      <c r="AX275" s="194"/>
      <c r="AY275" s="194"/>
      <c r="AZ275" s="194"/>
      <c r="BA275" s="194"/>
      <c r="BB275" s="194"/>
      <c r="BC275" s="194"/>
      <c r="BD275" s="194"/>
      <c r="BE275" s="194"/>
      <c r="BF275" s="194"/>
      <c r="BG275" s="194"/>
      <c r="BH275" s="194"/>
      <c r="BI275" s="194"/>
      <c r="BJ275" s="194">
        <v>0.7</v>
      </c>
      <c r="BK275" s="194"/>
      <c r="BL275" s="194"/>
      <c r="BM275" s="194"/>
      <c r="BN275" s="194"/>
      <c r="BO275" s="194"/>
      <c r="BP275" s="194"/>
      <c r="BQ275" s="193"/>
      <c r="BR275" s="193"/>
      <c r="BS275" s="321"/>
      <c r="BU275" s="194"/>
      <c r="BV275" s="322"/>
      <c r="BW275" s="322"/>
      <c r="BX275" s="322"/>
      <c r="BY275" s="322"/>
    </row>
    <row r="276" spans="1:78" hidden="1">
      <c r="A276" s="317" t="s">
        <v>461</v>
      </c>
      <c r="B276" s="318"/>
      <c r="C276" s="461" t="s">
        <v>406</v>
      </c>
      <c r="D276" s="317" t="s">
        <v>142</v>
      </c>
      <c r="E276" s="305"/>
      <c r="F276" s="305"/>
      <c r="G276" s="305"/>
      <c r="H276" s="305"/>
      <c r="I276" s="305"/>
      <c r="J276" s="305"/>
      <c r="K276" s="319"/>
      <c r="L276" s="299"/>
      <c r="M276" s="460" t="s">
        <v>392</v>
      </c>
      <c r="N276" s="458"/>
      <c r="O276" s="349">
        <v>0.1</v>
      </c>
      <c r="P276" s="194">
        <v>0.1</v>
      </c>
      <c r="Q276" s="349">
        <f t="shared" si="35"/>
        <v>3.8</v>
      </c>
      <c r="R276" s="194">
        <f t="shared" si="34"/>
        <v>1.9</v>
      </c>
      <c r="S276" s="194"/>
      <c r="T276" s="194"/>
      <c r="U276" s="194">
        <v>1.0900000000000001</v>
      </c>
      <c r="V276" s="194"/>
      <c r="W276" s="194">
        <v>0.01</v>
      </c>
      <c r="X276" s="194"/>
      <c r="Y276" s="194"/>
      <c r="Z276" s="194"/>
      <c r="AA276" s="194"/>
      <c r="AB276" s="194"/>
      <c r="AC276" s="194"/>
      <c r="AD276" s="194"/>
      <c r="AE276" s="194"/>
      <c r="AF276" s="194"/>
      <c r="AG276" s="194"/>
      <c r="AH276" s="194"/>
      <c r="AI276" s="194"/>
      <c r="AJ276" s="194"/>
      <c r="AK276" s="194"/>
      <c r="AL276" s="194"/>
      <c r="AM276" s="194"/>
      <c r="AN276" s="194"/>
      <c r="AO276" s="194"/>
      <c r="AP276" s="194"/>
      <c r="AQ276" s="194"/>
      <c r="AR276" s="194"/>
      <c r="AS276" s="194"/>
      <c r="AT276" s="194"/>
      <c r="AU276" s="194"/>
      <c r="AV276" s="194">
        <v>0.4</v>
      </c>
      <c r="AW276" s="194"/>
      <c r="AX276" s="194"/>
      <c r="AY276" s="194"/>
      <c r="AZ276" s="194"/>
      <c r="BA276" s="194"/>
      <c r="BB276" s="194"/>
      <c r="BC276" s="194"/>
      <c r="BD276" s="194"/>
      <c r="BE276" s="194"/>
      <c r="BF276" s="194"/>
      <c r="BG276" s="194"/>
      <c r="BH276" s="194"/>
      <c r="BI276" s="194"/>
      <c r="BJ276" s="194">
        <v>0.7</v>
      </c>
      <c r="BK276" s="194"/>
      <c r="BL276" s="194"/>
      <c r="BM276" s="194"/>
      <c r="BN276" s="194"/>
      <c r="BO276" s="194"/>
      <c r="BP276" s="194"/>
      <c r="BQ276" s="193"/>
      <c r="BR276" s="193"/>
      <c r="BS276" s="321"/>
      <c r="BU276" s="194"/>
      <c r="BV276" s="322"/>
      <c r="BW276" s="322"/>
      <c r="BX276" s="322"/>
      <c r="BY276" s="322"/>
    </row>
    <row r="277" spans="1:78" hidden="1">
      <c r="A277" s="317" t="s">
        <v>461</v>
      </c>
      <c r="B277" s="318"/>
      <c r="C277" s="461" t="s">
        <v>414</v>
      </c>
      <c r="D277" s="317" t="s">
        <v>142</v>
      </c>
      <c r="E277" s="305"/>
      <c r="F277" s="305"/>
      <c r="G277" s="305"/>
      <c r="H277" s="305"/>
      <c r="I277" s="305"/>
      <c r="J277" s="305"/>
      <c r="K277" s="319"/>
      <c r="L277" s="299"/>
      <c r="M277" s="460" t="s">
        <v>392</v>
      </c>
      <c r="N277" s="458"/>
      <c r="O277" s="349"/>
      <c r="P277" s="194">
        <v>0.2</v>
      </c>
      <c r="Q277" s="349">
        <f t="shared" si="35"/>
        <v>3.8</v>
      </c>
      <c r="R277" s="194">
        <f t="shared" si="34"/>
        <v>1.9</v>
      </c>
      <c r="S277" s="194"/>
      <c r="T277" s="194"/>
      <c r="U277" s="194">
        <v>1.0900000000000001</v>
      </c>
      <c r="V277" s="194"/>
      <c r="W277" s="194">
        <v>0.01</v>
      </c>
      <c r="X277" s="194"/>
      <c r="Y277" s="194"/>
      <c r="Z277" s="194"/>
      <c r="AA277" s="194"/>
      <c r="AB277" s="194"/>
      <c r="AC277" s="194"/>
      <c r="AD277" s="194"/>
      <c r="AE277" s="194"/>
      <c r="AF277" s="194"/>
      <c r="AG277" s="194"/>
      <c r="AH277" s="194"/>
      <c r="AI277" s="194"/>
      <c r="AJ277" s="194"/>
      <c r="AK277" s="194"/>
      <c r="AL277" s="194"/>
      <c r="AM277" s="194"/>
      <c r="AN277" s="194"/>
      <c r="AO277" s="194"/>
      <c r="AP277" s="194"/>
      <c r="AQ277" s="194"/>
      <c r="AR277" s="194"/>
      <c r="AS277" s="194"/>
      <c r="AT277" s="194"/>
      <c r="AU277" s="194"/>
      <c r="AV277" s="194">
        <v>0.4</v>
      </c>
      <c r="AW277" s="194"/>
      <c r="AX277" s="194"/>
      <c r="AY277" s="194"/>
      <c r="AZ277" s="194"/>
      <c r="BA277" s="194"/>
      <c r="BB277" s="194"/>
      <c r="BC277" s="194"/>
      <c r="BD277" s="194"/>
      <c r="BE277" s="194"/>
      <c r="BF277" s="194"/>
      <c r="BG277" s="194"/>
      <c r="BH277" s="194"/>
      <c r="BI277" s="194"/>
      <c r="BJ277" s="194">
        <v>0.7</v>
      </c>
      <c r="BK277" s="194"/>
      <c r="BL277" s="194"/>
      <c r="BM277" s="194"/>
      <c r="BN277" s="194"/>
      <c r="BO277" s="194"/>
      <c r="BP277" s="194"/>
      <c r="BQ277" s="193"/>
      <c r="BR277" s="193"/>
      <c r="BS277" s="321"/>
      <c r="BU277" s="194"/>
      <c r="BV277" s="322"/>
      <c r="BW277" s="322"/>
      <c r="BX277" s="322"/>
      <c r="BY277" s="322"/>
    </row>
    <row r="278" spans="1:78" hidden="1">
      <c r="A278" s="317" t="s">
        <v>461</v>
      </c>
      <c r="B278" s="318"/>
      <c r="C278" s="461" t="s">
        <v>416</v>
      </c>
      <c r="D278" s="317" t="s">
        <v>142</v>
      </c>
      <c r="E278" s="305"/>
      <c r="F278" s="305"/>
      <c r="G278" s="305"/>
      <c r="H278" s="305"/>
      <c r="I278" s="305"/>
      <c r="J278" s="305"/>
      <c r="K278" s="319"/>
      <c r="L278" s="299"/>
      <c r="M278" s="460" t="s">
        <v>392</v>
      </c>
      <c r="N278" s="458"/>
      <c r="O278" s="349">
        <v>0.1</v>
      </c>
      <c r="P278" s="194">
        <v>0.1</v>
      </c>
      <c r="Q278" s="349">
        <f t="shared" si="35"/>
        <v>3.8</v>
      </c>
      <c r="R278" s="194">
        <f t="shared" si="34"/>
        <v>1.9</v>
      </c>
      <c r="S278" s="194"/>
      <c r="T278" s="194"/>
      <c r="U278" s="194">
        <v>1.0900000000000001</v>
      </c>
      <c r="V278" s="194"/>
      <c r="W278" s="194">
        <v>0.01</v>
      </c>
      <c r="X278" s="194"/>
      <c r="Y278" s="194"/>
      <c r="Z278" s="194"/>
      <c r="AA278" s="194"/>
      <c r="AB278" s="194"/>
      <c r="AC278" s="194"/>
      <c r="AD278" s="194"/>
      <c r="AE278" s="194"/>
      <c r="AF278" s="194"/>
      <c r="AG278" s="194"/>
      <c r="AH278" s="194"/>
      <c r="AI278" s="194"/>
      <c r="AJ278" s="194"/>
      <c r="AK278" s="194"/>
      <c r="AL278" s="194"/>
      <c r="AM278" s="194"/>
      <c r="AN278" s="194"/>
      <c r="AO278" s="194"/>
      <c r="AP278" s="194"/>
      <c r="AQ278" s="194"/>
      <c r="AR278" s="194"/>
      <c r="AS278" s="194"/>
      <c r="AT278" s="194"/>
      <c r="AU278" s="194"/>
      <c r="AV278" s="194">
        <v>0.4</v>
      </c>
      <c r="AW278" s="194"/>
      <c r="AX278" s="194"/>
      <c r="AY278" s="194"/>
      <c r="AZ278" s="194"/>
      <c r="BA278" s="194"/>
      <c r="BB278" s="194"/>
      <c r="BC278" s="194"/>
      <c r="BD278" s="194"/>
      <c r="BE278" s="194"/>
      <c r="BF278" s="194"/>
      <c r="BG278" s="194"/>
      <c r="BH278" s="194"/>
      <c r="BI278" s="194"/>
      <c r="BJ278" s="194">
        <v>0.7</v>
      </c>
      <c r="BK278" s="194"/>
      <c r="BL278" s="194"/>
      <c r="BM278" s="194"/>
      <c r="BN278" s="194"/>
      <c r="BO278" s="194"/>
      <c r="BP278" s="194"/>
      <c r="BQ278" s="193"/>
      <c r="BR278" s="193"/>
      <c r="BS278" s="321"/>
      <c r="BU278" s="194"/>
      <c r="BV278" s="322"/>
      <c r="BW278" s="322"/>
      <c r="BX278" s="322"/>
      <c r="BY278" s="322"/>
    </row>
    <row r="279" spans="1:78" hidden="1">
      <c r="A279" s="317" t="s">
        <v>461</v>
      </c>
      <c r="B279" s="318"/>
      <c r="C279" s="461" t="s">
        <v>418</v>
      </c>
      <c r="D279" s="317" t="s">
        <v>142</v>
      </c>
      <c r="E279" s="305"/>
      <c r="F279" s="305"/>
      <c r="G279" s="305"/>
      <c r="H279" s="305"/>
      <c r="I279" s="305"/>
      <c r="J279" s="305"/>
      <c r="K279" s="319"/>
      <c r="L279" s="299"/>
      <c r="M279" s="460" t="s">
        <v>392</v>
      </c>
      <c r="N279" s="458"/>
      <c r="O279" s="349">
        <v>0.1</v>
      </c>
      <c r="P279" s="194">
        <v>0.1</v>
      </c>
      <c r="Q279" s="349">
        <f>3+0.8-0.7</f>
        <v>3.0999999999999996</v>
      </c>
      <c r="R279" s="194">
        <f>2-0.5+0.4</f>
        <v>1.9</v>
      </c>
      <c r="S279" s="194"/>
      <c r="T279" s="194"/>
      <c r="U279" s="194">
        <f>1.09+0.7</f>
        <v>1.79</v>
      </c>
      <c r="V279" s="194"/>
      <c r="W279" s="194">
        <v>0.01</v>
      </c>
      <c r="X279" s="194"/>
      <c r="Y279" s="194"/>
      <c r="Z279" s="194"/>
      <c r="AA279" s="194"/>
      <c r="AB279" s="194"/>
      <c r="AC279" s="194"/>
      <c r="AD279" s="194"/>
      <c r="AE279" s="194"/>
      <c r="AF279" s="194"/>
      <c r="AG279" s="194"/>
      <c r="AH279" s="194"/>
      <c r="AI279" s="194"/>
      <c r="AJ279" s="194"/>
      <c r="AK279" s="194"/>
      <c r="AL279" s="194"/>
      <c r="AM279" s="194"/>
      <c r="AN279" s="194"/>
      <c r="AO279" s="194"/>
      <c r="AP279" s="194"/>
      <c r="AQ279" s="194"/>
      <c r="AR279" s="194"/>
      <c r="AS279" s="194"/>
      <c r="AT279" s="194"/>
      <c r="AU279" s="194"/>
      <c r="AV279" s="194">
        <v>0.4</v>
      </c>
      <c r="AW279" s="194"/>
      <c r="AX279" s="194"/>
      <c r="AY279" s="194"/>
      <c r="AZ279" s="194"/>
      <c r="BA279" s="194"/>
      <c r="BB279" s="194"/>
      <c r="BC279" s="194"/>
      <c r="BD279" s="194"/>
      <c r="BE279" s="194"/>
      <c r="BF279" s="194"/>
      <c r="BG279" s="194"/>
      <c r="BH279" s="194"/>
      <c r="BI279" s="194"/>
      <c r="BJ279" s="194">
        <v>0.7</v>
      </c>
      <c r="BK279" s="194"/>
      <c r="BL279" s="194"/>
      <c r="BM279" s="194"/>
      <c r="BN279" s="194"/>
      <c r="BO279" s="194"/>
      <c r="BP279" s="194"/>
      <c r="BQ279" s="193"/>
      <c r="BR279" s="193"/>
      <c r="BS279" s="321"/>
      <c r="BU279" s="194"/>
      <c r="BV279" s="322"/>
      <c r="BW279" s="322"/>
      <c r="BX279" s="322"/>
      <c r="BY279" s="322"/>
    </row>
    <row r="280" spans="1:78" hidden="1">
      <c r="A280" s="317" t="s">
        <v>461</v>
      </c>
      <c r="B280" s="318"/>
      <c r="C280" s="461" t="s">
        <v>420</v>
      </c>
      <c r="D280" s="317" t="s">
        <v>142</v>
      </c>
      <c r="E280" s="305"/>
      <c r="F280" s="305"/>
      <c r="G280" s="305"/>
      <c r="H280" s="305"/>
      <c r="I280" s="305"/>
      <c r="J280" s="305"/>
      <c r="K280" s="319"/>
      <c r="L280" s="299"/>
      <c r="M280" s="460" t="s">
        <v>392</v>
      </c>
      <c r="N280" s="458"/>
      <c r="O280" s="349">
        <v>0.1</v>
      </c>
      <c r="P280" s="194">
        <v>0.1</v>
      </c>
      <c r="Q280" s="349">
        <f t="shared" si="35"/>
        <v>3.8</v>
      </c>
      <c r="R280" s="194">
        <f t="shared" si="34"/>
        <v>1.9</v>
      </c>
      <c r="S280" s="194"/>
      <c r="T280" s="194"/>
      <c r="U280" s="194">
        <v>1.0900000000000001</v>
      </c>
      <c r="V280" s="194"/>
      <c r="W280" s="194">
        <v>0.01</v>
      </c>
      <c r="X280" s="194"/>
      <c r="Y280" s="194"/>
      <c r="Z280" s="194"/>
      <c r="AA280" s="194"/>
      <c r="AB280" s="194"/>
      <c r="AC280" s="194"/>
      <c r="AD280" s="194"/>
      <c r="AE280" s="194"/>
      <c r="AF280" s="194"/>
      <c r="AG280" s="194"/>
      <c r="AH280" s="194"/>
      <c r="AI280" s="194"/>
      <c r="AJ280" s="194"/>
      <c r="AK280" s="194"/>
      <c r="AL280" s="194"/>
      <c r="AM280" s="194"/>
      <c r="AN280" s="194"/>
      <c r="AO280" s="194"/>
      <c r="AP280" s="194"/>
      <c r="AQ280" s="194"/>
      <c r="AR280" s="194"/>
      <c r="AS280" s="194"/>
      <c r="AT280" s="194"/>
      <c r="AU280" s="194"/>
      <c r="AV280" s="194">
        <v>0.4</v>
      </c>
      <c r="AW280" s="194"/>
      <c r="AX280" s="194"/>
      <c r="AY280" s="194"/>
      <c r="AZ280" s="194"/>
      <c r="BA280" s="194"/>
      <c r="BB280" s="194"/>
      <c r="BC280" s="194"/>
      <c r="BD280" s="194"/>
      <c r="BE280" s="194"/>
      <c r="BF280" s="194"/>
      <c r="BG280" s="194"/>
      <c r="BH280" s="194"/>
      <c r="BI280" s="194"/>
      <c r="BJ280" s="194">
        <v>0.7</v>
      </c>
      <c r="BK280" s="194"/>
      <c r="BL280" s="194"/>
      <c r="BM280" s="194"/>
      <c r="BN280" s="194"/>
      <c r="BO280" s="194"/>
      <c r="BP280" s="194"/>
      <c r="BQ280" s="193"/>
      <c r="BR280" s="193"/>
      <c r="BS280" s="321"/>
      <c r="BU280" s="194"/>
      <c r="BV280" s="322"/>
      <c r="BW280" s="322"/>
      <c r="BX280" s="322"/>
      <c r="BY280" s="322"/>
    </row>
    <row r="281" spans="1:78" hidden="1">
      <c r="A281" s="317" t="s">
        <v>461</v>
      </c>
      <c r="B281" s="318"/>
      <c r="C281" s="461" t="s">
        <v>422</v>
      </c>
      <c r="D281" s="317" t="s">
        <v>142</v>
      </c>
      <c r="E281" s="305"/>
      <c r="F281" s="305"/>
      <c r="G281" s="305"/>
      <c r="H281" s="305"/>
      <c r="I281" s="305"/>
      <c r="J281" s="305"/>
      <c r="K281" s="319"/>
      <c r="L281" s="299"/>
      <c r="M281" s="460" t="s">
        <v>392</v>
      </c>
      <c r="N281" s="458"/>
      <c r="O281" s="349">
        <v>0.1</v>
      </c>
      <c r="P281" s="194">
        <v>0.1</v>
      </c>
      <c r="Q281" s="349">
        <f>3+0.8</f>
        <v>3.8</v>
      </c>
      <c r="R281" s="194">
        <f t="shared" si="34"/>
        <v>1.9</v>
      </c>
      <c r="S281" s="194"/>
      <c r="T281" s="194"/>
      <c r="U281" s="194">
        <v>1.0900000000000001</v>
      </c>
      <c r="V281" s="194"/>
      <c r="W281" s="194">
        <v>0.01</v>
      </c>
      <c r="X281" s="194"/>
      <c r="Y281" s="194"/>
      <c r="Z281" s="194"/>
      <c r="AA281" s="194"/>
      <c r="AB281" s="194"/>
      <c r="AC281" s="194"/>
      <c r="AD281" s="194"/>
      <c r="AE281" s="194"/>
      <c r="AF281" s="194"/>
      <c r="AG281" s="194"/>
      <c r="AH281" s="194"/>
      <c r="AI281" s="194"/>
      <c r="AJ281" s="194"/>
      <c r="AK281" s="194"/>
      <c r="AL281" s="194"/>
      <c r="AM281" s="194"/>
      <c r="AN281" s="194"/>
      <c r="AO281" s="194"/>
      <c r="AP281" s="194"/>
      <c r="AQ281" s="194"/>
      <c r="AR281" s="194"/>
      <c r="AS281" s="194"/>
      <c r="AT281" s="194"/>
      <c r="AU281" s="194"/>
      <c r="AV281" s="194">
        <v>0.4</v>
      </c>
      <c r="AW281" s="194"/>
      <c r="AX281" s="194"/>
      <c r="AY281" s="194"/>
      <c r="AZ281" s="194"/>
      <c r="BA281" s="194"/>
      <c r="BB281" s="194"/>
      <c r="BC281" s="194"/>
      <c r="BD281" s="194"/>
      <c r="BE281" s="194"/>
      <c r="BF281" s="194"/>
      <c r="BG281" s="194"/>
      <c r="BH281" s="194"/>
      <c r="BI281" s="194"/>
      <c r="BJ281" s="194">
        <v>0.7</v>
      </c>
      <c r="BK281" s="194"/>
      <c r="BL281" s="194"/>
      <c r="BM281" s="194"/>
      <c r="BN281" s="194"/>
      <c r="BO281" s="194"/>
      <c r="BP281" s="194"/>
      <c r="BQ281" s="193"/>
      <c r="BR281" s="193"/>
      <c r="BS281" s="321"/>
      <c r="BU281" s="194"/>
      <c r="BV281" s="322"/>
      <c r="BW281" s="322"/>
      <c r="BX281" s="322"/>
      <c r="BY281" s="322"/>
    </row>
    <row r="282" spans="1:78" hidden="1">
      <c r="A282" s="317" t="s">
        <v>461</v>
      </c>
      <c r="B282" s="318"/>
      <c r="C282" s="461" t="s">
        <v>424</v>
      </c>
      <c r="D282" s="317" t="s">
        <v>142</v>
      </c>
      <c r="E282" s="305"/>
      <c r="F282" s="305"/>
      <c r="G282" s="305"/>
      <c r="H282" s="305"/>
      <c r="I282" s="305"/>
      <c r="J282" s="305"/>
      <c r="K282" s="319"/>
      <c r="L282" s="299"/>
      <c r="M282" s="460" t="s">
        <v>392</v>
      </c>
      <c r="N282" s="458"/>
      <c r="O282" s="349"/>
      <c r="P282" s="194">
        <v>0.2</v>
      </c>
      <c r="Q282" s="349">
        <f>3+0.8</f>
        <v>3.8</v>
      </c>
      <c r="R282" s="194">
        <f t="shared" si="34"/>
        <v>1.9</v>
      </c>
      <c r="S282" s="194"/>
      <c r="T282" s="194"/>
      <c r="U282" s="194">
        <v>1.0900000000000001</v>
      </c>
      <c r="V282" s="194"/>
      <c r="W282" s="194">
        <v>0.01</v>
      </c>
      <c r="X282" s="194"/>
      <c r="Y282" s="194"/>
      <c r="Z282" s="194"/>
      <c r="AA282" s="194"/>
      <c r="AB282" s="194"/>
      <c r="AC282" s="194"/>
      <c r="AD282" s="194"/>
      <c r="AE282" s="194"/>
      <c r="AF282" s="194"/>
      <c r="AG282" s="194"/>
      <c r="AH282" s="194"/>
      <c r="AI282" s="194"/>
      <c r="AJ282" s="194"/>
      <c r="AK282" s="194"/>
      <c r="AL282" s="194"/>
      <c r="AM282" s="194"/>
      <c r="AN282" s="194"/>
      <c r="AO282" s="194"/>
      <c r="AP282" s="194"/>
      <c r="AQ282" s="194"/>
      <c r="AR282" s="194"/>
      <c r="AS282" s="194"/>
      <c r="AT282" s="194"/>
      <c r="AU282" s="194"/>
      <c r="AV282" s="194">
        <v>0.4</v>
      </c>
      <c r="AW282" s="194"/>
      <c r="AX282" s="194"/>
      <c r="AY282" s="194"/>
      <c r="AZ282" s="194"/>
      <c r="BA282" s="194"/>
      <c r="BB282" s="194"/>
      <c r="BC282" s="194"/>
      <c r="BD282" s="194"/>
      <c r="BE282" s="194"/>
      <c r="BF282" s="194"/>
      <c r="BG282" s="194"/>
      <c r="BH282" s="194"/>
      <c r="BI282" s="194"/>
      <c r="BJ282" s="194">
        <v>0.7</v>
      </c>
      <c r="BK282" s="194"/>
      <c r="BL282" s="194"/>
      <c r="BM282" s="194"/>
      <c r="BN282" s="194"/>
      <c r="BO282" s="194"/>
      <c r="BP282" s="194"/>
      <c r="BQ282" s="193"/>
      <c r="BR282" s="193"/>
      <c r="BS282" s="321"/>
      <c r="BU282" s="194"/>
      <c r="BV282" s="322"/>
      <c r="BW282" s="322"/>
      <c r="BX282" s="322"/>
      <c r="BY282" s="322"/>
    </row>
    <row r="283" spans="1:78" hidden="1">
      <c r="A283" s="317" t="s">
        <v>461</v>
      </c>
      <c r="B283" s="318"/>
      <c r="C283" s="461" t="s">
        <v>427</v>
      </c>
      <c r="D283" s="317" t="s">
        <v>142</v>
      </c>
      <c r="E283" s="305"/>
      <c r="F283" s="305"/>
      <c r="G283" s="305"/>
      <c r="H283" s="305"/>
      <c r="I283" s="305"/>
      <c r="J283" s="305"/>
      <c r="K283" s="319"/>
      <c r="L283" s="299"/>
      <c r="M283" s="460" t="s">
        <v>392</v>
      </c>
      <c r="N283" s="458"/>
      <c r="O283" s="349">
        <v>0.1</v>
      </c>
      <c r="P283" s="194">
        <v>0.1</v>
      </c>
      <c r="Q283" s="349">
        <v>3</v>
      </c>
      <c r="R283" s="194">
        <f t="shared" si="34"/>
        <v>1.9</v>
      </c>
      <c r="S283" s="194"/>
      <c r="T283" s="194"/>
      <c r="U283" s="194">
        <v>1.0900000000000001</v>
      </c>
      <c r="V283" s="194"/>
      <c r="W283" s="194">
        <v>0.01</v>
      </c>
      <c r="X283" s="194"/>
      <c r="Y283" s="194"/>
      <c r="Z283" s="194"/>
      <c r="AA283" s="194"/>
      <c r="AB283" s="194"/>
      <c r="AC283" s="194"/>
      <c r="AD283" s="194"/>
      <c r="AE283" s="194"/>
      <c r="AF283" s="194"/>
      <c r="AG283" s="194"/>
      <c r="AH283" s="194"/>
      <c r="AI283" s="194"/>
      <c r="AJ283" s="194"/>
      <c r="AK283" s="194"/>
      <c r="AL283" s="194"/>
      <c r="AM283" s="194"/>
      <c r="AN283" s="194"/>
      <c r="AO283" s="194"/>
      <c r="AP283" s="194"/>
      <c r="AQ283" s="194"/>
      <c r="AR283" s="194"/>
      <c r="AS283" s="194"/>
      <c r="AT283" s="194"/>
      <c r="AU283" s="194"/>
      <c r="AV283" s="194">
        <v>0.4</v>
      </c>
      <c r="AW283" s="194"/>
      <c r="AX283" s="194"/>
      <c r="AY283" s="194"/>
      <c r="AZ283" s="194"/>
      <c r="BA283" s="194"/>
      <c r="BB283" s="194"/>
      <c r="BC283" s="194"/>
      <c r="BD283" s="194"/>
      <c r="BE283" s="194"/>
      <c r="BF283" s="194"/>
      <c r="BG283" s="194"/>
      <c r="BH283" s="194"/>
      <c r="BI283" s="194"/>
      <c r="BJ283" s="194">
        <v>0.7</v>
      </c>
      <c r="BK283" s="194"/>
      <c r="BL283" s="194"/>
      <c r="BM283" s="194"/>
      <c r="BN283" s="194"/>
      <c r="BO283" s="194"/>
      <c r="BP283" s="194"/>
      <c r="BQ283" s="193"/>
      <c r="BR283" s="193"/>
      <c r="BS283" s="321"/>
      <c r="BU283" s="194"/>
      <c r="BV283" s="322"/>
      <c r="BW283" s="322"/>
      <c r="BX283" s="322"/>
      <c r="BY283" s="322"/>
    </row>
    <row r="284" spans="1:78" ht="21" customHeight="1">
      <c r="A284" s="302" t="s">
        <v>819</v>
      </c>
      <c r="B284" s="14" t="s">
        <v>820</v>
      </c>
      <c r="C284" s="13"/>
      <c r="D284" s="302"/>
      <c r="E284" s="304"/>
      <c r="F284" s="304">
        <v>0</v>
      </c>
      <c r="G284" s="304"/>
      <c r="H284" s="305">
        <f t="shared" si="22"/>
        <v>0</v>
      </c>
      <c r="I284" s="304"/>
      <c r="J284" s="305">
        <f t="shared" si="32"/>
        <v>0</v>
      </c>
      <c r="K284" s="306"/>
      <c r="L284" s="192"/>
      <c r="M284" s="460" t="s">
        <v>392</v>
      </c>
      <c r="N284" s="299"/>
      <c r="O284" s="194"/>
      <c r="P284" s="194">
        <v>0</v>
      </c>
      <c r="Q284" s="194"/>
      <c r="R284" s="194"/>
      <c r="S284" s="194"/>
      <c r="T284" s="194"/>
      <c r="U284" s="194"/>
      <c r="V284" s="194"/>
      <c r="W284" s="194"/>
      <c r="X284" s="194"/>
      <c r="Y284" s="194"/>
      <c r="Z284" s="194"/>
      <c r="AA284" s="194"/>
      <c r="AB284" s="194"/>
      <c r="AC284" s="194"/>
      <c r="AD284" s="194"/>
      <c r="AE284" s="194"/>
      <c r="AF284" s="194"/>
      <c r="AG284" s="194"/>
      <c r="AH284" s="194"/>
      <c r="AI284" s="194"/>
      <c r="AJ284" s="194"/>
      <c r="AK284" s="194"/>
      <c r="AL284" s="194"/>
      <c r="AM284" s="194"/>
      <c r="AN284" s="194"/>
      <c r="AO284" s="194"/>
      <c r="AP284" s="194"/>
      <c r="AQ284" s="194"/>
      <c r="AR284" s="194"/>
      <c r="AS284" s="194"/>
      <c r="AT284" s="194"/>
      <c r="AU284" s="194"/>
      <c r="AV284" s="194"/>
      <c r="AW284" s="194"/>
      <c r="AX284" s="194"/>
      <c r="AY284" s="194"/>
      <c r="AZ284" s="194"/>
      <c r="BA284" s="194"/>
      <c r="BB284" s="194"/>
      <c r="BC284" s="194"/>
      <c r="BD284" s="194"/>
      <c r="BE284" s="194">
        <v>0</v>
      </c>
      <c r="BF284" s="194"/>
      <c r="BG284" s="194"/>
      <c r="BH284" s="194"/>
      <c r="BI284" s="194"/>
      <c r="BJ284" s="194"/>
      <c r="BK284" s="194"/>
      <c r="BL284" s="194"/>
      <c r="BM284" s="194"/>
      <c r="BN284" s="194"/>
      <c r="BO284" s="194"/>
      <c r="BP284" s="194"/>
      <c r="BQ284" s="307"/>
      <c r="BR284" s="307"/>
      <c r="BS284" s="308"/>
      <c r="BT284" s="309"/>
      <c r="BU284" s="194">
        <f t="shared" si="31"/>
        <v>0</v>
      </c>
      <c r="BV284" s="310"/>
      <c r="BW284" s="310"/>
      <c r="BX284" s="310"/>
      <c r="BY284" s="310"/>
      <c r="BZ284" s="311"/>
    </row>
    <row r="285" spans="1:78" ht="17.25" hidden="1">
      <c r="A285" s="13"/>
      <c r="B285" s="312" t="s">
        <v>348</v>
      </c>
      <c r="C285" s="313">
        <v>-1</v>
      </c>
      <c r="D285" s="13"/>
      <c r="E285" s="314" t="e">
        <f>#REF!</f>
        <v>#REF!</v>
      </c>
      <c r="F285" s="314"/>
      <c r="G285" s="314"/>
      <c r="H285" s="314" t="e">
        <f t="shared" si="22"/>
        <v>#REF!</v>
      </c>
      <c r="I285" s="314"/>
      <c r="J285" s="314" t="e">
        <f>#REF!</f>
        <v>#REF!</v>
      </c>
      <c r="K285" s="315"/>
      <c r="L285" s="192"/>
      <c r="M285" s="460" t="s">
        <v>392</v>
      </c>
      <c r="N285" s="299"/>
      <c r="O285" s="292"/>
      <c r="P285" s="292"/>
      <c r="Q285" s="292"/>
      <c r="R285" s="292"/>
      <c r="S285" s="292"/>
      <c r="T285" s="292"/>
      <c r="U285" s="292"/>
      <c r="V285" s="292"/>
      <c r="W285" s="292"/>
      <c r="X285" s="289"/>
      <c r="Y285" s="289"/>
      <c r="Z285" s="292"/>
      <c r="AA285" s="292"/>
      <c r="AB285" s="292"/>
      <c r="AC285" s="292"/>
      <c r="AD285" s="292"/>
      <c r="AE285" s="292"/>
      <c r="AF285" s="292"/>
      <c r="AG285" s="300"/>
      <c r="AH285" s="292"/>
      <c r="AI285" s="292"/>
      <c r="AJ285" s="292"/>
      <c r="AK285" s="289"/>
      <c r="AL285" s="289"/>
      <c r="AM285" s="289"/>
      <c r="AN285" s="289"/>
      <c r="AO285" s="289"/>
      <c r="AP285" s="292"/>
      <c r="AQ285" s="292"/>
      <c r="AR285" s="289"/>
      <c r="AS285" s="292"/>
      <c r="AT285" s="292"/>
      <c r="AU285" s="292"/>
      <c r="AV285" s="292"/>
      <c r="AW285" s="292"/>
      <c r="AX285" s="289"/>
      <c r="AY285" s="289"/>
      <c r="AZ285" s="289"/>
      <c r="BA285" s="292"/>
      <c r="BB285" s="292"/>
      <c r="BC285" s="289"/>
      <c r="BD285" s="292"/>
      <c r="BE285" s="292"/>
      <c r="BF285" s="289"/>
      <c r="BG285" s="289"/>
      <c r="BH285" s="292"/>
      <c r="BI285" s="292"/>
      <c r="BJ285" s="289"/>
      <c r="BK285" s="292"/>
      <c r="BL285" s="289"/>
      <c r="BM285" s="289"/>
      <c r="BN285" s="289"/>
      <c r="BO285" s="289"/>
      <c r="BP285" s="289"/>
      <c r="BQ285" s="192"/>
      <c r="BR285" s="192"/>
      <c r="BS285" s="316"/>
      <c r="BT285" s="298"/>
      <c r="BU285" s="192"/>
      <c r="BV285" s="301"/>
      <c r="BW285" s="301"/>
      <c r="BX285" s="301"/>
      <c r="BY285" s="301"/>
      <c r="BZ285" s="298"/>
    </row>
    <row r="286" spans="1:78" ht="17.25" hidden="1">
      <c r="A286" s="13"/>
      <c r="B286" s="312" t="s">
        <v>393</v>
      </c>
      <c r="C286" s="313">
        <v>-2</v>
      </c>
      <c r="D286" s="13"/>
      <c r="E286" s="314" t="e">
        <f>#REF!</f>
        <v>#REF!</v>
      </c>
      <c r="F286" s="314"/>
      <c r="G286" s="314"/>
      <c r="H286" s="314" t="e">
        <f t="shared" si="22"/>
        <v>#REF!</v>
      </c>
      <c r="I286" s="314"/>
      <c r="J286" s="314" t="e">
        <f>#REF!</f>
        <v>#REF!</v>
      </c>
      <c r="K286" s="315"/>
      <c r="L286" s="192"/>
      <c r="M286" s="460" t="s">
        <v>392</v>
      </c>
      <c r="N286" s="299"/>
      <c r="O286" s="292"/>
      <c r="P286" s="292"/>
      <c r="Q286" s="292"/>
      <c r="R286" s="292"/>
      <c r="S286" s="292"/>
      <c r="T286" s="292"/>
      <c r="U286" s="292"/>
      <c r="V286" s="292"/>
      <c r="W286" s="292"/>
      <c r="X286" s="289"/>
      <c r="Y286" s="289"/>
      <c r="Z286" s="292"/>
      <c r="AA286" s="292"/>
      <c r="AB286" s="292"/>
      <c r="AC286" s="292"/>
      <c r="AD286" s="292"/>
      <c r="AE286" s="292"/>
      <c r="AF286" s="292"/>
      <c r="AG286" s="300"/>
      <c r="AH286" s="292"/>
      <c r="AI286" s="292"/>
      <c r="AJ286" s="292"/>
      <c r="AK286" s="289"/>
      <c r="AL286" s="289"/>
      <c r="AM286" s="289"/>
      <c r="AN286" s="289"/>
      <c r="AO286" s="289"/>
      <c r="AP286" s="292"/>
      <c r="AQ286" s="292"/>
      <c r="AR286" s="289"/>
      <c r="AS286" s="292"/>
      <c r="AT286" s="292"/>
      <c r="AU286" s="292"/>
      <c r="AV286" s="292"/>
      <c r="AW286" s="292"/>
      <c r="AX286" s="289"/>
      <c r="AY286" s="289"/>
      <c r="AZ286" s="289"/>
      <c r="BA286" s="292"/>
      <c r="BB286" s="292"/>
      <c r="BC286" s="289"/>
      <c r="BD286" s="292"/>
      <c r="BE286" s="292"/>
      <c r="BF286" s="289"/>
      <c r="BG286" s="289"/>
      <c r="BH286" s="292"/>
      <c r="BI286" s="292"/>
      <c r="BJ286" s="289"/>
      <c r="BK286" s="292"/>
      <c r="BL286" s="289"/>
      <c r="BM286" s="289"/>
      <c r="BN286" s="289"/>
      <c r="BO286" s="289"/>
      <c r="BP286" s="289"/>
      <c r="BQ286" s="192"/>
      <c r="BR286" s="192"/>
      <c r="BS286" s="316"/>
      <c r="BT286" s="298"/>
      <c r="BU286" s="192"/>
      <c r="BV286" s="301"/>
      <c r="BW286" s="301"/>
      <c r="BX286" s="301"/>
      <c r="BY286" s="301"/>
      <c r="BZ286" s="298"/>
    </row>
    <row r="287" spans="1:78" ht="17.25" hidden="1">
      <c r="A287" s="13"/>
      <c r="B287" s="312" t="s">
        <v>394</v>
      </c>
      <c r="C287" s="313">
        <v>-3</v>
      </c>
      <c r="D287" s="13"/>
      <c r="E287" s="314"/>
      <c r="F287" s="314"/>
      <c r="G287" s="314"/>
      <c r="H287" s="314"/>
      <c r="I287" s="314"/>
      <c r="J287" s="314">
        <f>AQ2</f>
        <v>0</v>
      </c>
      <c r="K287" s="315"/>
      <c r="L287" s="192"/>
      <c r="M287" s="460" t="s">
        <v>392</v>
      </c>
      <c r="N287" s="299"/>
      <c r="O287" s="292"/>
      <c r="P287" s="292"/>
      <c r="Q287" s="292"/>
      <c r="R287" s="292"/>
      <c r="S287" s="292"/>
      <c r="T287" s="292"/>
      <c r="U287" s="292"/>
      <c r="V287" s="292"/>
      <c r="W287" s="292"/>
      <c r="X287" s="289"/>
      <c r="Y287" s="289"/>
      <c r="Z287" s="292"/>
      <c r="AA287" s="292"/>
      <c r="AB287" s="292"/>
      <c r="AC287" s="292"/>
      <c r="AD287" s="292"/>
      <c r="AE287" s="292"/>
      <c r="AF287" s="292"/>
      <c r="AG287" s="300"/>
      <c r="AH287" s="292"/>
      <c r="AI287" s="292"/>
      <c r="AJ287" s="292"/>
      <c r="AK287" s="289"/>
      <c r="AL287" s="289"/>
      <c r="AM287" s="289"/>
      <c r="AN287" s="289"/>
      <c r="AO287" s="289"/>
      <c r="AP287" s="292"/>
      <c r="AQ287" s="292"/>
      <c r="AR287" s="289"/>
      <c r="AS287" s="292"/>
      <c r="AT287" s="292"/>
      <c r="AU287" s="292"/>
      <c r="AV287" s="292"/>
      <c r="AW287" s="292"/>
      <c r="AX287" s="289"/>
      <c r="AY287" s="289"/>
      <c r="AZ287" s="289"/>
      <c r="BA287" s="292"/>
      <c r="BB287" s="292"/>
      <c r="BC287" s="289"/>
      <c r="BD287" s="292"/>
      <c r="BE287" s="292"/>
      <c r="BF287" s="289"/>
      <c r="BG287" s="289"/>
      <c r="BH287" s="292"/>
      <c r="BI287" s="292"/>
      <c r="BJ287" s="289"/>
      <c r="BK287" s="292"/>
      <c r="BL287" s="289"/>
      <c r="BM287" s="289"/>
      <c r="BN287" s="289"/>
      <c r="BO287" s="289"/>
      <c r="BP287" s="289"/>
      <c r="BQ287" s="192"/>
      <c r="BR287" s="192"/>
      <c r="BS287" s="316"/>
      <c r="BT287" s="298"/>
      <c r="BU287" s="192"/>
      <c r="BV287" s="301"/>
      <c r="BW287" s="301"/>
      <c r="BX287" s="301"/>
      <c r="BY287" s="301"/>
      <c r="BZ287" s="298"/>
    </row>
    <row r="288" spans="1:78" ht="34.5" hidden="1">
      <c r="A288" s="13"/>
      <c r="B288" s="312" t="s">
        <v>395</v>
      </c>
      <c r="C288" s="313">
        <v>-4</v>
      </c>
      <c r="D288" s="13"/>
      <c r="E288" s="314"/>
      <c r="F288" s="314"/>
      <c r="G288" s="314"/>
      <c r="H288" s="314"/>
      <c r="I288" s="314"/>
      <c r="J288" s="314" t="e">
        <f>J286-J285+J287</f>
        <v>#REF!</v>
      </c>
      <c r="K288" s="315"/>
      <c r="L288" s="192"/>
      <c r="M288" s="460" t="s">
        <v>392</v>
      </c>
      <c r="N288" s="299"/>
      <c r="O288" s="292"/>
      <c r="P288" s="292"/>
      <c r="Q288" s="292"/>
      <c r="R288" s="292"/>
      <c r="S288" s="292"/>
      <c r="T288" s="292"/>
      <c r="U288" s="292"/>
      <c r="V288" s="292"/>
      <c r="W288" s="292"/>
      <c r="X288" s="289"/>
      <c r="Y288" s="289"/>
      <c r="Z288" s="292"/>
      <c r="AA288" s="292"/>
      <c r="AB288" s="292"/>
      <c r="AC288" s="292"/>
      <c r="AD288" s="292"/>
      <c r="AE288" s="292"/>
      <c r="AF288" s="292"/>
      <c r="AG288" s="300"/>
      <c r="AH288" s="292"/>
      <c r="AI288" s="292"/>
      <c r="AJ288" s="292"/>
      <c r="AK288" s="289"/>
      <c r="AL288" s="289"/>
      <c r="AM288" s="289"/>
      <c r="AN288" s="289"/>
      <c r="AO288" s="289"/>
      <c r="AP288" s="292"/>
      <c r="AQ288" s="292"/>
      <c r="AR288" s="289"/>
      <c r="AS288" s="292"/>
      <c r="AT288" s="292"/>
      <c r="AU288" s="292"/>
      <c r="AV288" s="292"/>
      <c r="AW288" s="292"/>
      <c r="AX288" s="289"/>
      <c r="AY288" s="289"/>
      <c r="AZ288" s="289"/>
      <c r="BA288" s="292"/>
      <c r="BB288" s="292"/>
      <c r="BC288" s="289"/>
      <c r="BD288" s="292"/>
      <c r="BE288" s="292"/>
      <c r="BF288" s="289"/>
      <c r="BG288" s="289"/>
      <c r="BH288" s="292"/>
      <c r="BI288" s="292"/>
      <c r="BJ288" s="289"/>
      <c r="BK288" s="292"/>
      <c r="BL288" s="289"/>
      <c r="BM288" s="289"/>
      <c r="BN288" s="289"/>
      <c r="BO288" s="289"/>
      <c r="BP288" s="289"/>
      <c r="BQ288" s="192"/>
      <c r="BR288" s="192"/>
      <c r="BS288" s="316"/>
      <c r="BT288" s="298"/>
      <c r="BU288" s="192"/>
      <c r="BV288" s="301"/>
      <c r="BW288" s="301"/>
      <c r="BX288" s="301"/>
      <c r="BY288" s="301"/>
      <c r="BZ288" s="298"/>
    </row>
    <row r="289" spans="1:78" ht="17.25" hidden="1">
      <c r="A289" s="13"/>
      <c r="B289" s="312" t="s">
        <v>396</v>
      </c>
      <c r="C289" s="313">
        <v>-5</v>
      </c>
      <c r="D289" s="13"/>
      <c r="E289" s="314"/>
      <c r="F289" s="314"/>
      <c r="G289" s="314"/>
      <c r="H289" s="314"/>
      <c r="I289" s="314"/>
      <c r="J289" s="343" t="e">
        <f>SUMPRODUCT(--(D291:D835=D291),--(N291:N835=$N$2), J291:J835)</f>
        <v>#REF!</v>
      </c>
      <c r="K289" s="315"/>
      <c r="L289" s="192"/>
      <c r="M289" s="460" t="s">
        <v>392</v>
      </c>
      <c r="N289" s="299"/>
      <c r="O289" s="292"/>
      <c r="P289" s="292"/>
      <c r="Q289" s="292"/>
      <c r="R289" s="292"/>
      <c r="S289" s="292"/>
      <c r="T289" s="292"/>
      <c r="U289" s="292"/>
      <c r="V289" s="292"/>
      <c r="W289" s="292"/>
      <c r="X289" s="289"/>
      <c r="Y289" s="289"/>
      <c r="Z289" s="292"/>
      <c r="AA289" s="292"/>
      <c r="AB289" s="292"/>
      <c r="AC289" s="292"/>
      <c r="AD289" s="292"/>
      <c r="AE289" s="292"/>
      <c r="AF289" s="292"/>
      <c r="AG289" s="300"/>
      <c r="AH289" s="292"/>
      <c r="AI289" s="292"/>
      <c r="AJ289" s="292"/>
      <c r="AK289" s="289"/>
      <c r="AL289" s="289"/>
      <c r="AM289" s="289"/>
      <c r="AN289" s="289"/>
      <c r="AO289" s="289"/>
      <c r="AP289" s="292"/>
      <c r="AQ289" s="292"/>
      <c r="AR289" s="289"/>
      <c r="AS289" s="292"/>
      <c r="AT289" s="292"/>
      <c r="AU289" s="292"/>
      <c r="AV289" s="292"/>
      <c r="AW289" s="292"/>
      <c r="AX289" s="289"/>
      <c r="AY289" s="289"/>
      <c r="AZ289" s="289"/>
      <c r="BA289" s="292"/>
      <c r="BB289" s="292"/>
      <c r="BC289" s="289"/>
      <c r="BD289" s="292"/>
      <c r="BE289" s="292"/>
      <c r="BF289" s="289"/>
      <c r="BG289" s="289"/>
      <c r="BH289" s="292"/>
      <c r="BI289" s="292"/>
      <c r="BJ289" s="289"/>
      <c r="BK289" s="292"/>
      <c r="BL289" s="289"/>
      <c r="BM289" s="289"/>
      <c r="BN289" s="289"/>
      <c r="BO289" s="289"/>
      <c r="BP289" s="289"/>
      <c r="BQ289" s="192"/>
      <c r="BR289" s="192"/>
      <c r="BS289" s="316"/>
      <c r="BT289" s="298"/>
      <c r="BU289" s="192"/>
      <c r="BV289" s="301"/>
      <c r="BW289" s="301"/>
      <c r="BX289" s="301"/>
      <c r="BY289" s="301"/>
      <c r="BZ289" s="298"/>
    </row>
    <row r="290" spans="1:78" ht="17.25" hidden="1">
      <c r="A290" s="13"/>
      <c r="B290" s="312" t="s">
        <v>397</v>
      </c>
      <c r="C290" s="313">
        <v>-6</v>
      </c>
      <c r="D290" s="13"/>
      <c r="E290" s="314"/>
      <c r="F290" s="314"/>
      <c r="G290" s="314"/>
      <c r="H290" s="314"/>
      <c r="I290" s="314"/>
      <c r="J290" s="314" t="e">
        <f>J289-J288</f>
        <v>#REF!</v>
      </c>
      <c r="K290" s="315"/>
      <c r="L290" s="192" t="s">
        <v>821</v>
      </c>
      <c r="M290" s="460" t="s">
        <v>392</v>
      </c>
      <c r="N290" s="299"/>
      <c r="O290" s="292"/>
      <c r="P290" s="292"/>
      <c r="Q290" s="292"/>
      <c r="R290" s="292"/>
      <c r="S290" s="292"/>
      <c r="T290" s="292"/>
      <c r="U290" s="292"/>
      <c r="V290" s="292"/>
      <c r="W290" s="292"/>
      <c r="X290" s="289"/>
      <c r="Y290" s="289"/>
      <c r="Z290" s="292"/>
      <c r="AA290" s="292"/>
      <c r="AB290" s="292"/>
      <c r="AC290" s="292"/>
      <c r="AD290" s="292"/>
      <c r="AE290" s="292"/>
      <c r="AF290" s="292"/>
      <c r="AG290" s="300"/>
      <c r="AH290" s="292"/>
      <c r="AI290" s="292"/>
      <c r="AJ290" s="292"/>
      <c r="AK290" s="289"/>
      <c r="AL290" s="289"/>
      <c r="AM290" s="289"/>
      <c r="AN290" s="289"/>
      <c r="AO290" s="289"/>
      <c r="AP290" s="292"/>
      <c r="AQ290" s="292"/>
      <c r="AR290" s="289"/>
      <c r="AS290" s="292"/>
      <c r="AT290" s="292"/>
      <c r="AU290" s="292"/>
      <c r="AV290" s="292"/>
      <c r="AW290" s="292"/>
      <c r="AX290" s="289"/>
      <c r="AY290" s="289"/>
      <c r="AZ290" s="289"/>
      <c r="BA290" s="292"/>
      <c r="BB290" s="292"/>
      <c r="BC290" s="289"/>
      <c r="BD290" s="292"/>
      <c r="BE290" s="292"/>
      <c r="BF290" s="289"/>
      <c r="BG290" s="289"/>
      <c r="BH290" s="292"/>
      <c r="BI290" s="292"/>
      <c r="BJ290" s="289"/>
      <c r="BK290" s="292"/>
      <c r="BL290" s="289"/>
      <c r="BM290" s="289"/>
      <c r="BN290" s="289"/>
      <c r="BO290" s="289"/>
      <c r="BP290" s="289"/>
      <c r="BQ290" s="192"/>
      <c r="BR290" s="192"/>
      <c r="BS290" s="316"/>
      <c r="BT290" s="298"/>
      <c r="BU290" s="192"/>
      <c r="BV290" s="301"/>
      <c r="BW290" s="301"/>
      <c r="BX290" s="301"/>
      <c r="BY290" s="301"/>
      <c r="BZ290" s="298"/>
    </row>
    <row r="291" spans="1:78" ht="21.75" customHeight="1">
      <c r="A291" s="317">
        <v>1</v>
      </c>
      <c r="B291" s="16" t="s">
        <v>822</v>
      </c>
      <c r="C291" s="462" t="s">
        <v>436</v>
      </c>
      <c r="D291" s="317" t="s">
        <v>114</v>
      </c>
      <c r="E291" s="305">
        <v>15.18</v>
      </c>
      <c r="F291" s="305">
        <v>10.43</v>
      </c>
      <c r="G291" s="305"/>
      <c r="H291" s="305">
        <f t="shared" si="22"/>
        <v>10.43</v>
      </c>
      <c r="I291" s="305">
        <v>4.75</v>
      </c>
      <c r="J291" s="305">
        <f>SUM(O291:BP291)-V291</f>
        <v>5.68</v>
      </c>
      <c r="K291" s="319" t="s">
        <v>389</v>
      </c>
      <c r="L291" s="299" t="s">
        <v>823</v>
      </c>
      <c r="M291" s="460" t="s">
        <v>392</v>
      </c>
      <c r="N291" s="458" t="s">
        <v>381</v>
      </c>
      <c r="O291" s="194"/>
      <c r="P291" s="194">
        <v>0</v>
      </c>
      <c r="Q291" s="194">
        <v>4</v>
      </c>
      <c r="R291" s="194">
        <v>1.68</v>
      </c>
      <c r="S291" s="194"/>
      <c r="T291" s="194"/>
      <c r="U291" s="194"/>
      <c r="V291" s="194"/>
      <c r="W291" s="194"/>
      <c r="X291" s="194"/>
      <c r="Y291" s="194"/>
      <c r="Z291" s="194"/>
      <c r="AA291" s="194"/>
      <c r="AB291" s="194"/>
      <c r="AC291" s="194"/>
      <c r="AD291" s="194"/>
      <c r="AE291" s="194"/>
      <c r="AF291" s="194"/>
      <c r="AG291" s="194"/>
      <c r="AH291" s="194"/>
      <c r="AI291" s="194"/>
      <c r="AJ291" s="194"/>
      <c r="AK291" s="194"/>
      <c r="AL291" s="194"/>
      <c r="AM291" s="194"/>
      <c r="AN291" s="194"/>
      <c r="AO291" s="194"/>
      <c r="AP291" s="194"/>
      <c r="AQ291" s="194"/>
      <c r="AR291" s="194"/>
      <c r="AS291" s="194"/>
      <c r="AT291" s="194"/>
      <c r="AU291" s="194"/>
      <c r="AV291" s="194"/>
      <c r="AW291" s="194"/>
      <c r="AX291" s="194"/>
      <c r="AY291" s="194"/>
      <c r="AZ291" s="194"/>
      <c r="BA291" s="194"/>
      <c r="BB291" s="194"/>
      <c r="BC291" s="194"/>
      <c r="BD291" s="194"/>
      <c r="BE291" s="194">
        <v>0</v>
      </c>
      <c r="BF291" s="194"/>
      <c r="BG291" s="194"/>
      <c r="BH291" s="194"/>
      <c r="BI291" s="194"/>
      <c r="BJ291" s="194"/>
      <c r="BK291" s="194"/>
      <c r="BL291" s="194"/>
      <c r="BM291" s="194"/>
      <c r="BN291" s="194"/>
      <c r="BO291" s="194"/>
      <c r="BP291" s="194"/>
      <c r="BQ291" s="193"/>
      <c r="BR291" s="193"/>
      <c r="BS291" s="321"/>
      <c r="BU291" s="194">
        <f>E291-H291</f>
        <v>4.75</v>
      </c>
      <c r="BV291" s="322"/>
      <c r="BW291" s="322"/>
      <c r="BX291" s="322"/>
      <c r="BY291" s="322"/>
    </row>
    <row r="292" spans="1:78" ht="21.75" customHeight="1">
      <c r="A292" s="317">
        <v>2</v>
      </c>
      <c r="B292" s="16" t="s">
        <v>824</v>
      </c>
      <c r="C292" s="461" t="s">
        <v>416</v>
      </c>
      <c r="D292" s="317" t="s">
        <v>114</v>
      </c>
      <c r="E292" s="305">
        <v>2.3199999999999998</v>
      </c>
      <c r="F292" s="305">
        <v>2.3200000000000003</v>
      </c>
      <c r="G292" s="305"/>
      <c r="H292" s="305">
        <f t="shared" si="22"/>
        <v>2.3200000000000003</v>
      </c>
      <c r="I292" s="305"/>
      <c r="J292" s="305">
        <f>SUM(O292:BP292)-V292</f>
        <v>2.3200000000000003</v>
      </c>
      <c r="K292" s="319" t="s">
        <v>389</v>
      </c>
      <c r="L292" s="299" t="s">
        <v>825</v>
      </c>
      <c r="M292" s="460" t="s">
        <v>392</v>
      </c>
      <c r="N292" s="458" t="s">
        <v>381</v>
      </c>
      <c r="O292" s="194"/>
      <c r="P292" s="194">
        <v>0</v>
      </c>
      <c r="Q292" s="320">
        <f>20-17.68</f>
        <v>2.3200000000000003</v>
      </c>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4"/>
      <c r="AY292" s="194"/>
      <c r="AZ292" s="194"/>
      <c r="BA292" s="194"/>
      <c r="BB292" s="194"/>
      <c r="BC292" s="194"/>
      <c r="BD292" s="194"/>
      <c r="BE292" s="194">
        <v>0</v>
      </c>
      <c r="BF292" s="194"/>
      <c r="BG292" s="194"/>
      <c r="BH292" s="194"/>
      <c r="BI292" s="194"/>
      <c r="BJ292" s="194"/>
      <c r="BK292" s="194"/>
      <c r="BL292" s="194"/>
      <c r="BM292" s="194"/>
      <c r="BN292" s="194"/>
      <c r="BO292" s="194"/>
      <c r="BP292" s="194"/>
      <c r="BQ292" s="193"/>
      <c r="BR292" s="193"/>
      <c r="BS292" s="321"/>
      <c r="BU292" s="194">
        <f>E292-H292</f>
        <v>0</v>
      </c>
      <c r="BV292" s="322"/>
      <c r="BW292" s="322"/>
      <c r="BX292" s="322"/>
      <c r="BY292" s="322"/>
    </row>
    <row r="293" spans="1:78" ht="21.75" customHeight="1">
      <c r="A293" s="302" t="s">
        <v>826</v>
      </c>
      <c r="B293" s="303" t="s">
        <v>827</v>
      </c>
      <c r="C293" s="13"/>
      <c r="D293" s="302"/>
      <c r="E293" s="304"/>
      <c r="F293" s="304">
        <v>0</v>
      </c>
      <c r="G293" s="304"/>
      <c r="H293" s="305">
        <f t="shared" si="22"/>
        <v>0</v>
      </c>
      <c r="I293" s="304"/>
      <c r="J293" s="305">
        <f>SUM(O293:BP293)-V293</f>
        <v>0</v>
      </c>
      <c r="K293" s="306"/>
      <c r="L293" s="192"/>
      <c r="M293" s="460" t="s">
        <v>392</v>
      </c>
      <c r="N293" s="299"/>
      <c r="O293" s="194"/>
      <c r="P293" s="194">
        <v>0</v>
      </c>
      <c r="Q293" s="194"/>
      <c r="R293" s="194"/>
      <c r="S293" s="194"/>
      <c r="T293" s="194"/>
      <c r="U293" s="194"/>
      <c r="V293" s="194"/>
      <c r="W293" s="194"/>
      <c r="X293" s="194"/>
      <c r="Y293" s="194"/>
      <c r="Z293" s="194"/>
      <c r="AA293" s="194"/>
      <c r="AB293" s="194"/>
      <c r="AC293" s="194"/>
      <c r="AD293" s="194"/>
      <c r="AE293" s="194"/>
      <c r="AF293" s="194"/>
      <c r="AG293" s="194"/>
      <c r="AH293" s="194"/>
      <c r="AI293" s="194"/>
      <c r="AJ293" s="194"/>
      <c r="AK293" s="194"/>
      <c r="AL293" s="194"/>
      <c r="AM293" s="194"/>
      <c r="AN293" s="194"/>
      <c r="AO293" s="194"/>
      <c r="AP293" s="194"/>
      <c r="AQ293" s="194"/>
      <c r="AR293" s="194"/>
      <c r="AS293" s="194"/>
      <c r="AT293" s="194"/>
      <c r="AU293" s="194"/>
      <c r="AV293" s="194"/>
      <c r="AW293" s="194"/>
      <c r="AX293" s="194"/>
      <c r="AY293" s="194"/>
      <c r="AZ293" s="194"/>
      <c r="BA293" s="194"/>
      <c r="BB293" s="194"/>
      <c r="BC293" s="194"/>
      <c r="BD293" s="194"/>
      <c r="BE293" s="194">
        <v>0</v>
      </c>
      <c r="BF293" s="194"/>
      <c r="BG293" s="194"/>
      <c r="BH293" s="194"/>
      <c r="BI293" s="194"/>
      <c r="BJ293" s="194"/>
      <c r="BK293" s="194"/>
      <c r="BL293" s="194"/>
      <c r="BM293" s="194"/>
      <c r="BN293" s="194"/>
      <c r="BO293" s="194"/>
      <c r="BP293" s="194"/>
      <c r="BQ293" s="307"/>
      <c r="BR293" s="307"/>
      <c r="BS293" s="308"/>
      <c r="BT293" s="309"/>
      <c r="BU293" s="194">
        <f>E293-H293</f>
        <v>0</v>
      </c>
      <c r="BV293" s="310"/>
      <c r="BW293" s="310"/>
      <c r="BX293" s="310"/>
      <c r="BY293" s="310"/>
      <c r="BZ293" s="311"/>
    </row>
    <row r="294" spans="1:78" ht="17.25" hidden="1">
      <c r="A294" s="13"/>
      <c r="B294" s="312" t="s">
        <v>348</v>
      </c>
      <c r="C294" s="313">
        <v>-1</v>
      </c>
      <c r="D294" s="13"/>
      <c r="E294" s="314" t="e">
        <f>#REF!</f>
        <v>#REF!</v>
      </c>
      <c r="F294" s="314"/>
      <c r="G294" s="314"/>
      <c r="H294" s="314"/>
      <c r="I294" s="314"/>
      <c r="J294" s="314" t="e">
        <f>#REF!</f>
        <v>#REF!</v>
      </c>
      <c r="K294" s="315"/>
      <c r="L294" s="192"/>
      <c r="M294" s="460" t="s">
        <v>392</v>
      </c>
      <c r="N294" s="299"/>
      <c r="O294" s="292"/>
      <c r="P294" s="292"/>
      <c r="Q294" s="292"/>
      <c r="R294" s="292"/>
      <c r="S294" s="292"/>
      <c r="T294" s="292"/>
      <c r="U294" s="292"/>
      <c r="V294" s="292"/>
      <c r="W294" s="292"/>
      <c r="X294" s="289"/>
      <c r="Y294" s="289"/>
      <c r="Z294" s="292"/>
      <c r="AA294" s="292"/>
      <c r="AB294" s="292"/>
      <c r="AC294" s="292"/>
      <c r="AD294" s="292"/>
      <c r="AE294" s="292"/>
      <c r="AF294" s="292"/>
      <c r="AG294" s="300"/>
      <c r="AH294" s="292"/>
      <c r="AI294" s="292"/>
      <c r="AJ294" s="292"/>
      <c r="AK294" s="289"/>
      <c r="AL294" s="289"/>
      <c r="AM294" s="289"/>
      <c r="AN294" s="289"/>
      <c r="AO294" s="289"/>
      <c r="AP294" s="292"/>
      <c r="AQ294" s="292"/>
      <c r="AR294" s="289"/>
      <c r="AS294" s="292"/>
      <c r="AT294" s="292"/>
      <c r="AU294" s="292"/>
      <c r="AV294" s="292"/>
      <c r="AW294" s="292"/>
      <c r="AX294" s="289"/>
      <c r="AY294" s="289"/>
      <c r="AZ294" s="289"/>
      <c r="BA294" s="292"/>
      <c r="BB294" s="292"/>
      <c r="BC294" s="289"/>
      <c r="BD294" s="292"/>
      <c r="BE294" s="292"/>
      <c r="BF294" s="289"/>
      <c r="BG294" s="289"/>
      <c r="BH294" s="292"/>
      <c r="BI294" s="292"/>
      <c r="BJ294" s="289"/>
      <c r="BK294" s="292"/>
      <c r="BL294" s="289"/>
      <c r="BM294" s="289"/>
      <c r="BN294" s="289"/>
      <c r="BO294" s="289"/>
      <c r="BP294" s="289"/>
      <c r="BQ294" s="192"/>
      <c r="BR294" s="192"/>
      <c r="BS294" s="316"/>
      <c r="BT294" s="298"/>
      <c r="BU294" s="192"/>
      <c r="BV294" s="301"/>
      <c r="BW294" s="301"/>
      <c r="BX294" s="301"/>
      <c r="BY294" s="301"/>
      <c r="BZ294" s="298"/>
    </row>
    <row r="295" spans="1:78" ht="17.25" hidden="1">
      <c r="A295" s="13"/>
      <c r="B295" s="312" t="s">
        <v>393</v>
      </c>
      <c r="C295" s="313">
        <v>-2</v>
      </c>
      <c r="D295" s="13"/>
      <c r="E295" s="314" t="e">
        <f>#REF!</f>
        <v>#REF!</v>
      </c>
      <c r="F295" s="314"/>
      <c r="G295" s="314"/>
      <c r="H295" s="314"/>
      <c r="I295" s="314"/>
      <c r="J295" s="314" t="e">
        <f>#REF!</f>
        <v>#REF!</v>
      </c>
      <c r="K295" s="315"/>
      <c r="L295" s="192"/>
      <c r="M295" s="460" t="s">
        <v>392</v>
      </c>
      <c r="N295" s="299"/>
      <c r="O295" s="292"/>
      <c r="P295" s="292"/>
      <c r="Q295" s="292"/>
      <c r="R295" s="292"/>
      <c r="S295" s="292"/>
      <c r="T295" s="292"/>
      <c r="U295" s="292"/>
      <c r="V295" s="292"/>
      <c r="W295" s="292"/>
      <c r="X295" s="289"/>
      <c r="Y295" s="289"/>
      <c r="Z295" s="292"/>
      <c r="AA295" s="292"/>
      <c r="AB295" s="292"/>
      <c r="AC295" s="292"/>
      <c r="AD295" s="292"/>
      <c r="AE295" s="292"/>
      <c r="AF295" s="292"/>
      <c r="AG295" s="300"/>
      <c r="AH295" s="292"/>
      <c r="AI295" s="292"/>
      <c r="AJ295" s="292"/>
      <c r="AK295" s="289"/>
      <c r="AL295" s="289"/>
      <c r="AM295" s="289"/>
      <c r="AN295" s="289"/>
      <c r="AO295" s="289"/>
      <c r="AP295" s="292"/>
      <c r="AQ295" s="292"/>
      <c r="AR295" s="289"/>
      <c r="AS295" s="292"/>
      <c r="AT295" s="292"/>
      <c r="AU295" s="292"/>
      <c r="AV295" s="292"/>
      <c r="AW295" s="292"/>
      <c r="AX295" s="289"/>
      <c r="AY295" s="289"/>
      <c r="AZ295" s="289"/>
      <c r="BA295" s="292"/>
      <c r="BB295" s="292"/>
      <c r="BC295" s="289"/>
      <c r="BD295" s="292"/>
      <c r="BE295" s="292"/>
      <c r="BF295" s="289"/>
      <c r="BG295" s="289"/>
      <c r="BH295" s="292"/>
      <c r="BI295" s="292"/>
      <c r="BJ295" s="289"/>
      <c r="BK295" s="292"/>
      <c r="BL295" s="289"/>
      <c r="BM295" s="289"/>
      <c r="BN295" s="289"/>
      <c r="BO295" s="289"/>
      <c r="BP295" s="289"/>
      <c r="BQ295" s="192"/>
      <c r="BR295" s="192"/>
      <c r="BS295" s="316"/>
      <c r="BT295" s="298"/>
      <c r="BU295" s="192"/>
      <c r="BV295" s="301"/>
      <c r="BW295" s="301"/>
      <c r="BX295" s="301"/>
      <c r="BY295" s="301"/>
      <c r="BZ295" s="298"/>
    </row>
    <row r="296" spans="1:78" ht="17.25" hidden="1">
      <c r="A296" s="13"/>
      <c r="B296" s="312" t="s">
        <v>394</v>
      </c>
      <c r="C296" s="313">
        <v>-3</v>
      </c>
      <c r="D296" s="13"/>
      <c r="E296" s="314"/>
      <c r="F296" s="314"/>
      <c r="G296" s="314"/>
      <c r="H296" s="314"/>
      <c r="I296" s="314"/>
      <c r="J296" s="314">
        <f>AS2</f>
        <v>0</v>
      </c>
      <c r="K296" s="315"/>
      <c r="L296" s="192"/>
      <c r="M296" s="460" t="s">
        <v>392</v>
      </c>
      <c r="N296" s="299"/>
      <c r="O296" s="292"/>
      <c r="P296" s="292"/>
      <c r="Q296" s="292"/>
      <c r="R296" s="292"/>
      <c r="S296" s="292"/>
      <c r="T296" s="292"/>
      <c r="U296" s="292"/>
      <c r="V296" s="292"/>
      <c r="W296" s="292"/>
      <c r="X296" s="289"/>
      <c r="Y296" s="289"/>
      <c r="Z296" s="292"/>
      <c r="AA296" s="292"/>
      <c r="AB296" s="292"/>
      <c r="AC296" s="292"/>
      <c r="AD296" s="292"/>
      <c r="AE296" s="292"/>
      <c r="AF296" s="292"/>
      <c r="AG296" s="300"/>
      <c r="AH296" s="292"/>
      <c r="AI296" s="292"/>
      <c r="AJ296" s="292"/>
      <c r="AK296" s="289"/>
      <c r="AL296" s="289"/>
      <c r="AM296" s="289"/>
      <c r="AN296" s="289"/>
      <c r="AO296" s="289"/>
      <c r="AP296" s="292"/>
      <c r="AQ296" s="292"/>
      <c r="AR296" s="289"/>
      <c r="AS296" s="292"/>
      <c r="AT296" s="292"/>
      <c r="AU296" s="292"/>
      <c r="AV296" s="292"/>
      <c r="AW296" s="292"/>
      <c r="AX296" s="289"/>
      <c r="AY296" s="289"/>
      <c r="AZ296" s="289"/>
      <c r="BA296" s="292"/>
      <c r="BB296" s="292"/>
      <c r="BC296" s="289"/>
      <c r="BD296" s="292"/>
      <c r="BE296" s="292"/>
      <c r="BF296" s="289"/>
      <c r="BG296" s="289"/>
      <c r="BH296" s="292"/>
      <c r="BI296" s="292"/>
      <c r="BJ296" s="289"/>
      <c r="BK296" s="292"/>
      <c r="BL296" s="289"/>
      <c r="BM296" s="289"/>
      <c r="BN296" s="289"/>
      <c r="BO296" s="289"/>
      <c r="BP296" s="289"/>
      <c r="BQ296" s="192"/>
      <c r="BR296" s="192"/>
      <c r="BS296" s="316"/>
      <c r="BT296" s="298"/>
      <c r="BU296" s="192"/>
      <c r="BV296" s="301"/>
      <c r="BW296" s="301"/>
      <c r="BX296" s="301"/>
      <c r="BY296" s="301"/>
      <c r="BZ296" s="298"/>
    </row>
    <row r="297" spans="1:78" ht="34.5" hidden="1">
      <c r="A297" s="13"/>
      <c r="B297" s="312" t="s">
        <v>395</v>
      </c>
      <c r="C297" s="313">
        <v>-4</v>
      </c>
      <c r="D297" s="13"/>
      <c r="E297" s="314"/>
      <c r="F297" s="314"/>
      <c r="G297" s="314"/>
      <c r="H297" s="314"/>
      <c r="I297" s="314"/>
      <c r="J297" s="314" t="e">
        <f>J295-J294+J296</f>
        <v>#REF!</v>
      </c>
      <c r="K297" s="315"/>
      <c r="L297" s="192"/>
      <c r="M297" s="460" t="s">
        <v>392</v>
      </c>
      <c r="N297" s="299"/>
      <c r="O297" s="292"/>
      <c r="P297" s="292"/>
      <c r="Q297" s="292"/>
      <c r="R297" s="292"/>
      <c r="S297" s="292"/>
      <c r="T297" s="292"/>
      <c r="U297" s="292"/>
      <c r="V297" s="292"/>
      <c r="W297" s="292"/>
      <c r="X297" s="289"/>
      <c r="Y297" s="289"/>
      <c r="Z297" s="292"/>
      <c r="AA297" s="292"/>
      <c r="AB297" s="292"/>
      <c r="AC297" s="292"/>
      <c r="AD297" s="292"/>
      <c r="AE297" s="292"/>
      <c r="AF297" s="292"/>
      <c r="AG297" s="300"/>
      <c r="AH297" s="292"/>
      <c r="AI297" s="292"/>
      <c r="AJ297" s="292"/>
      <c r="AK297" s="289"/>
      <c r="AL297" s="289"/>
      <c r="AM297" s="289"/>
      <c r="AN297" s="289"/>
      <c r="AO297" s="289"/>
      <c r="AP297" s="292"/>
      <c r="AQ297" s="292"/>
      <c r="AR297" s="289"/>
      <c r="AS297" s="292"/>
      <c r="AT297" s="292"/>
      <c r="AU297" s="292"/>
      <c r="AV297" s="292"/>
      <c r="AW297" s="292"/>
      <c r="AX297" s="289"/>
      <c r="AY297" s="289"/>
      <c r="AZ297" s="289"/>
      <c r="BA297" s="292"/>
      <c r="BB297" s="292"/>
      <c r="BC297" s="289"/>
      <c r="BD297" s="292"/>
      <c r="BE297" s="292"/>
      <c r="BF297" s="289"/>
      <c r="BG297" s="289"/>
      <c r="BH297" s="292"/>
      <c r="BI297" s="292"/>
      <c r="BJ297" s="289"/>
      <c r="BK297" s="292"/>
      <c r="BL297" s="289"/>
      <c r="BM297" s="289"/>
      <c r="BN297" s="289"/>
      <c r="BO297" s="289"/>
      <c r="BP297" s="289"/>
      <c r="BQ297" s="192"/>
      <c r="BR297" s="192"/>
      <c r="BS297" s="316"/>
      <c r="BT297" s="298"/>
      <c r="BU297" s="192"/>
      <c r="BV297" s="301"/>
      <c r="BW297" s="301"/>
      <c r="BX297" s="301"/>
      <c r="BY297" s="301"/>
      <c r="BZ297" s="298"/>
    </row>
    <row r="298" spans="1:78" ht="17.25" hidden="1">
      <c r="A298" s="13"/>
      <c r="B298" s="312" t="s">
        <v>396</v>
      </c>
      <c r="C298" s="313">
        <v>-5</v>
      </c>
      <c r="D298" s="13"/>
      <c r="E298" s="314"/>
      <c r="F298" s="314"/>
      <c r="G298" s="314"/>
      <c r="H298" s="314"/>
      <c r="I298" s="314"/>
      <c r="J298" s="343" t="e">
        <f>SUMPRODUCT(--(D300:D844=D300),--(N300:N844=$N$2), J300:J844)</f>
        <v>#REF!</v>
      </c>
      <c r="K298" s="315"/>
      <c r="L298" s="192"/>
      <c r="M298" s="460" t="s">
        <v>392</v>
      </c>
      <c r="N298" s="299"/>
      <c r="O298" s="292"/>
      <c r="P298" s="292"/>
      <c r="Q298" s="292"/>
      <c r="R298" s="292"/>
      <c r="S298" s="292"/>
      <c r="T298" s="292"/>
      <c r="U298" s="292"/>
      <c r="V298" s="292"/>
      <c r="W298" s="292"/>
      <c r="X298" s="289"/>
      <c r="Y298" s="289"/>
      <c r="Z298" s="292"/>
      <c r="AA298" s="292"/>
      <c r="AB298" s="292"/>
      <c r="AC298" s="292"/>
      <c r="AD298" s="292"/>
      <c r="AE298" s="292"/>
      <c r="AF298" s="292"/>
      <c r="AG298" s="300"/>
      <c r="AH298" s="292"/>
      <c r="AI298" s="292"/>
      <c r="AJ298" s="292"/>
      <c r="AK298" s="289"/>
      <c r="AL298" s="289"/>
      <c r="AM298" s="289"/>
      <c r="AN298" s="289"/>
      <c r="AO298" s="289"/>
      <c r="AP298" s="292"/>
      <c r="AQ298" s="292"/>
      <c r="AR298" s="289"/>
      <c r="AS298" s="292"/>
      <c r="AT298" s="292"/>
      <c r="AU298" s="292"/>
      <c r="AV298" s="292"/>
      <c r="AW298" s="292"/>
      <c r="AX298" s="289"/>
      <c r="AY298" s="289"/>
      <c r="AZ298" s="289"/>
      <c r="BA298" s="292"/>
      <c r="BB298" s="292"/>
      <c r="BC298" s="289"/>
      <c r="BD298" s="292"/>
      <c r="BE298" s="292"/>
      <c r="BF298" s="289"/>
      <c r="BG298" s="289"/>
      <c r="BH298" s="292"/>
      <c r="BI298" s="292"/>
      <c r="BJ298" s="289"/>
      <c r="BK298" s="292"/>
      <c r="BL298" s="289"/>
      <c r="BM298" s="289"/>
      <c r="BN298" s="289"/>
      <c r="BO298" s="289"/>
      <c r="BP298" s="289"/>
      <c r="BQ298" s="192"/>
      <c r="BR298" s="192"/>
      <c r="BS298" s="316"/>
      <c r="BT298" s="298"/>
      <c r="BU298" s="192"/>
      <c r="BV298" s="301"/>
      <c r="BW298" s="301"/>
      <c r="BX298" s="301"/>
      <c r="BY298" s="301"/>
      <c r="BZ298" s="298"/>
    </row>
    <row r="299" spans="1:78" ht="17.25" hidden="1">
      <c r="A299" s="13"/>
      <c r="B299" s="312" t="s">
        <v>397</v>
      </c>
      <c r="C299" s="313">
        <v>-6</v>
      </c>
      <c r="D299" s="13"/>
      <c r="E299" s="314"/>
      <c r="F299" s="314"/>
      <c r="G299" s="314"/>
      <c r="H299" s="314"/>
      <c r="I299" s="314"/>
      <c r="J299" s="314" t="e">
        <f>J298-J297</f>
        <v>#REF!</v>
      </c>
      <c r="K299" s="315"/>
      <c r="L299" s="192"/>
      <c r="M299" s="460" t="s">
        <v>392</v>
      </c>
      <c r="N299" s="299"/>
      <c r="O299" s="292"/>
      <c r="P299" s="292"/>
      <c r="Q299" s="292"/>
      <c r="R299" s="292"/>
      <c r="S299" s="292"/>
      <c r="T299" s="292"/>
      <c r="U299" s="292"/>
      <c r="V299" s="292"/>
      <c r="W299" s="292"/>
      <c r="X299" s="289"/>
      <c r="Y299" s="289"/>
      <c r="Z299" s="292"/>
      <c r="AA299" s="292"/>
      <c r="AB299" s="292"/>
      <c r="AC299" s="292"/>
      <c r="AD299" s="292"/>
      <c r="AE299" s="292"/>
      <c r="AF299" s="292"/>
      <c r="AG299" s="300"/>
      <c r="AH299" s="292"/>
      <c r="AI299" s="292"/>
      <c r="AJ299" s="292"/>
      <c r="AK299" s="289"/>
      <c r="AL299" s="289"/>
      <c r="AM299" s="289"/>
      <c r="AN299" s="289"/>
      <c r="AO299" s="289"/>
      <c r="AP299" s="292"/>
      <c r="AQ299" s="292"/>
      <c r="AR299" s="289"/>
      <c r="AS299" s="292"/>
      <c r="AT299" s="292"/>
      <c r="AU299" s="292"/>
      <c r="AV299" s="292"/>
      <c r="AW299" s="292"/>
      <c r="AX299" s="289"/>
      <c r="AY299" s="289"/>
      <c r="AZ299" s="289"/>
      <c r="BA299" s="292"/>
      <c r="BB299" s="292"/>
      <c r="BC299" s="289"/>
      <c r="BD299" s="292"/>
      <c r="BE299" s="292"/>
      <c r="BF299" s="289"/>
      <c r="BG299" s="289"/>
      <c r="BH299" s="292"/>
      <c r="BI299" s="292"/>
      <c r="BJ299" s="289"/>
      <c r="BK299" s="292"/>
      <c r="BL299" s="289"/>
      <c r="BM299" s="289"/>
      <c r="BN299" s="289"/>
      <c r="BO299" s="289"/>
      <c r="BP299" s="289"/>
      <c r="BQ299" s="192"/>
      <c r="BR299" s="192"/>
      <c r="BS299" s="316"/>
      <c r="BT299" s="298"/>
      <c r="BU299" s="192"/>
      <c r="BV299" s="301"/>
      <c r="BW299" s="301"/>
      <c r="BX299" s="301"/>
      <c r="BY299" s="301"/>
      <c r="BZ299" s="298"/>
    </row>
    <row r="300" spans="1:78" ht="18.75" customHeight="1">
      <c r="A300" s="317">
        <v>1</v>
      </c>
      <c r="B300" s="318" t="s">
        <v>828</v>
      </c>
      <c r="C300" s="461" t="s">
        <v>416</v>
      </c>
      <c r="D300" s="317" t="s">
        <v>118</v>
      </c>
      <c r="E300" s="305">
        <v>0.1</v>
      </c>
      <c r="F300" s="305">
        <v>0.1</v>
      </c>
      <c r="G300" s="305"/>
      <c r="H300" s="305">
        <f t="shared" si="22"/>
        <v>0.1</v>
      </c>
      <c r="I300" s="305"/>
      <c r="J300" s="305">
        <f t="shared" ref="J300:J323" si="36">SUM(O300:BP300)-V300</f>
        <v>0.1</v>
      </c>
      <c r="K300" s="319" t="s">
        <v>389</v>
      </c>
      <c r="L300" s="299"/>
      <c r="M300" s="460" t="s">
        <v>392</v>
      </c>
      <c r="N300" s="458" t="s">
        <v>381</v>
      </c>
      <c r="O300" s="349">
        <v>0.05</v>
      </c>
      <c r="P300" s="194">
        <v>0</v>
      </c>
      <c r="Q300" s="349"/>
      <c r="R300" s="194"/>
      <c r="S300" s="194"/>
      <c r="T300" s="194"/>
      <c r="U300" s="194"/>
      <c r="V300" s="194"/>
      <c r="W300" s="194"/>
      <c r="X300" s="194"/>
      <c r="Y300" s="194"/>
      <c r="Z300" s="194"/>
      <c r="AA300" s="194">
        <v>0.05</v>
      </c>
      <c r="AB300" s="194"/>
      <c r="AC300" s="194"/>
      <c r="AD300" s="194"/>
      <c r="AE300" s="194"/>
      <c r="AF300" s="194"/>
      <c r="AG300" s="194"/>
      <c r="AH300" s="194"/>
      <c r="AI300" s="194"/>
      <c r="AJ300" s="194"/>
      <c r="AK300" s="194"/>
      <c r="AL300" s="194"/>
      <c r="AM300" s="194"/>
      <c r="AN300" s="194"/>
      <c r="AO300" s="194"/>
      <c r="AP300" s="194"/>
      <c r="AQ300" s="194"/>
      <c r="AR300" s="194"/>
      <c r="AS300" s="194"/>
      <c r="AT300" s="194"/>
      <c r="AU300" s="194"/>
      <c r="AV300" s="194"/>
      <c r="AW300" s="194"/>
      <c r="AX300" s="194"/>
      <c r="AY300" s="194"/>
      <c r="AZ300" s="194"/>
      <c r="BA300" s="194"/>
      <c r="BB300" s="194"/>
      <c r="BC300" s="194"/>
      <c r="BD300" s="194"/>
      <c r="BE300" s="194">
        <v>0</v>
      </c>
      <c r="BF300" s="194"/>
      <c r="BG300" s="194"/>
      <c r="BH300" s="194"/>
      <c r="BI300" s="194"/>
      <c r="BJ300" s="194"/>
      <c r="BK300" s="194"/>
      <c r="BL300" s="194"/>
      <c r="BM300" s="194"/>
      <c r="BN300" s="194"/>
      <c r="BO300" s="194"/>
      <c r="BP300" s="194"/>
      <c r="BQ300" s="193" t="s">
        <v>829</v>
      </c>
      <c r="BR300" s="193"/>
      <c r="BS300" s="321" t="s">
        <v>409</v>
      </c>
      <c r="BU300" s="194">
        <f t="shared" ref="BU300:BU316" si="37">E300-H300</f>
        <v>0</v>
      </c>
      <c r="BV300" s="322"/>
      <c r="BW300" s="322"/>
      <c r="BX300" s="322"/>
      <c r="BY300" s="322"/>
    </row>
    <row r="301" spans="1:78" ht="18.75" customHeight="1">
      <c r="A301" s="317">
        <v>2</v>
      </c>
      <c r="B301" s="318" t="s">
        <v>830</v>
      </c>
      <c r="C301" s="461" t="s">
        <v>418</v>
      </c>
      <c r="D301" s="317" t="s">
        <v>118</v>
      </c>
      <c r="E301" s="305">
        <v>0.15</v>
      </c>
      <c r="F301" s="305">
        <v>0.15</v>
      </c>
      <c r="G301" s="305"/>
      <c r="H301" s="305">
        <f t="shared" si="22"/>
        <v>0.15</v>
      </c>
      <c r="I301" s="305"/>
      <c r="J301" s="305">
        <f t="shared" si="36"/>
        <v>0.15</v>
      </c>
      <c r="K301" s="319" t="s">
        <v>389</v>
      </c>
      <c r="L301" s="299"/>
      <c r="M301" s="460" t="s">
        <v>392</v>
      </c>
      <c r="N301" s="458" t="s">
        <v>381</v>
      </c>
      <c r="O301" s="349"/>
      <c r="P301" s="194">
        <v>0</v>
      </c>
      <c r="Q301" s="349">
        <v>0.15</v>
      </c>
      <c r="R301" s="194"/>
      <c r="S301" s="194"/>
      <c r="T301" s="194"/>
      <c r="U301" s="194"/>
      <c r="V301" s="194"/>
      <c r="W301" s="194"/>
      <c r="X301" s="194"/>
      <c r="Y301" s="194"/>
      <c r="Z301" s="194"/>
      <c r="AA301" s="194"/>
      <c r="AB301" s="194"/>
      <c r="AC301" s="194"/>
      <c r="AD301" s="194"/>
      <c r="AE301" s="194"/>
      <c r="AF301" s="194"/>
      <c r="AG301" s="194"/>
      <c r="AH301" s="194"/>
      <c r="AI301" s="194"/>
      <c r="AJ301" s="194"/>
      <c r="AK301" s="194"/>
      <c r="AL301" s="194"/>
      <c r="AM301" s="194"/>
      <c r="AN301" s="194"/>
      <c r="AO301" s="194"/>
      <c r="AP301" s="194"/>
      <c r="AQ301" s="194"/>
      <c r="AR301" s="194"/>
      <c r="AS301" s="194"/>
      <c r="AT301" s="194"/>
      <c r="AU301" s="194"/>
      <c r="AV301" s="194"/>
      <c r="AW301" s="194"/>
      <c r="AX301" s="194"/>
      <c r="AY301" s="194"/>
      <c r="AZ301" s="194"/>
      <c r="BA301" s="194"/>
      <c r="BB301" s="194"/>
      <c r="BC301" s="194"/>
      <c r="BD301" s="194"/>
      <c r="BE301" s="194">
        <v>0</v>
      </c>
      <c r="BF301" s="194"/>
      <c r="BG301" s="194"/>
      <c r="BH301" s="194"/>
      <c r="BI301" s="194"/>
      <c r="BJ301" s="194"/>
      <c r="BK301" s="194"/>
      <c r="BL301" s="194"/>
      <c r="BM301" s="194"/>
      <c r="BN301" s="194"/>
      <c r="BO301" s="194"/>
      <c r="BP301" s="194"/>
      <c r="BQ301" s="193" t="s">
        <v>831</v>
      </c>
      <c r="BR301" s="193" t="s">
        <v>559</v>
      </c>
      <c r="BS301" s="321" t="s">
        <v>409</v>
      </c>
      <c r="BU301" s="194">
        <f t="shared" si="37"/>
        <v>0</v>
      </c>
      <c r="BV301" s="322"/>
      <c r="BW301" s="322"/>
      <c r="BX301" s="322"/>
      <c r="BY301" s="322" t="s">
        <v>410</v>
      </c>
    </row>
    <row r="302" spans="1:78" ht="18.75" customHeight="1">
      <c r="A302" s="317">
        <v>3</v>
      </c>
      <c r="B302" s="318" t="s">
        <v>832</v>
      </c>
      <c r="C302" s="461" t="s">
        <v>422</v>
      </c>
      <c r="D302" s="317" t="s">
        <v>118</v>
      </c>
      <c r="E302" s="305">
        <v>0.15</v>
      </c>
      <c r="F302" s="305">
        <v>0.15</v>
      </c>
      <c r="G302" s="305"/>
      <c r="H302" s="305">
        <f t="shared" ref="H302:H365" si="38">I302+J302</f>
        <v>0.15</v>
      </c>
      <c r="I302" s="305"/>
      <c r="J302" s="305">
        <f t="shared" si="36"/>
        <v>0.15</v>
      </c>
      <c r="K302" s="319" t="s">
        <v>389</v>
      </c>
      <c r="L302" s="299"/>
      <c r="M302" s="460" t="s">
        <v>392</v>
      </c>
      <c r="N302" s="458" t="s">
        <v>381</v>
      </c>
      <c r="O302" s="320"/>
      <c r="P302" s="194">
        <v>0</v>
      </c>
      <c r="Q302" s="387">
        <v>0.15</v>
      </c>
      <c r="R302" s="194"/>
      <c r="S302" s="194"/>
      <c r="T302" s="194"/>
      <c r="U302" s="194"/>
      <c r="V302" s="194"/>
      <c r="W302" s="194"/>
      <c r="X302" s="194"/>
      <c r="Y302" s="194"/>
      <c r="Z302" s="194"/>
      <c r="AA302" s="194"/>
      <c r="AB302" s="194"/>
      <c r="AC302" s="194"/>
      <c r="AD302" s="194"/>
      <c r="AE302" s="194"/>
      <c r="AF302" s="194"/>
      <c r="AG302" s="194"/>
      <c r="AH302" s="194"/>
      <c r="AI302" s="194"/>
      <c r="AJ302" s="194"/>
      <c r="AK302" s="194"/>
      <c r="AL302" s="194"/>
      <c r="AM302" s="194"/>
      <c r="AN302" s="194"/>
      <c r="AO302" s="194"/>
      <c r="AP302" s="194"/>
      <c r="AQ302" s="194"/>
      <c r="AR302" s="194"/>
      <c r="AS302" s="194"/>
      <c r="AT302" s="194"/>
      <c r="AU302" s="194"/>
      <c r="AV302" s="194"/>
      <c r="AW302" s="194"/>
      <c r="AX302" s="194"/>
      <c r="AY302" s="194"/>
      <c r="AZ302" s="194"/>
      <c r="BA302" s="194"/>
      <c r="BB302" s="194"/>
      <c r="BC302" s="194"/>
      <c r="BD302" s="194"/>
      <c r="BE302" s="194">
        <v>0</v>
      </c>
      <c r="BF302" s="194"/>
      <c r="BG302" s="194"/>
      <c r="BH302" s="194"/>
      <c r="BI302" s="194"/>
      <c r="BJ302" s="194"/>
      <c r="BK302" s="194"/>
      <c r="BL302" s="194"/>
      <c r="BM302" s="194"/>
      <c r="BN302" s="194"/>
      <c r="BO302" s="194"/>
      <c r="BP302" s="194"/>
      <c r="BQ302" s="193" t="s">
        <v>833</v>
      </c>
      <c r="BR302" s="193"/>
      <c r="BS302" s="321" t="s">
        <v>409</v>
      </c>
      <c r="BT302" s="295" t="s">
        <v>703</v>
      </c>
      <c r="BU302" s="194">
        <f t="shared" si="37"/>
        <v>0</v>
      </c>
      <c r="BV302" s="322"/>
      <c r="BW302" s="322"/>
      <c r="BX302" s="322"/>
      <c r="BY302" s="322"/>
    </row>
    <row r="303" spans="1:78" ht="18.75" customHeight="1">
      <c r="A303" s="317">
        <v>4</v>
      </c>
      <c r="B303" s="318" t="s">
        <v>834</v>
      </c>
      <c r="C303" s="461" t="s">
        <v>399</v>
      </c>
      <c r="D303" s="317" t="s">
        <v>118</v>
      </c>
      <c r="E303" s="305">
        <v>0.15</v>
      </c>
      <c r="F303" s="305">
        <v>0.15</v>
      </c>
      <c r="G303" s="305"/>
      <c r="H303" s="305">
        <f t="shared" si="38"/>
        <v>0.15</v>
      </c>
      <c r="I303" s="305"/>
      <c r="J303" s="305">
        <f t="shared" si="36"/>
        <v>0.15</v>
      </c>
      <c r="K303" s="319" t="s">
        <v>389</v>
      </c>
      <c r="L303" s="299"/>
      <c r="M303" s="460" t="s">
        <v>392</v>
      </c>
      <c r="N303" s="458" t="s">
        <v>381</v>
      </c>
      <c r="O303" s="368"/>
      <c r="P303" s="194">
        <v>0</v>
      </c>
      <c r="Q303" s="368">
        <v>0.15</v>
      </c>
      <c r="R303" s="194"/>
      <c r="S303" s="194"/>
      <c r="T303" s="194"/>
      <c r="U303" s="194"/>
      <c r="V303" s="194"/>
      <c r="W303" s="194"/>
      <c r="X303" s="194"/>
      <c r="Y303" s="194"/>
      <c r="Z303" s="194"/>
      <c r="AA303" s="194"/>
      <c r="AB303" s="194"/>
      <c r="AC303" s="194"/>
      <c r="AD303" s="194"/>
      <c r="AE303" s="194"/>
      <c r="AF303" s="194"/>
      <c r="AG303" s="194"/>
      <c r="AH303" s="194"/>
      <c r="AI303" s="194"/>
      <c r="AJ303" s="194"/>
      <c r="AK303" s="194"/>
      <c r="AL303" s="194"/>
      <c r="AM303" s="194"/>
      <c r="AN303" s="194"/>
      <c r="AO303" s="194"/>
      <c r="AP303" s="194"/>
      <c r="AQ303" s="194"/>
      <c r="AR303" s="194"/>
      <c r="AS303" s="194"/>
      <c r="AT303" s="194"/>
      <c r="AU303" s="194"/>
      <c r="AV303" s="194"/>
      <c r="AW303" s="194"/>
      <c r="AX303" s="194"/>
      <c r="AY303" s="194"/>
      <c r="AZ303" s="194"/>
      <c r="BA303" s="194"/>
      <c r="BB303" s="194"/>
      <c r="BC303" s="194"/>
      <c r="BD303" s="194"/>
      <c r="BE303" s="194">
        <v>0</v>
      </c>
      <c r="BF303" s="194"/>
      <c r="BG303" s="194"/>
      <c r="BH303" s="194"/>
      <c r="BI303" s="194"/>
      <c r="BJ303" s="194"/>
      <c r="BK303" s="194"/>
      <c r="BL303" s="194"/>
      <c r="BM303" s="194"/>
      <c r="BN303" s="194"/>
      <c r="BO303" s="194"/>
      <c r="BP303" s="194"/>
      <c r="BQ303" s="193" t="s">
        <v>835</v>
      </c>
      <c r="BR303" s="193"/>
      <c r="BS303" s="321" t="s">
        <v>409</v>
      </c>
      <c r="BU303" s="194">
        <f t="shared" si="37"/>
        <v>0</v>
      </c>
      <c r="BV303" s="322"/>
      <c r="BW303" s="322"/>
      <c r="BX303" s="322"/>
      <c r="BY303" s="322"/>
    </row>
    <row r="304" spans="1:78" ht="33">
      <c r="A304" s="317">
        <v>5</v>
      </c>
      <c r="B304" s="318" t="s">
        <v>836</v>
      </c>
      <c r="C304" s="461" t="s">
        <v>427</v>
      </c>
      <c r="D304" s="317" t="s">
        <v>118</v>
      </c>
      <c r="E304" s="305">
        <v>0.1</v>
      </c>
      <c r="F304" s="305">
        <v>0.1</v>
      </c>
      <c r="G304" s="305"/>
      <c r="H304" s="305">
        <f t="shared" si="38"/>
        <v>0.1</v>
      </c>
      <c r="I304" s="305"/>
      <c r="J304" s="305">
        <f t="shared" si="36"/>
        <v>0.1</v>
      </c>
      <c r="K304" s="319" t="s">
        <v>389</v>
      </c>
      <c r="L304" s="299"/>
      <c r="M304" s="460" t="s">
        <v>392</v>
      </c>
      <c r="N304" s="458" t="s">
        <v>381</v>
      </c>
      <c r="O304" s="194"/>
      <c r="P304" s="194">
        <v>0</v>
      </c>
      <c r="Q304" s="194">
        <v>0.1</v>
      </c>
      <c r="R304" s="194"/>
      <c r="S304" s="194"/>
      <c r="T304" s="194"/>
      <c r="U304" s="194"/>
      <c r="V304" s="194"/>
      <c r="W304" s="194"/>
      <c r="X304" s="194"/>
      <c r="Y304" s="194"/>
      <c r="Z304" s="194"/>
      <c r="AA304" s="194"/>
      <c r="AB304" s="194"/>
      <c r="AC304" s="194"/>
      <c r="AD304" s="194"/>
      <c r="AE304" s="194"/>
      <c r="AF304" s="194"/>
      <c r="AG304" s="194"/>
      <c r="AH304" s="194"/>
      <c r="AI304" s="194"/>
      <c r="AJ304" s="194"/>
      <c r="AK304" s="194"/>
      <c r="AL304" s="194"/>
      <c r="AM304" s="194"/>
      <c r="AN304" s="194"/>
      <c r="AO304" s="194"/>
      <c r="AP304" s="194"/>
      <c r="AQ304" s="194"/>
      <c r="AR304" s="194"/>
      <c r="AS304" s="194"/>
      <c r="AT304" s="194"/>
      <c r="AU304" s="194"/>
      <c r="AV304" s="194"/>
      <c r="AW304" s="194"/>
      <c r="AX304" s="194"/>
      <c r="AY304" s="194"/>
      <c r="AZ304" s="194"/>
      <c r="BA304" s="194"/>
      <c r="BB304" s="194"/>
      <c r="BC304" s="194"/>
      <c r="BD304" s="194"/>
      <c r="BE304" s="194">
        <v>0</v>
      </c>
      <c r="BF304" s="194"/>
      <c r="BG304" s="194"/>
      <c r="BH304" s="194"/>
      <c r="BI304" s="194"/>
      <c r="BJ304" s="194"/>
      <c r="BK304" s="194"/>
      <c r="BL304" s="194"/>
      <c r="BM304" s="194"/>
      <c r="BN304" s="194"/>
      <c r="BO304" s="194"/>
      <c r="BP304" s="194"/>
      <c r="BQ304" s="193"/>
      <c r="BR304" s="193"/>
      <c r="BS304" s="321"/>
      <c r="BU304" s="194">
        <f t="shared" si="37"/>
        <v>0</v>
      </c>
      <c r="BV304" s="322"/>
      <c r="BW304" s="322"/>
      <c r="BX304" s="322"/>
      <c r="BY304" s="322"/>
    </row>
    <row r="305" spans="1:78" ht="19.5" customHeight="1">
      <c r="A305" s="317">
        <v>6</v>
      </c>
      <c r="B305" s="318" t="s">
        <v>837</v>
      </c>
      <c r="C305" s="462" t="s">
        <v>436</v>
      </c>
      <c r="D305" s="317" t="s">
        <v>118</v>
      </c>
      <c r="E305" s="305">
        <v>1</v>
      </c>
      <c r="F305" s="305">
        <v>1</v>
      </c>
      <c r="G305" s="305"/>
      <c r="H305" s="305">
        <f t="shared" si="38"/>
        <v>1</v>
      </c>
      <c r="I305" s="305"/>
      <c r="J305" s="305">
        <f t="shared" si="36"/>
        <v>1</v>
      </c>
      <c r="K305" s="319" t="s">
        <v>389</v>
      </c>
      <c r="L305" s="299"/>
      <c r="M305" s="460" t="s">
        <v>392</v>
      </c>
      <c r="N305" s="458" t="s">
        <v>381</v>
      </c>
      <c r="O305" s="194"/>
      <c r="P305" s="194">
        <v>0</v>
      </c>
      <c r="Q305" s="194"/>
      <c r="R305" s="194"/>
      <c r="S305" s="194"/>
      <c r="T305" s="194">
        <v>1</v>
      </c>
      <c r="U305" s="194"/>
      <c r="V305" s="194"/>
      <c r="W305" s="194"/>
      <c r="X305" s="194"/>
      <c r="Y305" s="194"/>
      <c r="Z305" s="194"/>
      <c r="AA305" s="194"/>
      <c r="AB305" s="194"/>
      <c r="AC305" s="194"/>
      <c r="AD305" s="194"/>
      <c r="AE305" s="194"/>
      <c r="AF305" s="194"/>
      <c r="AG305" s="194"/>
      <c r="AH305" s="194"/>
      <c r="AI305" s="194"/>
      <c r="AJ305" s="194"/>
      <c r="AK305" s="194"/>
      <c r="AL305" s="194"/>
      <c r="AM305" s="194"/>
      <c r="AN305" s="194"/>
      <c r="AO305" s="194"/>
      <c r="AP305" s="194"/>
      <c r="AQ305" s="194"/>
      <c r="AR305" s="194"/>
      <c r="AS305" s="194"/>
      <c r="AT305" s="194"/>
      <c r="AU305" s="194"/>
      <c r="AV305" s="194"/>
      <c r="AW305" s="194"/>
      <c r="AX305" s="194"/>
      <c r="AY305" s="194"/>
      <c r="AZ305" s="194"/>
      <c r="BA305" s="194"/>
      <c r="BB305" s="194"/>
      <c r="BC305" s="194"/>
      <c r="BD305" s="194"/>
      <c r="BE305" s="194">
        <v>0</v>
      </c>
      <c r="BF305" s="194"/>
      <c r="BG305" s="194"/>
      <c r="BH305" s="194"/>
      <c r="BI305" s="194"/>
      <c r="BJ305" s="194"/>
      <c r="BK305" s="194"/>
      <c r="BL305" s="194"/>
      <c r="BM305" s="194"/>
      <c r="BN305" s="194"/>
      <c r="BO305" s="194"/>
      <c r="BP305" s="194"/>
      <c r="BQ305" s="193" t="s">
        <v>838</v>
      </c>
      <c r="BR305" s="193"/>
      <c r="BS305" s="321"/>
      <c r="BU305" s="194">
        <f t="shared" si="37"/>
        <v>0</v>
      </c>
      <c r="BV305" s="322"/>
      <c r="BW305" s="322"/>
      <c r="BX305" s="322"/>
      <c r="BY305" s="322"/>
    </row>
    <row r="306" spans="1:78" ht="19.5" customHeight="1">
      <c r="A306" s="317">
        <v>7</v>
      </c>
      <c r="B306" s="318" t="s">
        <v>839</v>
      </c>
      <c r="C306" s="462" t="s">
        <v>436</v>
      </c>
      <c r="D306" s="317" t="s">
        <v>118</v>
      </c>
      <c r="E306" s="305">
        <v>15</v>
      </c>
      <c r="F306" s="305">
        <v>15</v>
      </c>
      <c r="G306" s="305"/>
      <c r="H306" s="305">
        <f t="shared" si="38"/>
        <v>15</v>
      </c>
      <c r="I306" s="305">
        <v>10</v>
      </c>
      <c r="J306" s="305">
        <f t="shared" si="36"/>
        <v>5</v>
      </c>
      <c r="K306" s="319" t="s">
        <v>389</v>
      </c>
      <c r="L306" s="299"/>
      <c r="M306" s="460" t="s">
        <v>392</v>
      </c>
      <c r="N306" s="458" t="s">
        <v>381</v>
      </c>
      <c r="O306" s="194"/>
      <c r="P306" s="194">
        <v>0</v>
      </c>
      <c r="Q306" s="194">
        <v>4.26</v>
      </c>
      <c r="R306" s="194"/>
      <c r="S306" s="194"/>
      <c r="T306" s="194"/>
      <c r="U306" s="194"/>
      <c r="V306" s="194"/>
      <c r="W306" s="194"/>
      <c r="X306" s="194"/>
      <c r="Y306" s="194"/>
      <c r="Z306" s="194"/>
      <c r="AA306" s="194"/>
      <c r="AB306" s="194"/>
      <c r="AC306" s="194"/>
      <c r="AD306" s="194"/>
      <c r="AE306" s="194"/>
      <c r="AF306" s="194"/>
      <c r="AG306" s="194"/>
      <c r="AH306" s="194"/>
      <c r="AI306" s="194"/>
      <c r="AJ306" s="194"/>
      <c r="AK306" s="194"/>
      <c r="AL306" s="194"/>
      <c r="AM306" s="194"/>
      <c r="AN306" s="194"/>
      <c r="AO306" s="194"/>
      <c r="AP306" s="194"/>
      <c r="AQ306" s="194"/>
      <c r="AR306" s="194"/>
      <c r="AS306" s="194"/>
      <c r="AT306" s="194"/>
      <c r="AU306" s="194"/>
      <c r="AV306" s="194"/>
      <c r="AW306" s="194"/>
      <c r="AX306" s="194"/>
      <c r="AY306" s="194"/>
      <c r="AZ306" s="194"/>
      <c r="BA306" s="194"/>
      <c r="BB306" s="194"/>
      <c r="BC306" s="194"/>
      <c r="BD306" s="194"/>
      <c r="BE306" s="194">
        <v>0</v>
      </c>
      <c r="BF306" s="194"/>
      <c r="BG306" s="194"/>
      <c r="BH306" s="194"/>
      <c r="BI306" s="194">
        <v>0.74</v>
      </c>
      <c r="BJ306" s="194"/>
      <c r="BK306" s="194"/>
      <c r="BL306" s="194"/>
      <c r="BM306" s="194"/>
      <c r="BN306" s="194"/>
      <c r="BO306" s="194"/>
      <c r="BP306" s="194"/>
      <c r="BQ306" s="193"/>
      <c r="BR306" s="193"/>
      <c r="BS306" s="321"/>
      <c r="BU306" s="194">
        <f t="shared" si="37"/>
        <v>0</v>
      </c>
      <c r="BV306" s="322"/>
      <c r="BW306" s="322"/>
      <c r="BX306" s="322"/>
      <c r="BY306" s="322"/>
    </row>
    <row r="307" spans="1:78" ht="19.5" customHeight="1">
      <c r="A307" s="317">
        <v>8</v>
      </c>
      <c r="B307" s="318" t="s">
        <v>840</v>
      </c>
      <c r="C307" s="461" t="s">
        <v>416</v>
      </c>
      <c r="D307" s="317" t="s">
        <v>118</v>
      </c>
      <c r="E307" s="305">
        <v>10</v>
      </c>
      <c r="F307" s="305">
        <v>10</v>
      </c>
      <c r="G307" s="305"/>
      <c r="H307" s="305">
        <f t="shared" si="38"/>
        <v>10</v>
      </c>
      <c r="I307" s="305"/>
      <c r="J307" s="305">
        <f t="shared" si="36"/>
        <v>10</v>
      </c>
      <c r="K307" s="319" t="s">
        <v>389</v>
      </c>
      <c r="L307" s="299"/>
      <c r="M307" s="460" t="s">
        <v>392</v>
      </c>
      <c r="N307" s="458" t="s">
        <v>381</v>
      </c>
      <c r="O307" s="194"/>
      <c r="P307" s="194">
        <v>0</v>
      </c>
      <c r="Q307" s="194">
        <v>10</v>
      </c>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4"/>
      <c r="AY307" s="194"/>
      <c r="AZ307" s="194"/>
      <c r="BA307" s="194"/>
      <c r="BB307" s="194"/>
      <c r="BC307" s="194"/>
      <c r="BD307" s="194"/>
      <c r="BE307" s="194">
        <v>0</v>
      </c>
      <c r="BF307" s="194"/>
      <c r="BG307" s="194"/>
      <c r="BH307" s="194"/>
      <c r="BI307" s="194"/>
      <c r="BJ307" s="194"/>
      <c r="BK307" s="194"/>
      <c r="BL307" s="194"/>
      <c r="BM307" s="194"/>
      <c r="BN307" s="194"/>
      <c r="BO307" s="194"/>
      <c r="BP307" s="194"/>
      <c r="BQ307" s="193"/>
      <c r="BR307" s="193" t="s">
        <v>841</v>
      </c>
      <c r="BS307" s="321"/>
      <c r="BU307" s="194">
        <f t="shared" si="37"/>
        <v>0</v>
      </c>
      <c r="BV307" s="322"/>
      <c r="BW307" s="322"/>
      <c r="BX307" s="322"/>
      <c r="BY307" s="322"/>
    </row>
    <row r="308" spans="1:78" ht="19.5" customHeight="1">
      <c r="A308" s="317">
        <v>9</v>
      </c>
      <c r="B308" s="318" t="s">
        <v>842</v>
      </c>
      <c r="C308" s="462" t="s">
        <v>436</v>
      </c>
      <c r="D308" s="317" t="s">
        <v>118</v>
      </c>
      <c r="E308" s="305">
        <v>10</v>
      </c>
      <c r="F308" s="305">
        <v>10</v>
      </c>
      <c r="G308" s="305"/>
      <c r="H308" s="305">
        <f t="shared" si="38"/>
        <v>8.4</v>
      </c>
      <c r="I308" s="305"/>
      <c r="J308" s="305">
        <f t="shared" si="36"/>
        <v>8.4</v>
      </c>
      <c r="K308" s="319" t="s">
        <v>389</v>
      </c>
      <c r="L308" s="299"/>
      <c r="M308" s="460" t="s">
        <v>392</v>
      </c>
      <c r="N308" s="458" t="s">
        <v>381</v>
      </c>
      <c r="O308" s="194"/>
      <c r="P308" s="194">
        <v>0</v>
      </c>
      <c r="Q308" s="194">
        <f>10-1.6</f>
        <v>8.4</v>
      </c>
      <c r="R308" s="194"/>
      <c r="S308" s="194"/>
      <c r="T308" s="194"/>
      <c r="U308" s="194"/>
      <c r="V308" s="194"/>
      <c r="W308" s="194"/>
      <c r="X308" s="194"/>
      <c r="Y308" s="194"/>
      <c r="Z308" s="194"/>
      <c r="AA308" s="194"/>
      <c r="AB308" s="194"/>
      <c r="AC308" s="194"/>
      <c r="AD308" s="194"/>
      <c r="AE308" s="194"/>
      <c r="AF308" s="194"/>
      <c r="AG308" s="194"/>
      <c r="AH308" s="194"/>
      <c r="AI308" s="194"/>
      <c r="AJ308" s="194"/>
      <c r="AK308" s="194"/>
      <c r="AL308" s="194"/>
      <c r="AM308" s="194"/>
      <c r="AN308" s="194"/>
      <c r="AO308" s="194"/>
      <c r="AP308" s="194"/>
      <c r="AQ308" s="194"/>
      <c r="AR308" s="194"/>
      <c r="AS308" s="194"/>
      <c r="AT308" s="194"/>
      <c r="AU308" s="194"/>
      <c r="AV308" s="194"/>
      <c r="AW308" s="194"/>
      <c r="AX308" s="194"/>
      <c r="AY308" s="194"/>
      <c r="AZ308" s="194"/>
      <c r="BA308" s="194"/>
      <c r="BB308" s="194"/>
      <c r="BC308" s="194"/>
      <c r="BD308" s="194"/>
      <c r="BE308" s="194">
        <v>0</v>
      </c>
      <c r="BF308" s="194"/>
      <c r="BG308" s="194"/>
      <c r="BH308" s="194"/>
      <c r="BI308" s="194"/>
      <c r="BJ308" s="194"/>
      <c r="BK308" s="194"/>
      <c r="BL308" s="194"/>
      <c r="BM308" s="194"/>
      <c r="BN308" s="194"/>
      <c r="BO308" s="194"/>
      <c r="BP308" s="194"/>
      <c r="BQ308" s="193"/>
      <c r="BR308" s="193"/>
      <c r="BS308" s="321"/>
      <c r="BU308" s="194">
        <f t="shared" si="37"/>
        <v>1.5999999999999996</v>
      </c>
      <c r="BV308" s="322"/>
      <c r="BW308" s="322"/>
      <c r="BX308" s="322"/>
      <c r="BY308" s="322"/>
    </row>
    <row r="309" spans="1:78" ht="33">
      <c r="A309" s="317">
        <v>10</v>
      </c>
      <c r="B309" s="318" t="s">
        <v>843</v>
      </c>
      <c r="C309" s="462" t="s">
        <v>436</v>
      </c>
      <c r="D309" s="348" t="s">
        <v>118</v>
      </c>
      <c r="E309" s="305"/>
      <c r="F309" s="305"/>
      <c r="G309" s="305"/>
      <c r="H309" s="305">
        <f t="shared" si="38"/>
        <v>0.03</v>
      </c>
      <c r="I309" s="305"/>
      <c r="J309" s="305">
        <f t="shared" si="36"/>
        <v>0.03</v>
      </c>
      <c r="K309" s="319"/>
      <c r="L309" s="299" t="s">
        <v>445</v>
      </c>
      <c r="M309" s="460" t="s">
        <v>392</v>
      </c>
      <c r="N309" s="458"/>
      <c r="O309" s="345"/>
      <c r="P309" s="345"/>
      <c r="Q309" s="345">
        <v>0.01</v>
      </c>
      <c r="R309" s="345"/>
      <c r="S309" s="345"/>
      <c r="T309" s="345"/>
      <c r="U309" s="345"/>
      <c r="V309" s="345"/>
      <c r="W309" s="345"/>
      <c r="X309" s="345"/>
      <c r="Y309" s="345"/>
      <c r="Z309" s="345"/>
      <c r="AA309" s="345"/>
      <c r="AB309" s="345">
        <v>0.02</v>
      </c>
      <c r="AC309" s="345"/>
      <c r="AD309" s="345"/>
      <c r="AE309" s="345"/>
      <c r="AF309" s="345"/>
      <c r="AG309" s="346"/>
      <c r="AH309" s="345"/>
      <c r="AI309" s="345"/>
      <c r="AJ309" s="345"/>
      <c r="AK309" s="345"/>
      <c r="AL309" s="345"/>
      <c r="AM309" s="345"/>
      <c r="AN309" s="345"/>
      <c r="AO309" s="345"/>
      <c r="AP309" s="345"/>
      <c r="AQ309" s="345"/>
      <c r="AR309" s="345"/>
      <c r="AS309" s="345"/>
      <c r="AT309" s="345"/>
      <c r="AU309" s="345"/>
      <c r="AV309" s="345"/>
      <c r="AW309" s="345"/>
      <c r="AX309" s="345"/>
      <c r="AY309" s="345"/>
      <c r="AZ309" s="345"/>
      <c r="BA309" s="345"/>
      <c r="BB309" s="345"/>
      <c r="BC309" s="345"/>
      <c r="BD309" s="345"/>
      <c r="BE309" s="345"/>
      <c r="BF309" s="345"/>
      <c r="BG309" s="345"/>
      <c r="BH309" s="345"/>
      <c r="BI309" s="345"/>
      <c r="BJ309" s="345"/>
      <c r="BK309" s="345"/>
      <c r="BL309" s="345"/>
      <c r="BM309" s="345"/>
      <c r="BN309" s="345"/>
      <c r="BO309" s="194"/>
      <c r="BP309" s="194"/>
      <c r="BQ309" s="193"/>
      <c r="BR309" s="193"/>
      <c r="BS309" s="389"/>
      <c r="BU309" s="194"/>
      <c r="BV309" s="322"/>
      <c r="BW309" s="322"/>
      <c r="BX309" s="322"/>
      <c r="BY309" s="322"/>
    </row>
    <row r="310" spans="1:78" ht="33">
      <c r="A310" s="317">
        <v>11</v>
      </c>
      <c r="B310" s="16" t="s">
        <v>844</v>
      </c>
      <c r="C310" s="462" t="s">
        <v>436</v>
      </c>
      <c r="D310" s="317" t="s">
        <v>118</v>
      </c>
      <c r="E310" s="305"/>
      <c r="F310" s="236">
        <v>1</v>
      </c>
      <c r="G310" s="236"/>
      <c r="H310" s="305">
        <f t="shared" si="38"/>
        <v>1</v>
      </c>
      <c r="I310" s="305"/>
      <c r="J310" s="305">
        <f t="shared" si="36"/>
        <v>1</v>
      </c>
      <c r="K310" s="319" t="s">
        <v>570</v>
      </c>
      <c r="L310" s="329" t="s">
        <v>845</v>
      </c>
      <c r="M310" s="460" t="s">
        <v>392</v>
      </c>
      <c r="N310" s="458" t="s">
        <v>381</v>
      </c>
      <c r="O310" s="194"/>
      <c r="P310" s="194">
        <v>0</v>
      </c>
      <c r="Q310" s="194">
        <v>1</v>
      </c>
      <c r="R310" s="194"/>
      <c r="S310" s="194"/>
      <c r="T310" s="194"/>
      <c r="U310" s="194"/>
      <c r="V310" s="194"/>
      <c r="W310" s="194"/>
      <c r="X310" s="194"/>
      <c r="Y310" s="194"/>
      <c r="Z310" s="194"/>
      <c r="AA310" s="194"/>
      <c r="AB310" s="194"/>
      <c r="AC310" s="194"/>
      <c r="AD310" s="194"/>
      <c r="AE310" s="194"/>
      <c r="AF310" s="194"/>
      <c r="AG310" s="194"/>
      <c r="AH310" s="194"/>
      <c r="AI310" s="194"/>
      <c r="AJ310" s="194"/>
      <c r="AK310" s="194"/>
      <c r="AL310" s="194"/>
      <c r="AM310" s="194"/>
      <c r="AN310" s="194"/>
      <c r="AO310" s="194"/>
      <c r="AP310" s="194"/>
      <c r="AQ310" s="194"/>
      <c r="AR310" s="194"/>
      <c r="AS310" s="194"/>
      <c r="AT310" s="194"/>
      <c r="AU310" s="194"/>
      <c r="AV310" s="194"/>
      <c r="AW310" s="194"/>
      <c r="AX310" s="194"/>
      <c r="AY310" s="194"/>
      <c r="AZ310" s="194"/>
      <c r="BA310" s="194"/>
      <c r="BB310" s="194"/>
      <c r="BC310" s="194"/>
      <c r="BD310" s="194"/>
      <c r="BE310" s="194">
        <v>0</v>
      </c>
      <c r="BF310" s="194"/>
      <c r="BG310" s="194"/>
      <c r="BH310" s="194"/>
      <c r="BI310" s="194"/>
      <c r="BJ310" s="194"/>
      <c r="BK310" s="194"/>
      <c r="BL310" s="194"/>
      <c r="BM310" s="194"/>
      <c r="BN310" s="194"/>
      <c r="BO310" s="194"/>
      <c r="BP310" s="194"/>
      <c r="BQ310" s="329"/>
      <c r="BR310" s="329"/>
      <c r="BU310" s="194">
        <f t="shared" si="37"/>
        <v>-1</v>
      </c>
      <c r="BV310" s="329"/>
      <c r="BW310" s="329"/>
      <c r="BX310" s="329"/>
      <c r="BY310" s="329"/>
    </row>
    <row r="311" spans="1:78" hidden="1">
      <c r="A311" s="317">
        <v>12</v>
      </c>
      <c r="B311" s="16" t="s">
        <v>846</v>
      </c>
      <c r="C311" s="15"/>
      <c r="D311" s="317" t="s">
        <v>118</v>
      </c>
      <c r="E311" s="305"/>
      <c r="F311" s="236">
        <v>0</v>
      </c>
      <c r="G311" s="236"/>
      <c r="H311" s="305">
        <f t="shared" si="38"/>
        <v>0</v>
      </c>
      <c r="I311" s="305"/>
      <c r="J311" s="305">
        <f t="shared" si="36"/>
        <v>0</v>
      </c>
      <c r="K311" s="319" t="s">
        <v>389</v>
      </c>
      <c r="L311" s="329" t="s">
        <v>847</v>
      </c>
      <c r="M311" s="460" t="s">
        <v>392</v>
      </c>
      <c r="N311" s="458" t="s">
        <v>381</v>
      </c>
      <c r="O311" s="194"/>
      <c r="P311" s="194">
        <v>0</v>
      </c>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4"/>
      <c r="AY311" s="194"/>
      <c r="AZ311" s="194"/>
      <c r="BA311" s="194"/>
      <c r="BB311" s="194"/>
      <c r="BC311" s="194"/>
      <c r="BD311" s="194"/>
      <c r="BE311" s="194">
        <v>0</v>
      </c>
      <c r="BF311" s="194"/>
      <c r="BG311" s="194"/>
      <c r="BH311" s="194"/>
      <c r="BI311" s="194"/>
      <c r="BJ311" s="194"/>
      <c r="BK311" s="194"/>
      <c r="BL311" s="194"/>
      <c r="BM311" s="194"/>
      <c r="BN311" s="194"/>
      <c r="BO311" s="194"/>
      <c r="BP311" s="194"/>
      <c r="BQ311" s="329"/>
      <c r="BR311" s="329"/>
      <c r="BU311" s="194">
        <f t="shared" si="37"/>
        <v>0</v>
      </c>
      <c r="BV311" s="329"/>
      <c r="BW311" s="329"/>
      <c r="BX311" s="329"/>
      <c r="BY311" s="329"/>
    </row>
    <row r="312" spans="1:78" ht="49.5" hidden="1">
      <c r="A312" s="317">
        <v>13</v>
      </c>
      <c r="B312" s="391" t="s">
        <v>848</v>
      </c>
      <c r="C312" s="15"/>
      <c r="D312" s="317" t="s">
        <v>118</v>
      </c>
      <c r="E312" s="305"/>
      <c r="F312" s="236">
        <v>0</v>
      </c>
      <c r="G312" s="236"/>
      <c r="H312" s="305">
        <f t="shared" si="38"/>
        <v>0</v>
      </c>
      <c r="I312" s="305"/>
      <c r="J312" s="305">
        <f t="shared" si="36"/>
        <v>0</v>
      </c>
      <c r="K312" s="319" t="s">
        <v>389</v>
      </c>
      <c r="L312" s="329" t="s">
        <v>849</v>
      </c>
      <c r="M312" s="460" t="s">
        <v>392</v>
      </c>
      <c r="N312" s="458" t="s">
        <v>381</v>
      </c>
      <c r="O312" s="194"/>
      <c r="P312" s="194">
        <v>0</v>
      </c>
      <c r="Q312" s="194"/>
      <c r="R312" s="194"/>
      <c r="S312" s="194"/>
      <c r="T312" s="194"/>
      <c r="U312" s="194"/>
      <c r="V312" s="194"/>
      <c r="W312" s="194"/>
      <c r="X312" s="194"/>
      <c r="Y312" s="194"/>
      <c r="Z312" s="194"/>
      <c r="AA312" s="194"/>
      <c r="AB312" s="194"/>
      <c r="AC312" s="194"/>
      <c r="AD312" s="194"/>
      <c r="AE312" s="194"/>
      <c r="AF312" s="194"/>
      <c r="AG312" s="194"/>
      <c r="AH312" s="194"/>
      <c r="AI312" s="194"/>
      <c r="AJ312" s="194"/>
      <c r="AK312" s="194"/>
      <c r="AL312" s="194"/>
      <c r="AM312" s="194"/>
      <c r="AN312" s="194"/>
      <c r="AO312" s="194"/>
      <c r="AP312" s="194"/>
      <c r="AQ312" s="194"/>
      <c r="AR312" s="194"/>
      <c r="AS312" s="194"/>
      <c r="AT312" s="194"/>
      <c r="AU312" s="194"/>
      <c r="AV312" s="194"/>
      <c r="AW312" s="194"/>
      <c r="AX312" s="194"/>
      <c r="AY312" s="194"/>
      <c r="AZ312" s="194"/>
      <c r="BA312" s="194"/>
      <c r="BB312" s="194"/>
      <c r="BC312" s="194"/>
      <c r="BD312" s="194"/>
      <c r="BE312" s="194">
        <v>0</v>
      </c>
      <c r="BF312" s="194"/>
      <c r="BG312" s="194"/>
      <c r="BH312" s="194"/>
      <c r="BI312" s="194"/>
      <c r="BJ312" s="194"/>
      <c r="BK312" s="194"/>
      <c r="BL312" s="194"/>
      <c r="BM312" s="194"/>
      <c r="BN312" s="194"/>
      <c r="BO312" s="194"/>
      <c r="BP312" s="194"/>
      <c r="BQ312" s="329"/>
      <c r="BR312" s="329"/>
      <c r="BU312" s="194">
        <f t="shared" si="37"/>
        <v>0</v>
      </c>
      <c r="BV312" s="329"/>
      <c r="BW312" s="329"/>
      <c r="BX312" s="329"/>
      <c r="BY312" s="329"/>
    </row>
    <row r="313" spans="1:78" hidden="1">
      <c r="A313" s="317">
        <v>14</v>
      </c>
      <c r="B313" s="391" t="s">
        <v>850</v>
      </c>
      <c r="C313" s="15"/>
      <c r="D313" s="317" t="s">
        <v>118</v>
      </c>
      <c r="E313" s="305"/>
      <c r="F313" s="236">
        <v>0</v>
      </c>
      <c r="G313" s="236"/>
      <c r="H313" s="305">
        <f t="shared" si="38"/>
        <v>0</v>
      </c>
      <c r="I313" s="305"/>
      <c r="J313" s="305">
        <f t="shared" si="36"/>
        <v>0</v>
      </c>
      <c r="K313" s="319" t="s">
        <v>389</v>
      </c>
      <c r="L313" s="329" t="s">
        <v>849</v>
      </c>
      <c r="M313" s="460" t="s">
        <v>392</v>
      </c>
      <c r="N313" s="458" t="s">
        <v>381</v>
      </c>
      <c r="O313" s="194"/>
      <c r="P313" s="194">
        <v>0</v>
      </c>
      <c r="Q313" s="194"/>
      <c r="R313" s="194"/>
      <c r="S313" s="194"/>
      <c r="T313" s="194"/>
      <c r="U313" s="194"/>
      <c r="V313" s="194"/>
      <c r="W313" s="194"/>
      <c r="X313" s="194"/>
      <c r="Y313" s="194"/>
      <c r="Z313" s="194"/>
      <c r="AA313" s="194"/>
      <c r="AB313" s="194"/>
      <c r="AC313" s="194"/>
      <c r="AD313" s="194"/>
      <c r="AE313" s="194"/>
      <c r="AF313" s="194"/>
      <c r="AG313" s="194"/>
      <c r="AH313" s="194"/>
      <c r="AI313" s="194"/>
      <c r="AJ313" s="194"/>
      <c r="AK313" s="194"/>
      <c r="AL313" s="194"/>
      <c r="AM313" s="194"/>
      <c r="AN313" s="194"/>
      <c r="AO313" s="194"/>
      <c r="AP313" s="194"/>
      <c r="AQ313" s="194"/>
      <c r="AR313" s="194"/>
      <c r="AS313" s="194"/>
      <c r="AT313" s="194"/>
      <c r="AU313" s="194"/>
      <c r="AV313" s="194"/>
      <c r="AW313" s="194"/>
      <c r="AX313" s="194"/>
      <c r="AY313" s="194"/>
      <c r="AZ313" s="194"/>
      <c r="BA313" s="194"/>
      <c r="BB313" s="194"/>
      <c r="BC313" s="194"/>
      <c r="BD313" s="194"/>
      <c r="BE313" s="194">
        <v>0</v>
      </c>
      <c r="BF313" s="194"/>
      <c r="BG313" s="194"/>
      <c r="BH313" s="194"/>
      <c r="BI313" s="194"/>
      <c r="BJ313" s="194"/>
      <c r="BK313" s="194"/>
      <c r="BL313" s="194"/>
      <c r="BM313" s="194"/>
      <c r="BN313" s="194"/>
      <c r="BO313" s="194"/>
      <c r="BP313" s="194"/>
      <c r="BQ313" s="329"/>
      <c r="BR313" s="329"/>
      <c r="BU313" s="194">
        <f t="shared" si="37"/>
        <v>0</v>
      </c>
      <c r="BV313" s="329"/>
      <c r="BW313" s="329"/>
      <c r="BX313" s="329"/>
      <c r="BY313" s="329"/>
    </row>
    <row r="314" spans="1:78" hidden="1">
      <c r="A314" s="317">
        <v>15</v>
      </c>
      <c r="B314" s="391" t="s">
        <v>851</v>
      </c>
      <c r="C314" s="15"/>
      <c r="D314" s="317" t="s">
        <v>118</v>
      </c>
      <c r="E314" s="305"/>
      <c r="F314" s="236">
        <v>0</v>
      </c>
      <c r="G314" s="236"/>
      <c r="H314" s="305">
        <f t="shared" si="38"/>
        <v>0</v>
      </c>
      <c r="I314" s="305"/>
      <c r="J314" s="305">
        <f t="shared" si="36"/>
        <v>0</v>
      </c>
      <c r="K314" s="319" t="s">
        <v>389</v>
      </c>
      <c r="L314" s="329" t="s">
        <v>849</v>
      </c>
      <c r="M314" s="460" t="s">
        <v>392</v>
      </c>
      <c r="N314" s="458" t="s">
        <v>381</v>
      </c>
      <c r="O314" s="194"/>
      <c r="P314" s="194">
        <v>0</v>
      </c>
      <c r="Q314" s="194"/>
      <c r="R314" s="194"/>
      <c r="S314" s="194"/>
      <c r="T314" s="194"/>
      <c r="U314" s="194"/>
      <c r="V314" s="194"/>
      <c r="W314" s="194"/>
      <c r="X314" s="194"/>
      <c r="Y314" s="194"/>
      <c r="Z314" s="194"/>
      <c r="AA314" s="194"/>
      <c r="AB314" s="194"/>
      <c r="AC314" s="194"/>
      <c r="AD314" s="194"/>
      <c r="AE314" s="194"/>
      <c r="AF314" s="194"/>
      <c r="AG314" s="194"/>
      <c r="AH314" s="194"/>
      <c r="AI314" s="194"/>
      <c r="AJ314" s="194"/>
      <c r="AK314" s="194"/>
      <c r="AL314" s="194"/>
      <c r="AM314" s="194"/>
      <c r="AN314" s="194"/>
      <c r="AO314" s="194"/>
      <c r="AP314" s="194"/>
      <c r="AQ314" s="194"/>
      <c r="AR314" s="194"/>
      <c r="AS314" s="194"/>
      <c r="AT314" s="194"/>
      <c r="AU314" s="194"/>
      <c r="AV314" s="194"/>
      <c r="AW314" s="194"/>
      <c r="AX314" s="194"/>
      <c r="AY314" s="194"/>
      <c r="AZ314" s="194"/>
      <c r="BA314" s="194"/>
      <c r="BB314" s="194"/>
      <c r="BC314" s="194"/>
      <c r="BD314" s="194"/>
      <c r="BE314" s="194">
        <v>0</v>
      </c>
      <c r="BF314" s="194"/>
      <c r="BG314" s="194"/>
      <c r="BH314" s="194"/>
      <c r="BI314" s="194"/>
      <c r="BJ314" s="194"/>
      <c r="BK314" s="194"/>
      <c r="BL314" s="194"/>
      <c r="BM314" s="194"/>
      <c r="BN314" s="194"/>
      <c r="BO314" s="194"/>
      <c r="BP314" s="194"/>
      <c r="BQ314" s="329"/>
      <c r="BR314" s="329"/>
      <c r="BU314" s="194">
        <f t="shared" si="37"/>
        <v>0</v>
      </c>
      <c r="BV314" s="329"/>
      <c r="BW314" s="329"/>
      <c r="BX314" s="329"/>
      <c r="BY314" s="329"/>
    </row>
    <row r="315" spans="1:78" hidden="1">
      <c r="A315" s="317">
        <v>16</v>
      </c>
      <c r="B315" s="391" t="s">
        <v>852</v>
      </c>
      <c r="C315" s="15"/>
      <c r="D315" s="317" t="s">
        <v>118</v>
      </c>
      <c r="E315" s="305"/>
      <c r="F315" s="236">
        <v>0</v>
      </c>
      <c r="G315" s="236"/>
      <c r="H315" s="305">
        <f t="shared" si="38"/>
        <v>0</v>
      </c>
      <c r="I315" s="305"/>
      <c r="J315" s="305">
        <f t="shared" si="36"/>
        <v>0</v>
      </c>
      <c r="K315" s="319" t="s">
        <v>389</v>
      </c>
      <c r="L315" s="329" t="s">
        <v>849</v>
      </c>
      <c r="M315" s="460" t="s">
        <v>392</v>
      </c>
      <c r="N315" s="458" t="s">
        <v>381</v>
      </c>
      <c r="O315" s="194"/>
      <c r="P315" s="194">
        <v>0</v>
      </c>
      <c r="Q315" s="194"/>
      <c r="R315" s="194"/>
      <c r="S315" s="194"/>
      <c r="T315" s="194"/>
      <c r="U315" s="194"/>
      <c r="V315" s="194"/>
      <c r="W315" s="194"/>
      <c r="X315" s="194"/>
      <c r="Y315" s="194"/>
      <c r="Z315" s="194"/>
      <c r="AA315" s="194"/>
      <c r="AB315" s="194"/>
      <c r="AC315" s="194"/>
      <c r="AD315" s="194"/>
      <c r="AE315" s="194"/>
      <c r="AF315" s="194"/>
      <c r="AG315" s="194"/>
      <c r="AH315" s="194"/>
      <c r="AI315" s="194"/>
      <c r="AJ315" s="194"/>
      <c r="AK315" s="194"/>
      <c r="AL315" s="194"/>
      <c r="AM315" s="194"/>
      <c r="AN315" s="194"/>
      <c r="AO315" s="194"/>
      <c r="AP315" s="194"/>
      <c r="AQ315" s="194"/>
      <c r="AR315" s="194"/>
      <c r="AS315" s="194"/>
      <c r="AT315" s="194"/>
      <c r="AU315" s="194"/>
      <c r="AV315" s="194"/>
      <c r="AW315" s="194"/>
      <c r="AX315" s="194"/>
      <c r="AY315" s="194"/>
      <c r="AZ315" s="194"/>
      <c r="BA315" s="194"/>
      <c r="BB315" s="194"/>
      <c r="BC315" s="194"/>
      <c r="BD315" s="194"/>
      <c r="BE315" s="194">
        <v>0</v>
      </c>
      <c r="BF315" s="194"/>
      <c r="BG315" s="194"/>
      <c r="BH315" s="194"/>
      <c r="BI315" s="194"/>
      <c r="BJ315" s="194"/>
      <c r="BK315" s="194"/>
      <c r="BL315" s="194"/>
      <c r="BM315" s="194"/>
      <c r="BN315" s="194"/>
      <c r="BO315" s="194"/>
      <c r="BP315" s="194"/>
      <c r="BQ315" s="329"/>
      <c r="BR315" s="329"/>
      <c r="BU315" s="194">
        <f t="shared" si="37"/>
        <v>0</v>
      </c>
      <c r="BV315" s="329"/>
      <c r="BW315" s="329"/>
      <c r="BX315" s="329"/>
      <c r="BY315" s="329"/>
    </row>
    <row r="316" spans="1:78" ht="21.75" customHeight="1">
      <c r="A316" s="302" t="s">
        <v>853</v>
      </c>
      <c r="B316" s="303" t="s">
        <v>175</v>
      </c>
      <c r="C316" s="13"/>
      <c r="D316" s="302"/>
      <c r="E316" s="304"/>
      <c r="F316" s="304">
        <v>0</v>
      </c>
      <c r="G316" s="304"/>
      <c r="H316" s="305">
        <f t="shared" si="38"/>
        <v>0</v>
      </c>
      <c r="I316" s="304"/>
      <c r="J316" s="305">
        <f t="shared" si="36"/>
        <v>0</v>
      </c>
      <c r="K316" s="306"/>
      <c r="L316" s="192"/>
      <c r="M316" s="460" t="s">
        <v>392</v>
      </c>
      <c r="N316" s="299"/>
      <c r="O316" s="194"/>
      <c r="P316" s="194">
        <v>0</v>
      </c>
      <c r="Q316" s="194"/>
      <c r="R316" s="194"/>
      <c r="S316" s="194"/>
      <c r="T316" s="194"/>
      <c r="U316" s="194"/>
      <c r="V316" s="194"/>
      <c r="W316" s="194"/>
      <c r="X316" s="194"/>
      <c r="Y316" s="194"/>
      <c r="Z316" s="194"/>
      <c r="AA316" s="194"/>
      <c r="AB316" s="194"/>
      <c r="AC316" s="194"/>
      <c r="AD316" s="194"/>
      <c r="AE316" s="194"/>
      <c r="AF316" s="194"/>
      <c r="AG316" s="194"/>
      <c r="AH316" s="194"/>
      <c r="AI316" s="194"/>
      <c r="AJ316" s="194"/>
      <c r="AK316" s="194"/>
      <c r="AL316" s="194"/>
      <c r="AM316" s="194"/>
      <c r="AN316" s="194"/>
      <c r="AO316" s="194"/>
      <c r="AP316" s="194"/>
      <c r="AQ316" s="194"/>
      <c r="AR316" s="194"/>
      <c r="AS316" s="194"/>
      <c r="AT316" s="194"/>
      <c r="AU316" s="194"/>
      <c r="AV316" s="194"/>
      <c r="AW316" s="194"/>
      <c r="AX316" s="194"/>
      <c r="AY316" s="194"/>
      <c r="AZ316" s="194"/>
      <c r="BA316" s="194"/>
      <c r="BB316" s="194"/>
      <c r="BC316" s="194"/>
      <c r="BD316" s="194"/>
      <c r="BE316" s="194">
        <v>0</v>
      </c>
      <c r="BF316" s="194"/>
      <c r="BG316" s="194"/>
      <c r="BH316" s="194"/>
      <c r="BI316" s="194"/>
      <c r="BJ316" s="194"/>
      <c r="BK316" s="194"/>
      <c r="BL316" s="194"/>
      <c r="BM316" s="194"/>
      <c r="BN316" s="194"/>
      <c r="BO316" s="194"/>
      <c r="BP316" s="194"/>
      <c r="BQ316" s="307"/>
      <c r="BR316" s="307"/>
      <c r="BS316" s="308"/>
      <c r="BT316" s="309"/>
      <c r="BU316" s="194">
        <f t="shared" si="37"/>
        <v>0</v>
      </c>
      <c r="BV316" s="310"/>
      <c r="BW316" s="310"/>
      <c r="BX316" s="310"/>
      <c r="BY316" s="310"/>
      <c r="BZ316" s="311"/>
    </row>
    <row r="317" spans="1:78" ht="17.25" hidden="1">
      <c r="A317" s="13"/>
      <c r="B317" s="312" t="s">
        <v>348</v>
      </c>
      <c r="C317" s="313">
        <v>-1</v>
      </c>
      <c r="D317" s="13"/>
      <c r="E317" s="314" t="e">
        <f>#REF!</f>
        <v>#REF!</v>
      </c>
      <c r="F317" s="314"/>
      <c r="G317" s="314"/>
      <c r="H317" s="305">
        <f t="shared" si="38"/>
        <v>0</v>
      </c>
      <c r="I317" s="314"/>
      <c r="J317" s="305">
        <f t="shared" si="36"/>
        <v>0</v>
      </c>
      <c r="K317" s="315"/>
      <c r="L317" s="192"/>
      <c r="M317" s="460" t="s">
        <v>392</v>
      </c>
      <c r="N317" s="299"/>
      <c r="O317" s="292"/>
      <c r="P317" s="292"/>
      <c r="Q317" s="292"/>
      <c r="R317" s="292"/>
      <c r="S317" s="292"/>
      <c r="T317" s="292"/>
      <c r="U317" s="292"/>
      <c r="V317" s="292"/>
      <c r="W317" s="292"/>
      <c r="X317" s="289"/>
      <c r="Y317" s="289"/>
      <c r="Z317" s="292"/>
      <c r="AA317" s="292"/>
      <c r="AB317" s="292"/>
      <c r="AC317" s="292"/>
      <c r="AD317" s="292"/>
      <c r="AE317" s="292"/>
      <c r="AF317" s="292"/>
      <c r="AG317" s="300"/>
      <c r="AH317" s="292"/>
      <c r="AI317" s="292"/>
      <c r="AJ317" s="292"/>
      <c r="AK317" s="289"/>
      <c r="AL317" s="289"/>
      <c r="AM317" s="289"/>
      <c r="AN317" s="289"/>
      <c r="AO317" s="289"/>
      <c r="AP317" s="292"/>
      <c r="AQ317" s="292"/>
      <c r="AR317" s="289"/>
      <c r="AS317" s="292"/>
      <c r="AT317" s="292"/>
      <c r="AU317" s="292"/>
      <c r="AV317" s="292"/>
      <c r="AW317" s="292"/>
      <c r="AX317" s="289"/>
      <c r="AY317" s="289"/>
      <c r="AZ317" s="289"/>
      <c r="BA317" s="292"/>
      <c r="BB317" s="292"/>
      <c r="BC317" s="289"/>
      <c r="BD317" s="292"/>
      <c r="BE317" s="292"/>
      <c r="BF317" s="289"/>
      <c r="BG317" s="289"/>
      <c r="BH317" s="292"/>
      <c r="BI317" s="292"/>
      <c r="BJ317" s="289"/>
      <c r="BK317" s="292"/>
      <c r="BL317" s="289"/>
      <c r="BM317" s="289"/>
      <c r="BN317" s="289"/>
      <c r="BO317" s="289"/>
      <c r="BP317" s="289"/>
      <c r="BQ317" s="192"/>
      <c r="BR317" s="192"/>
      <c r="BS317" s="316"/>
      <c r="BT317" s="298"/>
      <c r="BU317" s="192"/>
      <c r="BV317" s="301"/>
      <c r="BW317" s="301"/>
      <c r="BX317" s="301"/>
      <c r="BY317" s="301"/>
      <c r="BZ317" s="298"/>
    </row>
    <row r="318" spans="1:78" ht="17.25" hidden="1">
      <c r="A318" s="13"/>
      <c r="B318" s="312" t="s">
        <v>393</v>
      </c>
      <c r="C318" s="313">
        <v>-2</v>
      </c>
      <c r="D318" s="13"/>
      <c r="E318" s="314" t="e">
        <f>#REF!</f>
        <v>#REF!</v>
      </c>
      <c r="F318" s="314"/>
      <c r="G318" s="314"/>
      <c r="H318" s="305">
        <f t="shared" si="38"/>
        <v>0</v>
      </c>
      <c r="I318" s="314"/>
      <c r="J318" s="305">
        <f t="shared" si="36"/>
        <v>0</v>
      </c>
      <c r="K318" s="315"/>
      <c r="L318" s="192"/>
      <c r="M318" s="460" t="s">
        <v>392</v>
      </c>
      <c r="N318" s="299"/>
      <c r="O318" s="292"/>
      <c r="P318" s="292"/>
      <c r="Q318" s="292"/>
      <c r="R318" s="292"/>
      <c r="S318" s="292"/>
      <c r="T318" s="292"/>
      <c r="U318" s="292"/>
      <c r="V318" s="292"/>
      <c r="W318" s="292"/>
      <c r="X318" s="289"/>
      <c r="Y318" s="289"/>
      <c r="Z318" s="292"/>
      <c r="AA318" s="292"/>
      <c r="AB318" s="292"/>
      <c r="AC318" s="292"/>
      <c r="AD318" s="292"/>
      <c r="AE318" s="292"/>
      <c r="AF318" s="292"/>
      <c r="AG318" s="300"/>
      <c r="AH318" s="292"/>
      <c r="AI318" s="292"/>
      <c r="AJ318" s="292"/>
      <c r="AK318" s="289"/>
      <c r="AL318" s="289"/>
      <c r="AM318" s="289"/>
      <c r="AN318" s="289"/>
      <c r="AO318" s="289"/>
      <c r="AP318" s="292"/>
      <c r="AQ318" s="292"/>
      <c r="AR318" s="289"/>
      <c r="AS318" s="292"/>
      <c r="AT318" s="292"/>
      <c r="AU318" s="292"/>
      <c r="AV318" s="292"/>
      <c r="AW318" s="292"/>
      <c r="AX318" s="289"/>
      <c r="AY318" s="289"/>
      <c r="AZ318" s="289"/>
      <c r="BA318" s="292"/>
      <c r="BB318" s="292"/>
      <c r="BC318" s="289"/>
      <c r="BD318" s="292"/>
      <c r="BE318" s="292"/>
      <c r="BF318" s="289"/>
      <c r="BG318" s="289"/>
      <c r="BH318" s="292"/>
      <c r="BI318" s="292"/>
      <c r="BJ318" s="289"/>
      <c r="BK318" s="292"/>
      <c r="BL318" s="289"/>
      <c r="BM318" s="289"/>
      <c r="BN318" s="289"/>
      <c r="BO318" s="289"/>
      <c r="BP318" s="289"/>
      <c r="BQ318" s="192"/>
      <c r="BR318" s="192"/>
      <c r="BS318" s="316"/>
      <c r="BT318" s="298"/>
      <c r="BU318" s="192"/>
      <c r="BV318" s="301"/>
      <c r="BW318" s="301"/>
      <c r="BX318" s="301"/>
      <c r="BY318" s="301"/>
      <c r="BZ318" s="298"/>
    </row>
    <row r="319" spans="1:78" ht="17.25" hidden="1">
      <c r="A319" s="13"/>
      <c r="B319" s="312" t="s">
        <v>394</v>
      </c>
      <c r="C319" s="313">
        <v>-3</v>
      </c>
      <c r="D319" s="13"/>
      <c r="E319" s="314"/>
      <c r="F319" s="314"/>
      <c r="G319" s="314"/>
      <c r="H319" s="305">
        <f t="shared" si="38"/>
        <v>0</v>
      </c>
      <c r="I319" s="314"/>
      <c r="J319" s="305">
        <f t="shared" si="36"/>
        <v>0</v>
      </c>
      <c r="K319" s="315"/>
      <c r="L319" s="192"/>
      <c r="M319" s="460" t="s">
        <v>392</v>
      </c>
      <c r="N319" s="299"/>
      <c r="O319" s="292"/>
      <c r="P319" s="292"/>
      <c r="Q319" s="292"/>
      <c r="R319" s="292"/>
      <c r="S319" s="292"/>
      <c r="T319" s="292"/>
      <c r="U319" s="292"/>
      <c r="V319" s="292"/>
      <c r="W319" s="292"/>
      <c r="X319" s="289"/>
      <c r="Y319" s="289"/>
      <c r="Z319" s="292"/>
      <c r="AA319" s="292"/>
      <c r="AB319" s="292"/>
      <c r="AC319" s="292"/>
      <c r="AD319" s="292"/>
      <c r="AE319" s="292"/>
      <c r="AF319" s="292"/>
      <c r="AG319" s="300"/>
      <c r="AH319" s="292"/>
      <c r="AI319" s="292"/>
      <c r="AJ319" s="292"/>
      <c r="AK319" s="289"/>
      <c r="AL319" s="289"/>
      <c r="AM319" s="289"/>
      <c r="AN319" s="289"/>
      <c r="AO319" s="289"/>
      <c r="AP319" s="292"/>
      <c r="AQ319" s="292"/>
      <c r="AR319" s="289"/>
      <c r="AS319" s="292"/>
      <c r="AT319" s="292"/>
      <c r="AU319" s="292"/>
      <c r="AV319" s="292"/>
      <c r="AW319" s="292"/>
      <c r="AX319" s="289"/>
      <c r="AY319" s="289"/>
      <c r="AZ319" s="289"/>
      <c r="BA319" s="292"/>
      <c r="BB319" s="292"/>
      <c r="BC319" s="289"/>
      <c r="BD319" s="292"/>
      <c r="BE319" s="292"/>
      <c r="BF319" s="289"/>
      <c r="BG319" s="289"/>
      <c r="BH319" s="292"/>
      <c r="BI319" s="292"/>
      <c r="BJ319" s="289"/>
      <c r="BK319" s="292"/>
      <c r="BL319" s="289"/>
      <c r="BM319" s="289"/>
      <c r="BN319" s="289"/>
      <c r="BO319" s="289"/>
      <c r="BP319" s="289"/>
      <c r="BQ319" s="192"/>
      <c r="BR319" s="192"/>
      <c r="BS319" s="316"/>
      <c r="BT319" s="298"/>
      <c r="BU319" s="192"/>
      <c r="BV319" s="301"/>
      <c r="BW319" s="301"/>
      <c r="BX319" s="301"/>
      <c r="BY319" s="301"/>
      <c r="BZ319" s="298"/>
    </row>
    <row r="320" spans="1:78" ht="34.5" hidden="1">
      <c r="A320" s="13"/>
      <c r="B320" s="312" t="s">
        <v>395</v>
      </c>
      <c r="C320" s="313">
        <v>-4</v>
      </c>
      <c r="D320" s="13"/>
      <c r="E320" s="314"/>
      <c r="F320" s="314"/>
      <c r="G320" s="314"/>
      <c r="H320" s="305">
        <f t="shared" si="38"/>
        <v>0</v>
      </c>
      <c r="I320" s="314"/>
      <c r="J320" s="305">
        <f t="shared" si="36"/>
        <v>0</v>
      </c>
      <c r="K320" s="315"/>
      <c r="L320" s="192"/>
      <c r="M320" s="460" t="s">
        <v>392</v>
      </c>
      <c r="N320" s="299"/>
      <c r="O320" s="292"/>
      <c r="P320" s="292"/>
      <c r="Q320" s="292"/>
      <c r="R320" s="292"/>
      <c r="S320" s="292"/>
      <c r="T320" s="292"/>
      <c r="U320" s="292"/>
      <c r="V320" s="292"/>
      <c r="W320" s="292"/>
      <c r="X320" s="289"/>
      <c r="Y320" s="289"/>
      <c r="Z320" s="292"/>
      <c r="AA320" s="292"/>
      <c r="AB320" s="292"/>
      <c r="AC320" s="292"/>
      <c r="AD320" s="292"/>
      <c r="AE320" s="292"/>
      <c r="AF320" s="292"/>
      <c r="AG320" s="300"/>
      <c r="AH320" s="292"/>
      <c r="AI320" s="292"/>
      <c r="AJ320" s="292"/>
      <c r="AK320" s="289"/>
      <c r="AL320" s="289"/>
      <c r="AM320" s="289"/>
      <c r="AN320" s="289"/>
      <c r="AO320" s="289"/>
      <c r="AP320" s="292"/>
      <c r="AQ320" s="292"/>
      <c r="AR320" s="289"/>
      <c r="AS320" s="292"/>
      <c r="AT320" s="292"/>
      <c r="AU320" s="292"/>
      <c r="AV320" s="292"/>
      <c r="AW320" s="292"/>
      <c r="AX320" s="289"/>
      <c r="AY320" s="289"/>
      <c r="AZ320" s="289"/>
      <c r="BA320" s="292"/>
      <c r="BB320" s="292"/>
      <c r="BC320" s="289"/>
      <c r="BD320" s="292"/>
      <c r="BE320" s="292"/>
      <c r="BF320" s="289"/>
      <c r="BG320" s="289"/>
      <c r="BH320" s="292"/>
      <c r="BI320" s="292"/>
      <c r="BJ320" s="289"/>
      <c r="BK320" s="292"/>
      <c r="BL320" s="289"/>
      <c r="BM320" s="289"/>
      <c r="BN320" s="289"/>
      <c r="BO320" s="289"/>
      <c r="BP320" s="289"/>
      <c r="BQ320" s="192"/>
      <c r="BR320" s="192"/>
      <c r="BS320" s="316"/>
      <c r="BT320" s="298"/>
      <c r="BU320" s="192"/>
      <c r="BV320" s="301"/>
      <c r="BW320" s="301"/>
      <c r="BX320" s="301"/>
      <c r="BY320" s="301"/>
      <c r="BZ320" s="298"/>
    </row>
    <row r="321" spans="1:78" ht="17.25" hidden="1">
      <c r="A321" s="13"/>
      <c r="B321" s="312" t="s">
        <v>396</v>
      </c>
      <c r="C321" s="313">
        <v>-5</v>
      </c>
      <c r="D321" s="13"/>
      <c r="E321" s="314"/>
      <c r="F321" s="314"/>
      <c r="G321" s="314"/>
      <c r="H321" s="305">
        <f t="shared" si="38"/>
        <v>0</v>
      </c>
      <c r="I321" s="314"/>
      <c r="J321" s="305">
        <f t="shared" si="36"/>
        <v>0</v>
      </c>
      <c r="K321" s="315"/>
      <c r="L321" s="192"/>
      <c r="M321" s="460" t="s">
        <v>392</v>
      </c>
      <c r="N321" s="299"/>
      <c r="O321" s="292"/>
      <c r="P321" s="292"/>
      <c r="Q321" s="292"/>
      <c r="R321" s="292"/>
      <c r="S321" s="292"/>
      <c r="T321" s="292"/>
      <c r="U321" s="292"/>
      <c r="V321" s="292"/>
      <c r="W321" s="292"/>
      <c r="X321" s="289"/>
      <c r="Y321" s="289"/>
      <c r="Z321" s="292"/>
      <c r="AA321" s="292"/>
      <c r="AB321" s="292"/>
      <c r="AC321" s="292"/>
      <c r="AD321" s="292"/>
      <c r="AE321" s="292"/>
      <c r="AF321" s="292"/>
      <c r="AG321" s="300"/>
      <c r="AH321" s="292"/>
      <c r="AI321" s="292"/>
      <c r="AJ321" s="292"/>
      <c r="AK321" s="289"/>
      <c r="AL321" s="289"/>
      <c r="AM321" s="289"/>
      <c r="AN321" s="289"/>
      <c r="AO321" s="289"/>
      <c r="AP321" s="292"/>
      <c r="AQ321" s="292"/>
      <c r="AR321" s="289"/>
      <c r="AS321" s="292"/>
      <c r="AT321" s="292"/>
      <c r="AU321" s="292"/>
      <c r="AV321" s="292"/>
      <c r="AW321" s="292"/>
      <c r="AX321" s="289"/>
      <c r="AY321" s="289"/>
      <c r="AZ321" s="289"/>
      <c r="BA321" s="292"/>
      <c r="BB321" s="292"/>
      <c r="BC321" s="289"/>
      <c r="BD321" s="292"/>
      <c r="BE321" s="292"/>
      <c r="BF321" s="289"/>
      <c r="BG321" s="289"/>
      <c r="BH321" s="292"/>
      <c r="BI321" s="292"/>
      <c r="BJ321" s="289"/>
      <c r="BK321" s="292"/>
      <c r="BL321" s="289"/>
      <c r="BM321" s="289"/>
      <c r="BN321" s="289"/>
      <c r="BO321" s="289"/>
      <c r="BP321" s="289"/>
      <c r="BQ321" s="192"/>
      <c r="BR321" s="192"/>
      <c r="BS321" s="316"/>
      <c r="BT321" s="298"/>
      <c r="BU321" s="192"/>
      <c r="BV321" s="301"/>
      <c r="BW321" s="301"/>
      <c r="BX321" s="301"/>
      <c r="BY321" s="301"/>
      <c r="BZ321" s="298"/>
    </row>
    <row r="322" spans="1:78" ht="17.25" hidden="1">
      <c r="A322" s="13"/>
      <c r="B322" s="312" t="s">
        <v>397</v>
      </c>
      <c r="C322" s="313">
        <v>-6</v>
      </c>
      <c r="D322" s="13"/>
      <c r="E322" s="314"/>
      <c r="F322" s="314"/>
      <c r="G322" s="314"/>
      <c r="H322" s="305">
        <f t="shared" si="38"/>
        <v>0</v>
      </c>
      <c r="I322" s="314"/>
      <c r="J322" s="305">
        <f t="shared" si="36"/>
        <v>0</v>
      </c>
      <c r="K322" s="315"/>
      <c r="L322" s="192"/>
      <c r="M322" s="460" t="s">
        <v>392</v>
      </c>
      <c r="N322" s="299"/>
      <c r="O322" s="292"/>
      <c r="P322" s="292"/>
      <c r="Q322" s="292"/>
      <c r="R322" s="292"/>
      <c r="S322" s="292"/>
      <c r="T322" s="292"/>
      <c r="U322" s="292"/>
      <c r="V322" s="292"/>
      <c r="W322" s="292"/>
      <c r="X322" s="289"/>
      <c r="Y322" s="289"/>
      <c r="Z322" s="292"/>
      <c r="AA322" s="292"/>
      <c r="AB322" s="292"/>
      <c r="AC322" s="292"/>
      <c r="AD322" s="292"/>
      <c r="AE322" s="292"/>
      <c r="AF322" s="292"/>
      <c r="AG322" s="300"/>
      <c r="AH322" s="292"/>
      <c r="AI322" s="292"/>
      <c r="AJ322" s="292"/>
      <c r="AK322" s="289"/>
      <c r="AL322" s="289"/>
      <c r="AM322" s="289"/>
      <c r="AN322" s="289"/>
      <c r="AO322" s="289"/>
      <c r="AP322" s="292"/>
      <c r="AQ322" s="292"/>
      <c r="AR322" s="289"/>
      <c r="AS322" s="292"/>
      <c r="AT322" s="292"/>
      <c r="AU322" s="292"/>
      <c r="AV322" s="292"/>
      <c r="AW322" s="292"/>
      <c r="AX322" s="289"/>
      <c r="AY322" s="289"/>
      <c r="AZ322" s="289"/>
      <c r="BA322" s="292"/>
      <c r="BB322" s="292"/>
      <c r="BC322" s="289"/>
      <c r="BD322" s="292"/>
      <c r="BE322" s="292"/>
      <c r="BF322" s="289"/>
      <c r="BG322" s="289"/>
      <c r="BH322" s="292"/>
      <c r="BI322" s="292"/>
      <c r="BJ322" s="289"/>
      <c r="BK322" s="292"/>
      <c r="BL322" s="289"/>
      <c r="BM322" s="289"/>
      <c r="BN322" s="289"/>
      <c r="BO322" s="289"/>
      <c r="BP322" s="289"/>
      <c r="BQ322" s="192"/>
      <c r="BR322" s="192"/>
      <c r="BS322" s="316"/>
      <c r="BT322" s="298"/>
      <c r="BU322" s="192"/>
      <c r="BV322" s="301"/>
      <c r="BW322" s="301"/>
      <c r="BX322" s="301"/>
      <c r="BY322" s="301"/>
      <c r="BZ322" s="298"/>
    </row>
    <row r="323" spans="1:78" ht="20.25" customHeight="1">
      <c r="A323" s="317">
        <v>1</v>
      </c>
      <c r="B323" s="16" t="s">
        <v>175</v>
      </c>
      <c r="C323" s="462" t="s">
        <v>471</v>
      </c>
      <c r="D323" s="317" t="s">
        <v>121</v>
      </c>
      <c r="E323" s="305"/>
      <c r="F323" s="236"/>
      <c r="G323" s="236"/>
      <c r="H323" s="305">
        <f t="shared" si="38"/>
        <v>0.54999999999999993</v>
      </c>
      <c r="I323" s="305"/>
      <c r="J323" s="305">
        <f t="shared" si="36"/>
        <v>0.54999999999999993</v>
      </c>
      <c r="K323" s="319"/>
      <c r="L323" s="329"/>
      <c r="M323" s="460" t="s">
        <v>392</v>
      </c>
      <c r="N323" s="458"/>
      <c r="O323" s="194">
        <f>O324</f>
        <v>0</v>
      </c>
      <c r="P323" s="194">
        <f t="shared" ref="P323:BP323" si="39">P324</f>
        <v>0.05</v>
      </c>
      <c r="Q323" s="194">
        <f t="shared" si="39"/>
        <v>0.3</v>
      </c>
      <c r="R323" s="194">
        <f t="shared" si="39"/>
        <v>0.1</v>
      </c>
      <c r="S323" s="194">
        <f t="shared" si="39"/>
        <v>0</v>
      </c>
      <c r="T323" s="194">
        <f t="shared" si="39"/>
        <v>0</v>
      </c>
      <c r="U323" s="194">
        <f t="shared" si="39"/>
        <v>0.1</v>
      </c>
      <c r="V323" s="194">
        <f t="shared" si="39"/>
        <v>0</v>
      </c>
      <c r="W323" s="194">
        <f t="shared" si="39"/>
        <v>0</v>
      </c>
      <c r="X323" s="194">
        <f t="shared" si="39"/>
        <v>0</v>
      </c>
      <c r="Y323" s="194">
        <f t="shared" si="39"/>
        <v>0</v>
      </c>
      <c r="Z323" s="194">
        <f t="shared" si="39"/>
        <v>0</v>
      </c>
      <c r="AA323" s="194">
        <f t="shared" si="39"/>
        <v>0</v>
      </c>
      <c r="AB323" s="194">
        <f t="shared" si="39"/>
        <v>0</v>
      </c>
      <c r="AC323" s="194">
        <f t="shared" si="39"/>
        <v>0</v>
      </c>
      <c r="AD323" s="194">
        <f t="shared" si="39"/>
        <v>0</v>
      </c>
      <c r="AE323" s="194">
        <f t="shared" si="39"/>
        <v>0</v>
      </c>
      <c r="AF323" s="194">
        <f t="shared" si="39"/>
        <v>0</v>
      </c>
      <c r="AG323" s="194">
        <f t="shared" si="39"/>
        <v>0</v>
      </c>
      <c r="AH323" s="194">
        <f t="shared" si="39"/>
        <v>0</v>
      </c>
      <c r="AI323" s="194">
        <f t="shared" si="39"/>
        <v>0</v>
      </c>
      <c r="AJ323" s="194">
        <f t="shared" si="39"/>
        <v>0</v>
      </c>
      <c r="AK323" s="194">
        <f t="shared" si="39"/>
        <v>0</v>
      </c>
      <c r="AL323" s="194">
        <f t="shared" si="39"/>
        <v>0</v>
      </c>
      <c r="AM323" s="194">
        <f t="shared" si="39"/>
        <v>0</v>
      </c>
      <c r="AN323" s="194">
        <f t="shared" si="39"/>
        <v>0</v>
      </c>
      <c r="AO323" s="194">
        <f t="shared" si="39"/>
        <v>0</v>
      </c>
      <c r="AP323" s="194">
        <f t="shared" si="39"/>
        <v>0</v>
      </c>
      <c r="AQ323" s="194">
        <f t="shared" si="39"/>
        <v>0</v>
      </c>
      <c r="AR323" s="194">
        <f t="shared" si="39"/>
        <v>0</v>
      </c>
      <c r="AS323" s="194">
        <f t="shared" si="39"/>
        <v>0</v>
      </c>
      <c r="AT323" s="194">
        <f t="shared" si="39"/>
        <v>0</v>
      </c>
      <c r="AU323" s="194">
        <f t="shared" si="39"/>
        <v>0</v>
      </c>
      <c r="AV323" s="194">
        <f t="shared" si="39"/>
        <v>0</v>
      </c>
      <c r="AW323" s="194">
        <f t="shared" si="39"/>
        <v>0</v>
      </c>
      <c r="AX323" s="194">
        <f t="shared" si="39"/>
        <v>0</v>
      </c>
      <c r="AY323" s="194">
        <f t="shared" si="39"/>
        <v>0</v>
      </c>
      <c r="AZ323" s="194">
        <f t="shared" si="39"/>
        <v>0</v>
      </c>
      <c r="BA323" s="194">
        <f t="shared" si="39"/>
        <v>0</v>
      </c>
      <c r="BB323" s="194">
        <f t="shared" si="39"/>
        <v>0</v>
      </c>
      <c r="BC323" s="194">
        <f t="shared" si="39"/>
        <v>0</v>
      </c>
      <c r="BD323" s="194">
        <f t="shared" si="39"/>
        <v>0</v>
      </c>
      <c r="BE323" s="194">
        <f t="shared" si="39"/>
        <v>0</v>
      </c>
      <c r="BF323" s="194">
        <f t="shared" si="39"/>
        <v>0</v>
      </c>
      <c r="BG323" s="194">
        <f t="shared" si="39"/>
        <v>0</v>
      </c>
      <c r="BH323" s="194">
        <f t="shared" si="39"/>
        <v>0</v>
      </c>
      <c r="BI323" s="194">
        <f t="shared" si="39"/>
        <v>0</v>
      </c>
      <c r="BJ323" s="194">
        <f t="shared" si="39"/>
        <v>0</v>
      </c>
      <c r="BK323" s="194">
        <f t="shared" si="39"/>
        <v>0</v>
      </c>
      <c r="BL323" s="194">
        <f t="shared" si="39"/>
        <v>0</v>
      </c>
      <c r="BM323" s="194">
        <f t="shared" si="39"/>
        <v>0</v>
      </c>
      <c r="BN323" s="194">
        <f t="shared" si="39"/>
        <v>0</v>
      </c>
      <c r="BO323" s="194">
        <f t="shared" si="39"/>
        <v>0</v>
      </c>
      <c r="BP323" s="194">
        <f t="shared" si="39"/>
        <v>0</v>
      </c>
      <c r="BQ323" s="329"/>
      <c r="BR323" s="329"/>
      <c r="BU323" s="194"/>
      <c r="BV323" s="329"/>
      <c r="BW323" s="329"/>
      <c r="BX323" s="329"/>
      <c r="BY323" s="329"/>
    </row>
    <row r="324" spans="1:78" ht="20.25" hidden="1" customHeight="1">
      <c r="A324" s="317" t="s">
        <v>461</v>
      </c>
      <c r="B324" s="16" t="s">
        <v>175</v>
      </c>
      <c r="C324" s="462" t="s">
        <v>436</v>
      </c>
      <c r="D324" s="317" t="s">
        <v>121</v>
      </c>
      <c r="E324" s="305"/>
      <c r="F324" s="236"/>
      <c r="G324" s="236"/>
      <c r="H324" s="305"/>
      <c r="I324" s="305"/>
      <c r="J324" s="305"/>
      <c r="K324" s="319"/>
      <c r="L324" s="329"/>
      <c r="M324" s="460" t="s">
        <v>392</v>
      </c>
      <c r="N324" s="458"/>
      <c r="O324" s="194"/>
      <c r="P324" s="194">
        <v>0.05</v>
      </c>
      <c r="Q324" s="194">
        <v>0.3</v>
      </c>
      <c r="R324" s="194">
        <v>0.1</v>
      </c>
      <c r="S324" s="194"/>
      <c r="T324" s="194"/>
      <c r="U324" s="194">
        <v>0.1</v>
      </c>
      <c r="V324" s="194"/>
      <c r="W324" s="194"/>
      <c r="X324" s="194"/>
      <c r="Y324" s="194"/>
      <c r="Z324" s="194"/>
      <c r="AA324" s="194"/>
      <c r="AB324" s="194"/>
      <c r="AC324" s="194"/>
      <c r="AD324" s="194"/>
      <c r="AE324" s="194"/>
      <c r="AF324" s="194"/>
      <c r="AG324" s="194"/>
      <c r="AH324" s="194"/>
      <c r="AI324" s="194"/>
      <c r="AJ324" s="194"/>
      <c r="AK324" s="194"/>
      <c r="AL324" s="194"/>
      <c r="AM324" s="194"/>
      <c r="AN324" s="194"/>
      <c r="AO324" s="194"/>
      <c r="AP324" s="194"/>
      <c r="AQ324" s="194"/>
      <c r="AR324" s="194"/>
      <c r="AS324" s="194"/>
      <c r="AT324" s="194"/>
      <c r="AU324" s="194"/>
      <c r="AV324" s="194"/>
      <c r="AW324" s="194"/>
      <c r="AX324" s="194"/>
      <c r="AY324" s="194"/>
      <c r="AZ324" s="194"/>
      <c r="BA324" s="194"/>
      <c r="BB324" s="194"/>
      <c r="BC324" s="194"/>
      <c r="BD324" s="194"/>
      <c r="BE324" s="194"/>
      <c r="BF324" s="194"/>
      <c r="BG324" s="194"/>
      <c r="BH324" s="194"/>
      <c r="BI324" s="194"/>
      <c r="BJ324" s="194"/>
      <c r="BK324" s="194"/>
      <c r="BL324" s="194"/>
      <c r="BM324" s="194"/>
      <c r="BN324" s="194"/>
      <c r="BO324" s="194"/>
      <c r="BP324" s="194"/>
      <c r="BQ324" s="329"/>
      <c r="BR324" s="329"/>
      <c r="BU324" s="194"/>
      <c r="BV324" s="329"/>
      <c r="BW324" s="329"/>
      <c r="BX324" s="329"/>
      <c r="BY324" s="329"/>
    </row>
    <row r="325" spans="1:78" ht="24.75" customHeight="1">
      <c r="A325" s="302" t="s">
        <v>854</v>
      </c>
      <c r="B325" s="303" t="s">
        <v>855</v>
      </c>
      <c r="C325" s="13"/>
      <c r="D325" s="302"/>
      <c r="E325" s="304"/>
      <c r="F325" s="304">
        <v>0</v>
      </c>
      <c r="G325" s="304"/>
      <c r="H325" s="305">
        <f t="shared" si="38"/>
        <v>0</v>
      </c>
      <c r="I325" s="304"/>
      <c r="J325" s="305">
        <f>SUM(O325:BP325)-V325</f>
        <v>0</v>
      </c>
      <c r="K325" s="306"/>
      <c r="L325" s="192"/>
      <c r="M325" s="460" t="s">
        <v>392</v>
      </c>
      <c r="N325" s="299"/>
      <c r="O325" s="194"/>
      <c r="P325" s="194">
        <v>0</v>
      </c>
      <c r="Q325" s="194"/>
      <c r="R325" s="194"/>
      <c r="S325" s="194"/>
      <c r="T325" s="194"/>
      <c r="U325" s="194"/>
      <c r="V325" s="194"/>
      <c r="W325" s="194"/>
      <c r="X325" s="194"/>
      <c r="Y325" s="194"/>
      <c r="Z325" s="194"/>
      <c r="AA325" s="194"/>
      <c r="AB325" s="194"/>
      <c r="AC325" s="194"/>
      <c r="AD325" s="194"/>
      <c r="AE325" s="194"/>
      <c r="AF325" s="194"/>
      <c r="AG325" s="194"/>
      <c r="AH325" s="194"/>
      <c r="AI325" s="194"/>
      <c r="AJ325" s="194"/>
      <c r="AK325" s="194"/>
      <c r="AL325" s="194"/>
      <c r="AM325" s="194"/>
      <c r="AN325" s="194"/>
      <c r="AO325" s="194"/>
      <c r="AP325" s="194"/>
      <c r="AQ325" s="194"/>
      <c r="AR325" s="194"/>
      <c r="AS325" s="194"/>
      <c r="AT325" s="194"/>
      <c r="AU325" s="194"/>
      <c r="AV325" s="194"/>
      <c r="AW325" s="194"/>
      <c r="AX325" s="194"/>
      <c r="AY325" s="194"/>
      <c r="AZ325" s="194"/>
      <c r="BA325" s="194"/>
      <c r="BB325" s="194"/>
      <c r="BC325" s="194"/>
      <c r="BD325" s="194"/>
      <c r="BE325" s="194">
        <v>0</v>
      </c>
      <c r="BF325" s="194"/>
      <c r="BG325" s="194"/>
      <c r="BH325" s="194"/>
      <c r="BI325" s="194"/>
      <c r="BJ325" s="194"/>
      <c r="BK325" s="194"/>
      <c r="BL325" s="194"/>
      <c r="BM325" s="194"/>
      <c r="BN325" s="194"/>
      <c r="BO325" s="194"/>
      <c r="BP325" s="194"/>
      <c r="BQ325" s="307"/>
      <c r="BR325" s="307"/>
      <c r="BS325" s="308"/>
      <c r="BT325" s="309"/>
      <c r="BU325" s="194">
        <f>E325-H325</f>
        <v>0</v>
      </c>
      <c r="BV325" s="310"/>
      <c r="BW325" s="310"/>
      <c r="BX325" s="310"/>
      <c r="BY325" s="310"/>
      <c r="BZ325" s="311"/>
    </row>
    <row r="326" spans="1:78" ht="17.25" hidden="1">
      <c r="A326" s="13"/>
      <c r="B326" s="312" t="s">
        <v>348</v>
      </c>
      <c r="C326" s="313">
        <v>-1</v>
      </c>
      <c r="D326" s="13"/>
      <c r="E326" s="314" t="e">
        <f>#REF!</f>
        <v>#REF!</v>
      </c>
      <c r="F326" s="314"/>
      <c r="G326" s="314"/>
      <c r="H326" s="314"/>
      <c r="I326" s="314"/>
      <c r="J326" s="314" t="e">
        <f>#REF!</f>
        <v>#REF!</v>
      </c>
      <c r="K326" s="315"/>
      <c r="L326" s="192"/>
      <c r="M326" s="460" t="s">
        <v>392</v>
      </c>
      <c r="N326" s="299"/>
      <c r="O326" s="292"/>
      <c r="P326" s="292"/>
      <c r="Q326" s="292"/>
      <c r="R326" s="292"/>
      <c r="S326" s="292"/>
      <c r="T326" s="292"/>
      <c r="U326" s="292"/>
      <c r="V326" s="292"/>
      <c r="W326" s="292"/>
      <c r="X326" s="289"/>
      <c r="Y326" s="289"/>
      <c r="Z326" s="292"/>
      <c r="AA326" s="292"/>
      <c r="AB326" s="292"/>
      <c r="AC326" s="292"/>
      <c r="AD326" s="292"/>
      <c r="AE326" s="292"/>
      <c r="AF326" s="292"/>
      <c r="AG326" s="300"/>
      <c r="AH326" s="292"/>
      <c r="AI326" s="292"/>
      <c r="AJ326" s="292"/>
      <c r="AK326" s="289"/>
      <c r="AL326" s="289"/>
      <c r="AM326" s="289"/>
      <c r="AN326" s="289"/>
      <c r="AO326" s="289"/>
      <c r="AP326" s="292"/>
      <c r="AQ326" s="292"/>
      <c r="AR326" s="289"/>
      <c r="AS326" s="292"/>
      <c r="AT326" s="292"/>
      <c r="AU326" s="292"/>
      <c r="AV326" s="292"/>
      <c r="AW326" s="292"/>
      <c r="AX326" s="289"/>
      <c r="AY326" s="289"/>
      <c r="AZ326" s="289"/>
      <c r="BA326" s="292"/>
      <c r="BB326" s="292"/>
      <c r="BC326" s="289"/>
      <c r="BD326" s="292"/>
      <c r="BE326" s="292"/>
      <c r="BF326" s="289"/>
      <c r="BG326" s="289"/>
      <c r="BH326" s="292"/>
      <c r="BI326" s="292"/>
      <c r="BJ326" s="289"/>
      <c r="BK326" s="292"/>
      <c r="BL326" s="289"/>
      <c r="BM326" s="289"/>
      <c r="BN326" s="289"/>
      <c r="BO326" s="289"/>
      <c r="BP326" s="289"/>
      <c r="BQ326" s="192"/>
      <c r="BR326" s="192"/>
      <c r="BS326" s="316"/>
      <c r="BT326" s="298"/>
      <c r="BU326" s="192"/>
      <c r="BV326" s="301"/>
      <c r="BW326" s="301"/>
      <c r="BX326" s="301"/>
      <c r="BY326" s="301"/>
      <c r="BZ326" s="298"/>
    </row>
    <row r="327" spans="1:78" ht="17.25" hidden="1">
      <c r="A327" s="13"/>
      <c r="B327" s="312" t="s">
        <v>393</v>
      </c>
      <c r="C327" s="313">
        <v>-2</v>
      </c>
      <c r="D327" s="13"/>
      <c r="E327" s="314" t="e">
        <f>#REF!</f>
        <v>#REF!</v>
      </c>
      <c r="F327" s="314"/>
      <c r="G327" s="314"/>
      <c r="H327" s="314"/>
      <c r="I327" s="314"/>
      <c r="J327" s="314" t="e">
        <f>#REF!</f>
        <v>#REF!</v>
      </c>
      <c r="K327" s="315"/>
      <c r="L327" s="192"/>
      <c r="M327" s="460" t="s">
        <v>392</v>
      </c>
      <c r="N327" s="299"/>
      <c r="O327" s="292"/>
      <c r="P327" s="292"/>
      <c r="Q327" s="292"/>
      <c r="R327" s="292"/>
      <c r="S327" s="292"/>
      <c r="T327" s="292"/>
      <c r="U327" s="292"/>
      <c r="V327" s="292"/>
      <c r="W327" s="292"/>
      <c r="X327" s="289"/>
      <c r="Y327" s="289"/>
      <c r="Z327" s="292"/>
      <c r="AA327" s="292"/>
      <c r="AB327" s="292"/>
      <c r="AC327" s="292"/>
      <c r="AD327" s="292"/>
      <c r="AE327" s="292"/>
      <c r="AF327" s="292"/>
      <c r="AG327" s="300"/>
      <c r="AH327" s="292"/>
      <c r="AI327" s="292"/>
      <c r="AJ327" s="292"/>
      <c r="AK327" s="289"/>
      <c r="AL327" s="289"/>
      <c r="AM327" s="289"/>
      <c r="AN327" s="289"/>
      <c r="AO327" s="289"/>
      <c r="AP327" s="292"/>
      <c r="AQ327" s="292"/>
      <c r="AR327" s="289"/>
      <c r="AS327" s="292"/>
      <c r="AT327" s="292"/>
      <c r="AU327" s="292"/>
      <c r="AV327" s="292"/>
      <c r="AW327" s="292"/>
      <c r="AX327" s="289"/>
      <c r="AY327" s="289"/>
      <c r="AZ327" s="289"/>
      <c r="BA327" s="292"/>
      <c r="BB327" s="292"/>
      <c r="BC327" s="289"/>
      <c r="BD327" s="292"/>
      <c r="BE327" s="292"/>
      <c r="BF327" s="289"/>
      <c r="BG327" s="289"/>
      <c r="BH327" s="292"/>
      <c r="BI327" s="292"/>
      <c r="BJ327" s="289"/>
      <c r="BK327" s="292"/>
      <c r="BL327" s="289"/>
      <c r="BM327" s="289"/>
      <c r="BN327" s="289"/>
      <c r="BO327" s="289"/>
      <c r="BP327" s="289"/>
      <c r="BQ327" s="192"/>
      <c r="BR327" s="192"/>
      <c r="BS327" s="316"/>
      <c r="BT327" s="298"/>
      <c r="BU327" s="192"/>
      <c r="BV327" s="301"/>
      <c r="BW327" s="301"/>
      <c r="BX327" s="301"/>
      <c r="BY327" s="301"/>
      <c r="BZ327" s="298"/>
    </row>
    <row r="328" spans="1:78" ht="34.5" hidden="1">
      <c r="A328" s="13"/>
      <c r="B328" s="312" t="s">
        <v>395</v>
      </c>
      <c r="C328" s="313">
        <v>-4</v>
      </c>
      <c r="D328" s="13"/>
      <c r="E328" s="314"/>
      <c r="F328" s="314"/>
      <c r="G328" s="314"/>
      <c r="H328" s="314"/>
      <c r="I328" s="314"/>
      <c r="J328" s="314" t="e">
        <f>J327-J326+#REF!</f>
        <v>#REF!</v>
      </c>
      <c r="K328" s="315"/>
      <c r="L328" s="192"/>
      <c r="M328" s="460" t="s">
        <v>392</v>
      </c>
      <c r="N328" s="299"/>
      <c r="O328" s="292"/>
      <c r="P328" s="292"/>
      <c r="Q328" s="292"/>
      <c r="R328" s="292"/>
      <c r="S328" s="292"/>
      <c r="T328" s="292"/>
      <c r="U328" s="292"/>
      <c r="V328" s="292"/>
      <c r="W328" s="292"/>
      <c r="X328" s="289"/>
      <c r="Y328" s="289"/>
      <c r="Z328" s="292"/>
      <c r="AA328" s="292"/>
      <c r="AB328" s="292"/>
      <c r="AC328" s="292"/>
      <c r="AD328" s="292"/>
      <c r="AE328" s="292"/>
      <c r="AF328" s="292"/>
      <c r="AG328" s="300"/>
      <c r="AH328" s="292"/>
      <c r="AI328" s="292"/>
      <c r="AJ328" s="292"/>
      <c r="AK328" s="289"/>
      <c r="AL328" s="289"/>
      <c r="AM328" s="289"/>
      <c r="AN328" s="289"/>
      <c r="AO328" s="289"/>
      <c r="AP328" s="292"/>
      <c r="AQ328" s="292"/>
      <c r="AR328" s="289"/>
      <c r="AS328" s="292"/>
      <c r="AT328" s="292"/>
      <c r="AU328" s="292"/>
      <c r="AV328" s="292"/>
      <c r="AW328" s="292"/>
      <c r="AX328" s="289"/>
      <c r="AY328" s="289"/>
      <c r="AZ328" s="289"/>
      <c r="BA328" s="292"/>
      <c r="BB328" s="292"/>
      <c r="BC328" s="289"/>
      <c r="BD328" s="292"/>
      <c r="BE328" s="292"/>
      <c r="BF328" s="289"/>
      <c r="BG328" s="289"/>
      <c r="BH328" s="292"/>
      <c r="BI328" s="292"/>
      <c r="BJ328" s="289"/>
      <c r="BK328" s="292"/>
      <c r="BL328" s="289"/>
      <c r="BM328" s="289"/>
      <c r="BN328" s="289"/>
      <c r="BO328" s="289"/>
      <c r="BP328" s="289"/>
      <c r="BQ328" s="192"/>
      <c r="BR328" s="192"/>
      <c r="BS328" s="316"/>
      <c r="BT328" s="298"/>
      <c r="BU328" s="192"/>
      <c r="BV328" s="301"/>
      <c r="BW328" s="301"/>
      <c r="BX328" s="301"/>
      <c r="BY328" s="301"/>
      <c r="BZ328" s="298"/>
    </row>
    <row r="329" spans="1:78" ht="17.25" hidden="1">
      <c r="A329" s="13"/>
      <c r="B329" s="312" t="s">
        <v>396</v>
      </c>
      <c r="C329" s="313">
        <v>-5</v>
      </c>
      <c r="D329" s="13"/>
      <c r="E329" s="314"/>
      <c r="F329" s="314"/>
      <c r="G329" s="314"/>
      <c r="H329" s="314"/>
      <c r="I329" s="314"/>
      <c r="J329" s="343" t="e">
        <f>SUMPRODUCT(--(D331:D866=D331),--(N331:N866=$N$2), J331:J866)</f>
        <v>#REF!</v>
      </c>
      <c r="K329" s="315"/>
      <c r="L329" s="192"/>
      <c r="M329" s="460" t="s">
        <v>392</v>
      </c>
      <c r="N329" s="299"/>
      <c r="O329" s="292"/>
      <c r="P329" s="292"/>
      <c r="Q329" s="292"/>
      <c r="R329" s="292"/>
      <c r="S329" s="292"/>
      <c r="T329" s="292"/>
      <c r="U329" s="292"/>
      <c r="V329" s="292"/>
      <c r="W329" s="292"/>
      <c r="X329" s="289"/>
      <c r="Y329" s="289"/>
      <c r="Z329" s="292"/>
      <c r="AA329" s="292"/>
      <c r="AB329" s="292"/>
      <c r="AC329" s="292"/>
      <c r="AD329" s="292"/>
      <c r="AE329" s="292"/>
      <c r="AF329" s="292"/>
      <c r="AG329" s="300"/>
      <c r="AH329" s="292"/>
      <c r="AI329" s="292"/>
      <c r="AJ329" s="292"/>
      <c r="AK329" s="289"/>
      <c r="AL329" s="289"/>
      <c r="AM329" s="289"/>
      <c r="AN329" s="289"/>
      <c r="AO329" s="289"/>
      <c r="AP329" s="292"/>
      <c r="AQ329" s="292"/>
      <c r="AR329" s="289"/>
      <c r="AS329" s="292"/>
      <c r="AT329" s="292"/>
      <c r="AU329" s="292"/>
      <c r="AV329" s="292"/>
      <c r="AW329" s="292"/>
      <c r="AX329" s="289"/>
      <c r="AY329" s="289"/>
      <c r="AZ329" s="289"/>
      <c r="BA329" s="292"/>
      <c r="BB329" s="292"/>
      <c r="BC329" s="289"/>
      <c r="BD329" s="292"/>
      <c r="BE329" s="292"/>
      <c r="BF329" s="289"/>
      <c r="BG329" s="289"/>
      <c r="BH329" s="292"/>
      <c r="BI329" s="292"/>
      <c r="BJ329" s="289"/>
      <c r="BK329" s="292"/>
      <c r="BL329" s="289"/>
      <c r="BM329" s="289"/>
      <c r="BN329" s="289"/>
      <c r="BO329" s="289"/>
      <c r="BP329" s="289"/>
      <c r="BQ329" s="192"/>
      <c r="BR329" s="192"/>
      <c r="BS329" s="316"/>
      <c r="BT329" s="298"/>
      <c r="BU329" s="192"/>
      <c r="BV329" s="301"/>
      <c r="BW329" s="301"/>
      <c r="BX329" s="301"/>
      <c r="BY329" s="301"/>
      <c r="BZ329" s="298"/>
    </row>
    <row r="330" spans="1:78" ht="17.25" hidden="1">
      <c r="A330" s="13"/>
      <c r="B330" s="312" t="s">
        <v>397</v>
      </c>
      <c r="C330" s="313">
        <v>-6</v>
      </c>
      <c r="D330" s="13"/>
      <c r="E330" s="314"/>
      <c r="F330" s="314"/>
      <c r="G330" s="314"/>
      <c r="H330" s="314"/>
      <c r="I330" s="314"/>
      <c r="J330" s="314" t="e">
        <f>J329-J328</f>
        <v>#REF!</v>
      </c>
      <c r="K330" s="315"/>
      <c r="L330" s="192"/>
      <c r="M330" s="460" t="s">
        <v>392</v>
      </c>
      <c r="N330" s="299"/>
      <c r="O330" s="292"/>
      <c r="P330" s="292"/>
      <c r="Q330" s="292"/>
      <c r="R330" s="292"/>
      <c r="S330" s="292"/>
      <c r="T330" s="292"/>
      <c r="U330" s="292"/>
      <c r="V330" s="292"/>
      <c r="W330" s="292"/>
      <c r="X330" s="289"/>
      <c r="Y330" s="289"/>
      <c r="Z330" s="292"/>
      <c r="AA330" s="292"/>
      <c r="AB330" s="292"/>
      <c r="AC330" s="292"/>
      <c r="AD330" s="292"/>
      <c r="AE330" s="292"/>
      <c r="AF330" s="292"/>
      <c r="AG330" s="300"/>
      <c r="AH330" s="292"/>
      <c r="AI330" s="292"/>
      <c r="AJ330" s="292"/>
      <c r="AK330" s="289"/>
      <c r="AL330" s="289"/>
      <c r="AM330" s="289"/>
      <c r="AN330" s="289"/>
      <c r="AO330" s="289"/>
      <c r="AP330" s="292"/>
      <c r="AQ330" s="292"/>
      <c r="AR330" s="289"/>
      <c r="AS330" s="292"/>
      <c r="AT330" s="292"/>
      <c r="AU330" s="292"/>
      <c r="AV330" s="292"/>
      <c r="AW330" s="292"/>
      <c r="AX330" s="289"/>
      <c r="AY330" s="289"/>
      <c r="AZ330" s="289"/>
      <c r="BA330" s="292"/>
      <c r="BB330" s="292"/>
      <c r="BC330" s="289"/>
      <c r="BD330" s="292"/>
      <c r="BE330" s="292"/>
      <c r="BF330" s="289"/>
      <c r="BG330" s="289"/>
      <c r="BH330" s="292"/>
      <c r="BI330" s="292"/>
      <c r="BJ330" s="289"/>
      <c r="BK330" s="292"/>
      <c r="BL330" s="289"/>
      <c r="BM330" s="289"/>
      <c r="BN330" s="289"/>
      <c r="BO330" s="289"/>
      <c r="BP330" s="289"/>
      <c r="BQ330" s="192"/>
      <c r="BR330" s="192"/>
      <c r="BS330" s="316"/>
      <c r="BT330" s="298"/>
      <c r="BU330" s="192"/>
      <c r="BV330" s="301"/>
      <c r="BW330" s="301"/>
      <c r="BX330" s="301"/>
      <c r="BY330" s="301"/>
      <c r="BZ330" s="298"/>
    </row>
    <row r="331" spans="1:78" ht="21" customHeight="1">
      <c r="A331" s="317">
        <v>1</v>
      </c>
      <c r="B331" s="318" t="s">
        <v>856</v>
      </c>
      <c r="C331" s="461" t="s">
        <v>404</v>
      </c>
      <c r="D331" s="317" t="s">
        <v>125</v>
      </c>
      <c r="E331" s="305">
        <v>105.3</v>
      </c>
      <c r="F331" s="305">
        <v>105.3</v>
      </c>
      <c r="G331" s="305"/>
      <c r="H331" s="305">
        <f t="shared" si="38"/>
        <v>105.3</v>
      </c>
      <c r="I331" s="305"/>
      <c r="J331" s="305">
        <f>SUM(O331:BP331)-V331</f>
        <v>105.3</v>
      </c>
      <c r="K331" s="319" t="s">
        <v>389</v>
      </c>
      <c r="L331" s="299"/>
      <c r="M331" s="460" t="s">
        <v>392</v>
      </c>
      <c r="N331" s="458" t="s">
        <v>381</v>
      </c>
      <c r="O331" s="194"/>
      <c r="P331" s="194">
        <v>5</v>
      </c>
      <c r="Q331" s="194">
        <v>100.3</v>
      </c>
      <c r="R331" s="194"/>
      <c r="S331" s="194"/>
      <c r="T331" s="194"/>
      <c r="U331" s="194"/>
      <c r="V331" s="194"/>
      <c r="W331" s="194"/>
      <c r="X331" s="194"/>
      <c r="Y331" s="194"/>
      <c r="Z331" s="194"/>
      <c r="AA331" s="194"/>
      <c r="AB331" s="194"/>
      <c r="AC331" s="194"/>
      <c r="AD331" s="194"/>
      <c r="AE331" s="194"/>
      <c r="AF331" s="194"/>
      <c r="AG331" s="194"/>
      <c r="AH331" s="194"/>
      <c r="AI331" s="194"/>
      <c r="AJ331" s="194"/>
      <c r="AK331" s="194"/>
      <c r="AL331" s="194"/>
      <c r="AM331" s="194"/>
      <c r="AN331" s="194"/>
      <c r="AO331" s="194"/>
      <c r="AP331" s="194"/>
      <c r="AQ331" s="194"/>
      <c r="AR331" s="194"/>
      <c r="AS331" s="194"/>
      <c r="AT331" s="194"/>
      <c r="AU331" s="194"/>
      <c r="AV331" s="194"/>
      <c r="AW331" s="194"/>
      <c r="AX331" s="194"/>
      <c r="AY331" s="194"/>
      <c r="AZ331" s="194"/>
      <c r="BA331" s="194"/>
      <c r="BB331" s="194"/>
      <c r="BC331" s="194"/>
      <c r="BD331" s="194"/>
      <c r="BE331" s="194">
        <v>0</v>
      </c>
      <c r="BF331" s="194"/>
      <c r="BG331" s="194"/>
      <c r="BH331" s="194"/>
      <c r="BI331" s="194"/>
      <c r="BJ331" s="194"/>
      <c r="BK331" s="194"/>
      <c r="BL331" s="194"/>
      <c r="BM331" s="194"/>
      <c r="BN331" s="194"/>
      <c r="BO331" s="194"/>
      <c r="BP331" s="194"/>
      <c r="BQ331" s="193" t="s">
        <v>857</v>
      </c>
      <c r="BR331" s="193"/>
      <c r="BS331" s="321" t="s">
        <v>858</v>
      </c>
      <c r="BU331" s="194">
        <f>E331-H331</f>
        <v>0</v>
      </c>
      <c r="BV331" s="322"/>
      <c r="BW331" s="322"/>
      <c r="BX331" s="322"/>
      <c r="BY331" s="322"/>
    </row>
    <row r="332" spans="1:78" ht="21" customHeight="1">
      <c r="A332" s="302" t="s">
        <v>859</v>
      </c>
      <c r="B332" s="303" t="s">
        <v>860</v>
      </c>
      <c r="C332" s="13"/>
      <c r="D332" s="302"/>
      <c r="E332" s="304"/>
      <c r="F332" s="304">
        <v>0</v>
      </c>
      <c r="G332" s="304"/>
      <c r="H332" s="305">
        <f t="shared" si="38"/>
        <v>0</v>
      </c>
      <c r="I332" s="304"/>
      <c r="J332" s="305">
        <f>SUM(O332:BP332)-V332</f>
        <v>0</v>
      </c>
      <c r="K332" s="306"/>
      <c r="L332" s="192"/>
      <c r="M332" s="460" t="s">
        <v>392</v>
      </c>
      <c r="N332" s="299"/>
      <c r="O332" s="194"/>
      <c r="P332" s="194">
        <v>0</v>
      </c>
      <c r="Q332" s="194"/>
      <c r="R332" s="194"/>
      <c r="S332" s="194"/>
      <c r="T332" s="194"/>
      <c r="U332" s="194"/>
      <c r="V332" s="194"/>
      <c r="W332" s="194"/>
      <c r="X332" s="194"/>
      <c r="Y332" s="194"/>
      <c r="Z332" s="194"/>
      <c r="AA332" s="194"/>
      <c r="AB332" s="194"/>
      <c r="AC332" s="194"/>
      <c r="AD332" s="194"/>
      <c r="AE332" s="194"/>
      <c r="AF332" s="194"/>
      <c r="AG332" s="194"/>
      <c r="AH332" s="194"/>
      <c r="AI332" s="194"/>
      <c r="AJ332" s="194"/>
      <c r="AK332" s="194"/>
      <c r="AL332" s="194"/>
      <c r="AM332" s="194"/>
      <c r="AN332" s="194"/>
      <c r="AO332" s="194"/>
      <c r="AP332" s="194"/>
      <c r="AQ332" s="194"/>
      <c r="AR332" s="194"/>
      <c r="AS332" s="194"/>
      <c r="AT332" s="194"/>
      <c r="AU332" s="194"/>
      <c r="AV332" s="194"/>
      <c r="AW332" s="194"/>
      <c r="AX332" s="194"/>
      <c r="AY332" s="194"/>
      <c r="AZ332" s="194"/>
      <c r="BA332" s="194"/>
      <c r="BB332" s="194"/>
      <c r="BC332" s="194"/>
      <c r="BD332" s="194"/>
      <c r="BE332" s="194">
        <v>0</v>
      </c>
      <c r="BF332" s="194"/>
      <c r="BG332" s="194"/>
      <c r="BH332" s="194"/>
      <c r="BI332" s="194"/>
      <c r="BJ332" s="194"/>
      <c r="BK332" s="194"/>
      <c r="BL332" s="194"/>
      <c r="BM332" s="194"/>
      <c r="BN332" s="194"/>
      <c r="BO332" s="194"/>
      <c r="BP332" s="194"/>
      <c r="BQ332" s="307"/>
      <c r="BR332" s="307"/>
      <c r="BS332" s="308"/>
      <c r="BT332" s="309"/>
      <c r="BU332" s="194">
        <f>E332-H332</f>
        <v>0</v>
      </c>
      <c r="BV332" s="310"/>
      <c r="BW332" s="310"/>
      <c r="BX332" s="310"/>
      <c r="BY332" s="310"/>
      <c r="BZ332" s="311"/>
    </row>
    <row r="333" spans="1:78" ht="49.5">
      <c r="A333" s="317">
        <v>1</v>
      </c>
      <c r="B333" s="318" t="s">
        <v>861</v>
      </c>
      <c r="C333" s="461" t="s">
        <v>424</v>
      </c>
      <c r="D333" s="317" t="s">
        <v>135</v>
      </c>
      <c r="E333" s="305">
        <v>17.600000000000001</v>
      </c>
      <c r="F333" s="305">
        <v>17.599999999999998</v>
      </c>
      <c r="G333" s="305">
        <v>17.600000000000001</v>
      </c>
      <c r="H333" s="305">
        <f t="shared" si="38"/>
        <v>17.599999999999998</v>
      </c>
      <c r="I333" s="305"/>
      <c r="J333" s="305">
        <f t="shared" ref="J333:J364" si="40">SUM(O333:BP333)-V333</f>
        <v>17.599999999999998</v>
      </c>
      <c r="K333" s="319" t="s">
        <v>389</v>
      </c>
      <c r="L333" s="299" t="s">
        <v>445</v>
      </c>
      <c r="M333" s="460" t="s">
        <v>392</v>
      </c>
      <c r="N333" s="458" t="s">
        <v>381</v>
      </c>
      <c r="O333" s="345"/>
      <c r="P333" s="345">
        <v>0.5</v>
      </c>
      <c r="Q333" s="345">
        <v>13.5</v>
      </c>
      <c r="R333" s="345"/>
      <c r="S333" s="345"/>
      <c r="T333" s="345">
        <v>0.6</v>
      </c>
      <c r="U333" s="345"/>
      <c r="V333" s="345"/>
      <c r="W333" s="345"/>
      <c r="X333" s="345"/>
      <c r="Y333" s="345"/>
      <c r="Z333" s="345"/>
      <c r="AA333" s="345">
        <v>0.2</v>
      </c>
      <c r="AB333" s="345"/>
      <c r="AC333" s="345"/>
      <c r="AD333" s="345"/>
      <c r="AE333" s="345"/>
      <c r="AF333" s="345"/>
      <c r="AG333" s="346"/>
      <c r="AH333" s="345"/>
      <c r="AI333" s="345"/>
      <c r="AJ333" s="345"/>
      <c r="AK333" s="345"/>
      <c r="AL333" s="345"/>
      <c r="AM333" s="345"/>
      <c r="AN333" s="345"/>
      <c r="AO333" s="345"/>
      <c r="AP333" s="345"/>
      <c r="AQ333" s="345"/>
      <c r="AR333" s="345"/>
      <c r="AS333" s="345"/>
      <c r="AT333" s="345"/>
      <c r="AU333" s="345"/>
      <c r="AV333" s="345">
        <v>2.64</v>
      </c>
      <c r="AW333" s="345"/>
      <c r="AX333" s="345"/>
      <c r="AY333" s="345"/>
      <c r="AZ333" s="345"/>
      <c r="BA333" s="345"/>
      <c r="BB333" s="345"/>
      <c r="BC333" s="345"/>
      <c r="BD333" s="345"/>
      <c r="BE333" s="345"/>
      <c r="BF333" s="345"/>
      <c r="BG333" s="345"/>
      <c r="BH333" s="345"/>
      <c r="BI333" s="345"/>
      <c r="BJ333" s="345"/>
      <c r="BK333" s="345"/>
      <c r="BL333" s="345"/>
      <c r="BM333" s="345"/>
      <c r="BN333" s="345">
        <v>0.16</v>
      </c>
      <c r="BO333" s="194"/>
      <c r="BP333" s="194"/>
      <c r="BQ333" s="193"/>
      <c r="BR333" s="193"/>
      <c r="BS333" s="321" t="s">
        <v>862</v>
      </c>
      <c r="BU333" s="194">
        <f>E333-H333</f>
        <v>0</v>
      </c>
      <c r="BV333" s="322"/>
      <c r="BW333" s="322"/>
      <c r="BX333" s="322"/>
      <c r="BY333" s="322"/>
    </row>
    <row r="334" spans="1:78" ht="33.75" customHeight="1">
      <c r="A334" s="317">
        <v>2</v>
      </c>
      <c r="B334" s="318" t="s">
        <v>863</v>
      </c>
      <c r="C334" s="15" t="s">
        <v>864</v>
      </c>
      <c r="D334" s="317" t="s">
        <v>135</v>
      </c>
      <c r="E334" s="305">
        <v>0.12</v>
      </c>
      <c r="F334" s="305">
        <v>0.12</v>
      </c>
      <c r="G334" s="305"/>
      <c r="H334" s="305">
        <f t="shared" si="38"/>
        <v>0.12</v>
      </c>
      <c r="I334" s="305">
        <v>0</v>
      </c>
      <c r="J334" s="305">
        <f t="shared" si="40"/>
        <v>0.12</v>
      </c>
      <c r="K334" s="319" t="s">
        <v>389</v>
      </c>
      <c r="L334" s="299" t="s">
        <v>865</v>
      </c>
      <c r="M334" s="460" t="s">
        <v>392</v>
      </c>
      <c r="N334" s="458"/>
      <c r="O334" s="194"/>
      <c r="P334" s="194">
        <v>0</v>
      </c>
      <c r="Q334" s="194">
        <v>0.12</v>
      </c>
      <c r="R334" s="194"/>
      <c r="S334" s="194"/>
      <c r="T334" s="194"/>
      <c r="U334" s="194"/>
      <c r="V334" s="194"/>
      <c r="W334" s="194"/>
      <c r="X334" s="194"/>
      <c r="Y334" s="194"/>
      <c r="Z334" s="194"/>
      <c r="AA334" s="194"/>
      <c r="AB334" s="194"/>
      <c r="AC334" s="194"/>
      <c r="AD334" s="194"/>
      <c r="AE334" s="194"/>
      <c r="AF334" s="194"/>
      <c r="AG334" s="194"/>
      <c r="AH334" s="194"/>
      <c r="AI334" s="194"/>
      <c r="AJ334" s="194"/>
      <c r="AK334" s="194"/>
      <c r="AL334" s="194"/>
      <c r="AM334" s="194"/>
      <c r="AN334" s="194"/>
      <c r="AO334" s="194"/>
      <c r="AP334" s="194"/>
      <c r="AQ334" s="194"/>
      <c r="AR334" s="194"/>
      <c r="AS334" s="194"/>
      <c r="AT334" s="194"/>
      <c r="AU334" s="194"/>
      <c r="AV334" s="194"/>
      <c r="AW334" s="194"/>
      <c r="AX334" s="194"/>
      <c r="AY334" s="194"/>
      <c r="AZ334" s="194"/>
      <c r="BA334" s="194"/>
      <c r="BB334" s="194"/>
      <c r="BC334" s="194"/>
      <c r="BD334" s="194"/>
      <c r="BE334" s="194">
        <v>0</v>
      </c>
      <c r="BF334" s="194"/>
      <c r="BG334" s="194"/>
      <c r="BH334" s="194"/>
      <c r="BI334" s="194"/>
      <c r="BJ334" s="194"/>
      <c r="BK334" s="194"/>
      <c r="BL334" s="194"/>
      <c r="BM334" s="194"/>
      <c r="BN334" s="194"/>
      <c r="BO334" s="194"/>
      <c r="BP334" s="194"/>
      <c r="BQ334" s="193"/>
      <c r="BR334" s="193"/>
      <c r="BS334" s="321"/>
      <c r="BU334" s="194">
        <f>E334-H334</f>
        <v>0</v>
      </c>
      <c r="BV334" s="322"/>
      <c r="BW334" s="322"/>
      <c r="BX334" s="322"/>
      <c r="BY334" s="322"/>
    </row>
    <row r="335" spans="1:78" ht="49.5">
      <c r="A335" s="317">
        <v>3</v>
      </c>
      <c r="B335" s="318" t="s">
        <v>866</v>
      </c>
      <c r="C335" s="15" t="s">
        <v>867</v>
      </c>
      <c r="D335" s="317" t="s">
        <v>135</v>
      </c>
      <c r="E335" s="305">
        <v>7.2</v>
      </c>
      <c r="F335" s="305">
        <v>7.2</v>
      </c>
      <c r="G335" s="305"/>
      <c r="H335" s="305">
        <f t="shared" si="38"/>
        <v>7.2</v>
      </c>
      <c r="I335" s="305">
        <v>0</v>
      </c>
      <c r="J335" s="305">
        <f t="shared" si="40"/>
        <v>7.2</v>
      </c>
      <c r="K335" s="319" t="s">
        <v>389</v>
      </c>
      <c r="L335" s="299"/>
      <c r="M335" s="460" t="s">
        <v>392</v>
      </c>
      <c r="N335" s="458"/>
      <c r="O335" s="194"/>
      <c r="P335" s="194">
        <v>0</v>
      </c>
      <c r="Q335" s="194">
        <v>7.2</v>
      </c>
      <c r="R335" s="194"/>
      <c r="S335" s="194"/>
      <c r="T335" s="194"/>
      <c r="U335" s="194"/>
      <c r="V335" s="194"/>
      <c r="W335" s="194"/>
      <c r="X335" s="194"/>
      <c r="Y335" s="194"/>
      <c r="Z335" s="194"/>
      <c r="AA335" s="194"/>
      <c r="AB335" s="194"/>
      <c r="AC335" s="194"/>
      <c r="AD335" s="194"/>
      <c r="AE335" s="194"/>
      <c r="AF335" s="194"/>
      <c r="AG335" s="194"/>
      <c r="AH335" s="194"/>
      <c r="AI335" s="194"/>
      <c r="AJ335" s="194"/>
      <c r="AK335" s="194"/>
      <c r="AL335" s="194"/>
      <c r="AM335" s="194"/>
      <c r="AN335" s="194"/>
      <c r="AO335" s="194"/>
      <c r="AP335" s="194"/>
      <c r="AQ335" s="194"/>
      <c r="AR335" s="194"/>
      <c r="AS335" s="194"/>
      <c r="AT335" s="194"/>
      <c r="AU335" s="194"/>
      <c r="AV335" s="194"/>
      <c r="AW335" s="194"/>
      <c r="AX335" s="194"/>
      <c r="AY335" s="194"/>
      <c r="AZ335" s="194"/>
      <c r="BA335" s="194"/>
      <c r="BB335" s="194"/>
      <c r="BC335" s="194"/>
      <c r="BD335" s="194"/>
      <c r="BE335" s="194">
        <v>0</v>
      </c>
      <c r="BF335" s="194"/>
      <c r="BG335" s="194"/>
      <c r="BH335" s="194"/>
      <c r="BI335" s="194"/>
      <c r="BJ335" s="194"/>
      <c r="BK335" s="194"/>
      <c r="BL335" s="194"/>
      <c r="BM335" s="194"/>
      <c r="BN335" s="194"/>
      <c r="BO335" s="194"/>
      <c r="BP335" s="194"/>
      <c r="BQ335" s="193" t="s">
        <v>868</v>
      </c>
      <c r="BR335" s="193"/>
      <c r="BS335" s="321"/>
      <c r="BU335" s="194">
        <f>E335-H335</f>
        <v>0</v>
      </c>
      <c r="BV335" s="322"/>
      <c r="BW335" s="322"/>
      <c r="BX335" s="322"/>
      <c r="BY335" s="322"/>
    </row>
    <row r="336" spans="1:78" s="384" customFormat="1" hidden="1">
      <c r="A336" s="371" t="s">
        <v>869</v>
      </c>
      <c r="B336" s="392"/>
      <c r="C336" s="461" t="s">
        <v>402</v>
      </c>
      <c r="D336" s="317" t="s">
        <v>135</v>
      </c>
      <c r="E336" s="373"/>
      <c r="F336" s="393">
        <v>3.6</v>
      </c>
      <c r="G336" s="393"/>
      <c r="H336" s="373">
        <f t="shared" si="38"/>
        <v>3.6</v>
      </c>
      <c r="I336" s="373"/>
      <c r="J336" s="305">
        <f t="shared" si="40"/>
        <v>3.6</v>
      </c>
      <c r="K336" s="319" t="s">
        <v>389</v>
      </c>
      <c r="L336" s="394"/>
      <c r="M336" s="460" t="s">
        <v>392</v>
      </c>
      <c r="N336" s="458" t="s">
        <v>381</v>
      </c>
      <c r="O336" s="379"/>
      <c r="P336" s="194">
        <v>0</v>
      </c>
      <c r="Q336" s="379">
        <v>3.6</v>
      </c>
      <c r="R336" s="379"/>
      <c r="S336" s="379"/>
      <c r="T336" s="379"/>
      <c r="U336" s="379"/>
      <c r="V336" s="379"/>
      <c r="W336" s="379"/>
      <c r="X336" s="379"/>
      <c r="Y336" s="379"/>
      <c r="Z336" s="379"/>
      <c r="AA336" s="379"/>
      <c r="AB336" s="379"/>
      <c r="AC336" s="379"/>
      <c r="AD336" s="379"/>
      <c r="AE336" s="379"/>
      <c r="AF336" s="379"/>
      <c r="AG336" s="379"/>
      <c r="AH336" s="379"/>
      <c r="AI336" s="379"/>
      <c r="AJ336" s="379"/>
      <c r="AK336" s="379"/>
      <c r="AL336" s="379"/>
      <c r="AM336" s="379"/>
      <c r="AN336" s="379"/>
      <c r="AO336" s="379"/>
      <c r="AP336" s="379"/>
      <c r="AQ336" s="379"/>
      <c r="AR336" s="379"/>
      <c r="AS336" s="379"/>
      <c r="AT336" s="379"/>
      <c r="AU336" s="379"/>
      <c r="AV336" s="379"/>
      <c r="AW336" s="379"/>
      <c r="AX336" s="379"/>
      <c r="AY336" s="379"/>
      <c r="AZ336" s="379"/>
      <c r="BA336" s="379"/>
      <c r="BB336" s="379"/>
      <c r="BC336" s="379"/>
      <c r="BD336" s="379"/>
      <c r="BE336" s="379">
        <v>0</v>
      </c>
      <c r="BF336" s="379"/>
      <c r="BG336" s="379"/>
      <c r="BH336" s="379"/>
      <c r="BI336" s="379"/>
      <c r="BJ336" s="379"/>
      <c r="BK336" s="379"/>
      <c r="BL336" s="379"/>
      <c r="BM336" s="379"/>
      <c r="BN336" s="379"/>
      <c r="BO336" s="379"/>
      <c r="BP336" s="379"/>
      <c r="BQ336" s="380"/>
      <c r="BR336" s="380"/>
      <c r="BS336" s="381"/>
      <c r="BV336" s="394"/>
      <c r="BW336" s="394"/>
      <c r="BX336" s="394"/>
      <c r="BY336" s="394"/>
    </row>
    <row r="337" spans="1:77" s="384" customFormat="1" hidden="1">
      <c r="A337" s="371" t="s">
        <v>869</v>
      </c>
      <c r="B337" s="392"/>
      <c r="C337" s="461" t="s">
        <v>422</v>
      </c>
      <c r="D337" s="317" t="s">
        <v>135</v>
      </c>
      <c r="E337" s="373"/>
      <c r="F337" s="393">
        <v>3.6</v>
      </c>
      <c r="G337" s="393"/>
      <c r="H337" s="373">
        <f t="shared" si="38"/>
        <v>3.6</v>
      </c>
      <c r="I337" s="373"/>
      <c r="J337" s="305">
        <f t="shared" si="40"/>
        <v>3.6</v>
      </c>
      <c r="K337" s="319" t="s">
        <v>389</v>
      </c>
      <c r="L337" s="394"/>
      <c r="M337" s="460" t="s">
        <v>392</v>
      </c>
      <c r="N337" s="458" t="s">
        <v>381</v>
      </c>
      <c r="O337" s="379"/>
      <c r="P337" s="194">
        <v>0</v>
      </c>
      <c r="Q337" s="379">
        <v>3.6</v>
      </c>
      <c r="R337" s="379"/>
      <c r="S337" s="379"/>
      <c r="T337" s="379"/>
      <c r="U337" s="379"/>
      <c r="V337" s="379"/>
      <c r="W337" s="379"/>
      <c r="X337" s="379"/>
      <c r="Y337" s="379"/>
      <c r="Z337" s="379"/>
      <c r="AA337" s="379"/>
      <c r="AB337" s="379"/>
      <c r="AC337" s="379"/>
      <c r="AD337" s="379"/>
      <c r="AE337" s="379"/>
      <c r="AF337" s="379"/>
      <c r="AG337" s="379"/>
      <c r="AH337" s="379"/>
      <c r="AI337" s="379"/>
      <c r="AJ337" s="379"/>
      <c r="AK337" s="379"/>
      <c r="AL337" s="379"/>
      <c r="AM337" s="379"/>
      <c r="AN337" s="379"/>
      <c r="AO337" s="379"/>
      <c r="AP337" s="379"/>
      <c r="AQ337" s="379"/>
      <c r="AR337" s="379"/>
      <c r="AS337" s="379"/>
      <c r="AT337" s="379"/>
      <c r="AU337" s="379"/>
      <c r="AV337" s="379"/>
      <c r="AW337" s="379"/>
      <c r="AX337" s="379"/>
      <c r="AY337" s="379"/>
      <c r="AZ337" s="379"/>
      <c r="BA337" s="379"/>
      <c r="BB337" s="379"/>
      <c r="BC337" s="379"/>
      <c r="BD337" s="379"/>
      <c r="BE337" s="379">
        <v>0</v>
      </c>
      <c r="BF337" s="379"/>
      <c r="BG337" s="379"/>
      <c r="BH337" s="379"/>
      <c r="BI337" s="379"/>
      <c r="BJ337" s="379"/>
      <c r="BK337" s="379"/>
      <c r="BL337" s="379"/>
      <c r="BM337" s="379"/>
      <c r="BN337" s="379"/>
      <c r="BO337" s="379"/>
      <c r="BP337" s="379"/>
      <c r="BQ337" s="380"/>
      <c r="BR337" s="380"/>
      <c r="BS337" s="381"/>
      <c r="BV337" s="394"/>
      <c r="BW337" s="394"/>
      <c r="BX337" s="394"/>
      <c r="BY337" s="394"/>
    </row>
    <row r="338" spans="1:77" ht="57" customHeight="1">
      <c r="A338" s="317">
        <v>4</v>
      </c>
      <c r="B338" s="318" t="s">
        <v>870</v>
      </c>
      <c r="C338" s="15" t="s">
        <v>871</v>
      </c>
      <c r="D338" s="317" t="s">
        <v>135</v>
      </c>
      <c r="E338" s="305">
        <v>1.28</v>
      </c>
      <c r="F338" s="305">
        <v>1.28</v>
      </c>
      <c r="G338" s="305"/>
      <c r="H338" s="305">
        <f t="shared" si="38"/>
        <v>1.28</v>
      </c>
      <c r="I338" s="305">
        <v>0</v>
      </c>
      <c r="J338" s="305">
        <f t="shared" si="40"/>
        <v>1.28</v>
      </c>
      <c r="K338" s="319" t="s">
        <v>389</v>
      </c>
      <c r="L338" s="299"/>
      <c r="M338" s="460" t="s">
        <v>392</v>
      </c>
      <c r="N338" s="458"/>
      <c r="O338" s="194"/>
      <c r="P338" s="194">
        <v>0</v>
      </c>
      <c r="Q338" s="194">
        <v>1.28</v>
      </c>
      <c r="R338" s="194"/>
      <c r="S338" s="194"/>
      <c r="T338" s="194"/>
      <c r="U338" s="194"/>
      <c r="V338" s="194"/>
      <c r="W338" s="194"/>
      <c r="X338" s="194"/>
      <c r="Y338" s="194"/>
      <c r="Z338" s="194"/>
      <c r="AA338" s="194"/>
      <c r="AB338" s="194"/>
      <c r="AC338" s="194"/>
      <c r="AD338" s="194"/>
      <c r="AE338" s="194"/>
      <c r="AF338" s="194"/>
      <c r="AG338" s="194"/>
      <c r="AH338" s="194"/>
      <c r="AI338" s="194"/>
      <c r="AJ338" s="194"/>
      <c r="AK338" s="194"/>
      <c r="AL338" s="194"/>
      <c r="AM338" s="194"/>
      <c r="AN338" s="194"/>
      <c r="AO338" s="194"/>
      <c r="AP338" s="194"/>
      <c r="AQ338" s="194"/>
      <c r="AR338" s="194"/>
      <c r="AS338" s="194"/>
      <c r="AT338" s="194"/>
      <c r="AU338" s="194"/>
      <c r="AV338" s="194"/>
      <c r="AW338" s="194"/>
      <c r="AX338" s="194"/>
      <c r="AY338" s="194"/>
      <c r="AZ338" s="194"/>
      <c r="BA338" s="194"/>
      <c r="BB338" s="194"/>
      <c r="BC338" s="194"/>
      <c r="BD338" s="194"/>
      <c r="BE338" s="194">
        <v>0</v>
      </c>
      <c r="BF338" s="194"/>
      <c r="BG338" s="194"/>
      <c r="BH338" s="194"/>
      <c r="BI338" s="194"/>
      <c r="BJ338" s="194"/>
      <c r="BK338" s="194"/>
      <c r="BL338" s="194"/>
      <c r="BM338" s="194"/>
      <c r="BN338" s="194"/>
      <c r="BO338" s="194"/>
      <c r="BP338" s="194"/>
      <c r="BQ338" s="193" t="s">
        <v>872</v>
      </c>
      <c r="BR338" s="193"/>
      <c r="BS338" s="321"/>
      <c r="BU338" s="194">
        <f>E338-H338</f>
        <v>0</v>
      </c>
      <c r="BV338" s="322"/>
      <c r="BW338" s="322"/>
      <c r="BX338" s="322"/>
      <c r="BY338" s="322"/>
    </row>
    <row r="339" spans="1:77" s="384" customFormat="1" hidden="1">
      <c r="A339" s="371" t="s">
        <v>869</v>
      </c>
      <c r="B339" s="392"/>
      <c r="C339" s="461" t="s">
        <v>402</v>
      </c>
      <c r="D339" s="317" t="s">
        <v>135</v>
      </c>
      <c r="E339" s="373"/>
      <c r="F339" s="393">
        <v>0.77</v>
      </c>
      <c r="G339" s="393"/>
      <c r="H339" s="373">
        <f t="shared" si="38"/>
        <v>0.77</v>
      </c>
      <c r="I339" s="373"/>
      <c r="J339" s="305">
        <f t="shared" si="40"/>
        <v>0.77</v>
      </c>
      <c r="K339" s="319" t="s">
        <v>389</v>
      </c>
      <c r="L339" s="394"/>
      <c r="M339" s="460" t="s">
        <v>392</v>
      </c>
      <c r="N339" s="458" t="s">
        <v>381</v>
      </c>
      <c r="O339" s="379"/>
      <c r="P339" s="194">
        <v>0</v>
      </c>
      <c r="Q339" s="379">
        <v>0.77</v>
      </c>
      <c r="R339" s="379"/>
      <c r="S339" s="379"/>
      <c r="T339" s="379"/>
      <c r="U339" s="379"/>
      <c r="V339" s="379"/>
      <c r="W339" s="379"/>
      <c r="X339" s="379"/>
      <c r="Y339" s="379"/>
      <c r="Z339" s="379"/>
      <c r="AA339" s="379"/>
      <c r="AB339" s="379"/>
      <c r="AC339" s="379"/>
      <c r="AD339" s="379"/>
      <c r="AE339" s="379"/>
      <c r="AF339" s="379"/>
      <c r="AG339" s="379"/>
      <c r="AH339" s="379"/>
      <c r="AI339" s="379"/>
      <c r="AJ339" s="379"/>
      <c r="AK339" s="379"/>
      <c r="AL339" s="379"/>
      <c r="AM339" s="379"/>
      <c r="AN339" s="379"/>
      <c r="AO339" s="379"/>
      <c r="AP339" s="379"/>
      <c r="AQ339" s="379"/>
      <c r="AR339" s="379"/>
      <c r="AS339" s="379"/>
      <c r="AT339" s="379"/>
      <c r="AU339" s="379"/>
      <c r="AV339" s="379"/>
      <c r="AW339" s="379"/>
      <c r="AX339" s="379"/>
      <c r="AY339" s="379"/>
      <c r="AZ339" s="379"/>
      <c r="BA339" s="379"/>
      <c r="BB339" s="379"/>
      <c r="BC339" s="379"/>
      <c r="BD339" s="379"/>
      <c r="BE339" s="379">
        <v>0</v>
      </c>
      <c r="BF339" s="379"/>
      <c r="BG339" s="379"/>
      <c r="BH339" s="379"/>
      <c r="BI339" s="379"/>
      <c r="BJ339" s="379"/>
      <c r="BK339" s="379"/>
      <c r="BL339" s="379"/>
      <c r="BM339" s="379"/>
      <c r="BN339" s="379"/>
      <c r="BO339" s="379"/>
      <c r="BP339" s="379"/>
      <c r="BQ339" s="380"/>
      <c r="BR339" s="380"/>
      <c r="BS339" s="381"/>
      <c r="BV339" s="394"/>
      <c r="BW339" s="394"/>
      <c r="BX339" s="394"/>
      <c r="BY339" s="394"/>
    </row>
    <row r="340" spans="1:77" s="384" customFormat="1" hidden="1">
      <c r="A340" s="371" t="s">
        <v>869</v>
      </c>
      <c r="B340" s="392"/>
      <c r="C340" s="461" t="s">
        <v>422</v>
      </c>
      <c r="D340" s="317" t="s">
        <v>135</v>
      </c>
      <c r="E340" s="373"/>
      <c r="F340" s="393">
        <v>0.51</v>
      </c>
      <c r="G340" s="393"/>
      <c r="H340" s="373">
        <f t="shared" si="38"/>
        <v>0.51</v>
      </c>
      <c r="I340" s="373"/>
      <c r="J340" s="305">
        <f t="shared" si="40"/>
        <v>0.51</v>
      </c>
      <c r="K340" s="319" t="s">
        <v>389</v>
      </c>
      <c r="L340" s="394"/>
      <c r="M340" s="460" t="s">
        <v>392</v>
      </c>
      <c r="N340" s="458" t="s">
        <v>381</v>
      </c>
      <c r="O340" s="379"/>
      <c r="P340" s="194">
        <v>0</v>
      </c>
      <c r="Q340" s="379">
        <v>0.51</v>
      </c>
      <c r="R340" s="379"/>
      <c r="S340" s="379"/>
      <c r="T340" s="379"/>
      <c r="U340" s="379"/>
      <c r="V340" s="379"/>
      <c r="W340" s="379"/>
      <c r="X340" s="379"/>
      <c r="Y340" s="379"/>
      <c r="Z340" s="379"/>
      <c r="AA340" s="379"/>
      <c r="AB340" s="379"/>
      <c r="AC340" s="379"/>
      <c r="AD340" s="379"/>
      <c r="AE340" s="379"/>
      <c r="AF340" s="379"/>
      <c r="AG340" s="379"/>
      <c r="AH340" s="379"/>
      <c r="AI340" s="379"/>
      <c r="AJ340" s="379"/>
      <c r="AK340" s="379"/>
      <c r="AL340" s="379"/>
      <c r="AM340" s="379"/>
      <c r="AN340" s="379"/>
      <c r="AO340" s="379"/>
      <c r="AP340" s="379"/>
      <c r="AQ340" s="379"/>
      <c r="AR340" s="379"/>
      <c r="AS340" s="379"/>
      <c r="AT340" s="379"/>
      <c r="AU340" s="379"/>
      <c r="AV340" s="379"/>
      <c r="AW340" s="379"/>
      <c r="AX340" s="379"/>
      <c r="AY340" s="379"/>
      <c r="AZ340" s="379"/>
      <c r="BA340" s="379"/>
      <c r="BB340" s="379"/>
      <c r="BC340" s="379"/>
      <c r="BD340" s="379"/>
      <c r="BE340" s="379">
        <v>0</v>
      </c>
      <c r="BF340" s="379"/>
      <c r="BG340" s="379"/>
      <c r="BH340" s="379"/>
      <c r="BI340" s="379"/>
      <c r="BJ340" s="379"/>
      <c r="BK340" s="379"/>
      <c r="BL340" s="379"/>
      <c r="BM340" s="379"/>
      <c r="BN340" s="379"/>
      <c r="BO340" s="379"/>
      <c r="BP340" s="379"/>
      <c r="BQ340" s="380"/>
      <c r="BR340" s="380"/>
      <c r="BS340" s="381"/>
      <c r="BV340" s="394"/>
      <c r="BW340" s="394"/>
      <c r="BX340" s="394"/>
      <c r="BY340" s="394"/>
    </row>
    <row r="341" spans="1:77" ht="33">
      <c r="A341" s="317">
        <v>5</v>
      </c>
      <c r="B341" s="318" t="s">
        <v>873</v>
      </c>
      <c r="C341" s="462" t="s">
        <v>436</v>
      </c>
      <c r="D341" s="317" t="s">
        <v>135</v>
      </c>
      <c r="E341" s="305">
        <v>0.2</v>
      </c>
      <c r="F341" s="305">
        <v>0.2</v>
      </c>
      <c r="G341" s="305"/>
      <c r="H341" s="305">
        <f t="shared" si="38"/>
        <v>0.2</v>
      </c>
      <c r="I341" s="305">
        <v>0</v>
      </c>
      <c r="J341" s="305">
        <f t="shared" si="40"/>
        <v>0.2</v>
      </c>
      <c r="K341" s="319" t="s">
        <v>389</v>
      </c>
      <c r="L341" s="299"/>
      <c r="M341" s="460" t="s">
        <v>392</v>
      </c>
      <c r="N341" s="458" t="s">
        <v>381</v>
      </c>
      <c r="O341" s="194"/>
      <c r="P341" s="194">
        <v>0</v>
      </c>
      <c r="Q341" s="194"/>
      <c r="R341" s="194"/>
      <c r="S341" s="194"/>
      <c r="T341" s="194">
        <v>0.2</v>
      </c>
      <c r="U341" s="194"/>
      <c r="V341" s="194"/>
      <c r="W341" s="194"/>
      <c r="X341" s="194"/>
      <c r="Y341" s="194"/>
      <c r="Z341" s="194"/>
      <c r="AA341" s="194"/>
      <c r="AB341" s="194"/>
      <c r="AC341" s="194"/>
      <c r="AD341" s="194"/>
      <c r="AE341" s="194"/>
      <c r="AF341" s="194"/>
      <c r="AG341" s="194"/>
      <c r="AH341" s="194"/>
      <c r="AI341" s="194"/>
      <c r="AJ341" s="194"/>
      <c r="AK341" s="194"/>
      <c r="AL341" s="194"/>
      <c r="AM341" s="194"/>
      <c r="AN341" s="194"/>
      <c r="AO341" s="194"/>
      <c r="AP341" s="194"/>
      <c r="AQ341" s="194"/>
      <c r="AR341" s="194"/>
      <c r="AS341" s="194"/>
      <c r="AT341" s="194"/>
      <c r="AU341" s="194"/>
      <c r="AV341" s="194"/>
      <c r="AW341" s="194"/>
      <c r="AX341" s="194"/>
      <c r="AY341" s="194"/>
      <c r="AZ341" s="194"/>
      <c r="BA341" s="194"/>
      <c r="BB341" s="194"/>
      <c r="BC341" s="194"/>
      <c r="BD341" s="194"/>
      <c r="BE341" s="194">
        <v>0</v>
      </c>
      <c r="BF341" s="194"/>
      <c r="BG341" s="194"/>
      <c r="BH341" s="194"/>
      <c r="BI341" s="194"/>
      <c r="BJ341" s="194"/>
      <c r="BK341" s="194"/>
      <c r="BL341" s="194"/>
      <c r="BM341" s="194"/>
      <c r="BN341" s="194"/>
      <c r="BO341" s="194"/>
      <c r="BP341" s="194"/>
      <c r="BQ341" s="193" t="s">
        <v>874</v>
      </c>
      <c r="BR341" s="193"/>
      <c r="BS341" s="321" t="s">
        <v>479</v>
      </c>
      <c r="BU341" s="194">
        <f>E341-H341</f>
        <v>0</v>
      </c>
      <c r="BV341" s="322"/>
      <c r="BW341" s="322"/>
      <c r="BX341" s="322"/>
      <c r="BY341" s="322"/>
    </row>
    <row r="342" spans="1:77" ht="33.75">
      <c r="A342" s="317">
        <v>6</v>
      </c>
      <c r="B342" s="318" t="s">
        <v>875</v>
      </c>
      <c r="C342" s="15" t="s">
        <v>876</v>
      </c>
      <c r="D342" s="317" t="s">
        <v>135</v>
      </c>
      <c r="E342" s="305">
        <v>3.05</v>
      </c>
      <c r="F342" s="305">
        <v>6.1199999999999992</v>
      </c>
      <c r="G342" s="305">
        <v>6.1239499999999989</v>
      </c>
      <c r="H342" s="305">
        <f t="shared" si="38"/>
        <v>7.8999999999999977</v>
      </c>
      <c r="I342" s="305">
        <v>0.59999999999999964</v>
      </c>
      <c r="J342" s="305">
        <f t="shared" si="40"/>
        <v>7.299999999999998</v>
      </c>
      <c r="K342" s="319" t="s">
        <v>389</v>
      </c>
      <c r="L342" s="299" t="s">
        <v>445</v>
      </c>
      <c r="M342" s="460" t="s">
        <v>392</v>
      </c>
      <c r="N342" s="458"/>
      <c r="O342" s="345">
        <v>0</v>
      </c>
      <c r="P342" s="345">
        <v>0.15</v>
      </c>
      <c r="Q342" s="345">
        <v>5.5299999999999994</v>
      </c>
      <c r="R342" s="345">
        <v>0.55000000000000004</v>
      </c>
      <c r="S342" s="345"/>
      <c r="T342" s="345">
        <v>0</v>
      </c>
      <c r="U342" s="345">
        <v>0</v>
      </c>
      <c r="V342" s="345"/>
      <c r="W342" s="345">
        <v>0</v>
      </c>
      <c r="X342" s="345"/>
      <c r="Y342" s="345"/>
      <c r="Z342" s="345">
        <v>0</v>
      </c>
      <c r="AA342" s="345">
        <v>1</v>
      </c>
      <c r="AB342" s="345">
        <v>0</v>
      </c>
      <c r="AC342" s="345">
        <v>0</v>
      </c>
      <c r="AD342" s="345"/>
      <c r="AE342" s="345"/>
      <c r="AF342" s="345">
        <v>0.01</v>
      </c>
      <c r="AG342" s="346"/>
      <c r="AH342" s="345">
        <v>0</v>
      </c>
      <c r="AI342" s="345">
        <v>0.02</v>
      </c>
      <c r="AJ342" s="345"/>
      <c r="AK342" s="345"/>
      <c r="AL342" s="345"/>
      <c r="AM342" s="345"/>
      <c r="AN342" s="345"/>
      <c r="AO342" s="345"/>
      <c r="AP342" s="345"/>
      <c r="AQ342" s="345"/>
      <c r="AR342" s="345"/>
      <c r="AS342" s="345"/>
      <c r="AT342" s="345"/>
      <c r="AU342" s="345"/>
      <c r="AV342" s="345"/>
      <c r="AW342" s="345">
        <v>0</v>
      </c>
      <c r="AX342" s="345"/>
      <c r="AY342" s="345"/>
      <c r="AZ342" s="345"/>
      <c r="BA342" s="345"/>
      <c r="BB342" s="345"/>
      <c r="BC342" s="345"/>
      <c r="BD342" s="345"/>
      <c r="BE342" s="345">
        <v>0</v>
      </c>
      <c r="BF342" s="345"/>
      <c r="BG342" s="345"/>
      <c r="BH342" s="345">
        <v>0</v>
      </c>
      <c r="BI342" s="345"/>
      <c r="BJ342" s="345">
        <v>0.02</v>
      </c>
      <c r="BK342" s="345"/>
      <c r="BL342" s="345"/>
      <c r="BM342" s="345">
        <v>0.02</v>
      </c>
      <c r="BN342" s="345"/>
      <c r="BO342" s="194"/>
      <c r="BP342" s="194"/>
      <c r="BQ342" s="193" t="s">
        <v>877</v>
      </c>
      <c r="BR342" s="193"/>
      <c r="BS342" s="328" t="s">
        <v>878</v>
      </c>
      <c r="BU342" s="194">
        <f>E342-H342</f>
        <v>-4.8499999999999979</v>
      </c>
      <c r="BV342" s="322"/>
      <c r="BW342" s="322"/>
      <c r="BX342" s="322"/>
      <c r="BY342" s="322"/>
    </row>
    <row r="343" spans="1:77" s="384" customFormat="1" hidden="1">
      <c r="A343" s="371" t="s">
        <v>869</v>
      </c>
      <c r="B343" s="392"/>
      <c r="C343" s="462" t="s">
        <v>436</v>
      </c>
      <c r="D343" s="317" t="s">
        <v>135</v>
      </c>
      <c r="E343" s="373"/>
      <c r="F343" s="393">
        <v>3.0700000000000003</v>
      </c>
      <c r="G343" s="393"/>
      <c r="H343" s="373">
        <f t="shared" si="38"/>
        <v>4.7999999999999989</v>
      </c>
      <c r="I343" s="395">
        <f>3.07-2.96</f>
        <v>0.10999999999999988</v>
      </c>
      <c r="J343" s="305">
        <f t="shared" si="40"/>
        <v>4.6899999999999995</v>
      </c>
      <c r="K343" s="319" t="s">
        <v>389</v>
      </c>
      <c r="L343" s="394"/>
      <c r="M343" s="460" t="s">
        <v>392</v>
      </c>
      <c r="N343" s="458" t="s">
        <v>381</v>
      </c>
      <c r="O343" s="345"/>
      <c r="P343" s="345">
        <v>0.15</v>
      </c>
      <c r="Q343" s="345">
        <v>4.21</v>
      </c>
      <c r="R343" s="345">
        <v>0.3</v>
      </c>
      <c r="S343" s="345"/>
      <c r="T343" s="345"/>
      <c r="U343" s="345"/>
      <c r="V343" s="345"/>
      <c r="W343" s="345"/>
      <c r="X343" s="345"/>
      <c r="Y343" s="345"/>
      <c r="Z343" s="345"/>
      <c r="AA343" s="345"/>
      <c r="AB343" s="345"/>
      <c r="AC343" s="345"/>
      <c r="AD343" s="345"/>
      <c r="AE343" s="345"/>
      <c r="AF343" s="345">
        <v>0.01</v>
      </c>
      <c r="AG343" s="346"/>
      <c r="AH343" s="345"/>
      <c r="AI343" s="345">
        <v>0.01</v>
      </c>
      <c r="AJ343" s="345"/>
      <c r="AK343" s="345"/>
      <c r="AL343" s="345"/>
      <c r="AM343" s="345"/>
      <c r="AN343" s="345"/>
      <c r="AO343" s="345"/>
      <c r="AP343" s="345"/>
      <c r="AQ343" s="345"/>
      <c r="AR343" s="345"/>
      <c r="AS343" s="345"/>
      <c r="AT343" s="345"/>
      <c r="AU343" s="345"/>
      <c r="AV343" s="345"/>
      <c r="AW343" s="345"/>
      <c r="AX343" s="345"/>
      <c r="AY343" s="345"/>
      <c r="AZ343" s="345"/>
      <c r="BA343" s="345"/>
      <c r="BB343" s="345"/>
      <c r="BC343" s="345"/>
      <c r="BD343" s="345"/>
      <c r="BE343" s="345"/>
      <c r="BF343" s="345"/>
      <c r="BG343" s="345"/>
      <c r="BH343" s="345"/>
      <c r="BI343" s="345"/>
      <c r="BJ343" s="345"/>
      <c r="BK343" s="345"/>
      <c r="BL343" s="345"/>
      <c r="BM343" s="345">
        <v>0.01</v>
      </c>
      <c r="BN343" s="345"/>
      <c r="BO343" s="396"/>
      <c r="BP343" s="396"/>
      <c r="BQ343" s="380"/>
      <c r="BR343" s="380"/>
      <c r="BS343" s="381"/>
      <c r="BV343" s="394"/>
      <c r="BW343" s="394"/>
      <c r="BX343" s="394"/>
      <c r="BY343" s="394"/>
    </row>
    <row r="344" spans="1:77" s="384" customFormat="1" hidden="1">
      <c r="A344" s="371" t="s">
        <v>869</v>
      </c>
      <c r="B344" s="392"/>
      <c r="C344" s="461" t="s">
        <v>416</v>
      </c>
      <c r="D344" s="317" t="s">
        <v>135</v>
      </c>
      <c r="E344" s="373"/>
      <c r="F344" s="393">
        <v>3.05</v>
      </c>
      <c r="G344" s="393"/>
      <c r="H344" s="373">
        <f t="shared" si="38"/>
        <v>3.0999999999999988</v>
      </c>
      <c r="I344" s="395">
        <f>3.05-2.56</f>
        <v>0.48999999999999977</v>
      </c>
      <c r="J344" s="305">
        <f t="shared" si="40"/>
        <v>2.609999999999999</v>
      </c>
      <c r="K344" s="319" t="s">
        <v>389</v>
      </c>
      <c r="L344" s="394"/>
      <c r="M344" s="460" t="s">
        <v>392</v>
      </c>
      <c r="N344" s="458" t="s">
        <v>381</v>
      </c>
      <c r="O344" s="345"/>
      <c r="P344" s="345">
        <v>0</v>
      </c>
      <c r="Q344" s="345">
        <v>1.3199999999999994</v>
      </c>
      <c r="R344" s="345">
        <v>0.25000000000000006</v>
      </c>
      <c r="S344" s="345">
        <v>0</v>
      </c>
      <c r="T344" s="345">
        <v>0</v>
      </c>
      <c r="U344" s="345">
        <v>0</v>
      </c>
      <c r="V344" s="345">
        <v>0</v>
      </c>
      <c r="W344" s="345">
        <v>0</v>
      </c>
      <c r="X344" s="345">
        <v>0</v>
      </c>
      <c r="Y344" s="345">
        <v>0</v>
      </c>
      <c r="Z344" s="345">
        <v>0</v>
      </c>
      <c r="AA344" s="345">
        <v>1</v>
      </c>
      <c r="AB344" s="345">
        <v>0</v>
      </c>
      <c r="AC344" s="345">
        <v>0</v>
      </c>
      <c r="AD344" s="345">
        <v>0</v>
      </c>
      <c r="AE344" s="345">
        <v>0</v>
      </c>
      <c r="AF344" s="345">
        <v>0</v>
      </c>
      <c r="AG344" s="345">
        <v>0</v>
      </c>
      <c r="AH344" s="345">
        <v>0</v>
      </c>
      <c r="AI344" s="345">
        <v>0.01</v>
      </c>
      <c r="AJ344" s="345">
        <v>0</v>
      </c>
      <c r="AK344" s="345">
        <v>0</v>
      </c>
      <c r="AL344" s="345">
        <v>0</v>
      </c>
      <c r="AM344" s="345">
        <v>0</v>
      </c>
      <c r="AN344" s="345">
        <v>0</v>
      </c>
      <c r="AO344" s="345">
        <v>0</v>
      </c>
      <c r="AP344" s="345">
        <v>0</v>
      </c>
      <c r="AQ344" s="345">
        <v>0</v>
      </c>
      <c r="AR344" s="345">
        <v>0</v>
      </c>
      <c r="AS344" s="345">
        <v>0</v>
      </c>
      <c r="AT344" s="345">
        <v>0</v>
      </c>
      <c r="AU344" s="345">
        <v>0</v>
      </c>
      <c r="AV344" s="345"/>
      <c r="AW344" s="345">
        <v>0</v>
      </c>
      <c r="AX344" s="345">
        <v>0</v>
      </c>
      <c r="AY344" s="345">
        <v>0</v>
      </c>
      <c r="AZ344" s="345">
        <v>0</v>
      </c>
      <c r="BA344" s="345">
        <v>0</v>
      </c>
      <c r="BB344" s="345">
        <v>0</v>
      </c>
      <c r="BC344" s="345">
        <v>0</v>
      </c>
      <c r="BD344" s="345">
        <v>0</v>
      </c>
      <c r="BE344" s="345">
        <v>0</v>
      </c>
      <c r="BF344" s="345">
        <v>0</v>
      </c>
      <c r="BG344" s="345">
        <v>0</v>
      </c>
      <c r="BH344" s="345">
        <v>0</v>
      </c>
      <c r="BI344" s="345">
        <v>0</v>
      </c>
      <c r="BJ344" s="345">
        <v>0.02</v>
      </c>
      <c r="BK344" s="345">
        <v>0</v>
      </c>
      <c r="BL344" s="345">
        <v>0</v>
      </c>
      <c r="BM344" s="345">
        <v>0.01</v>
      </c>
      <c r="BN344" s="345">
        <v>0</v>
      </c>
      <c r="BO344" s="396"/>
      <c r="BP344" s="396"/>
      <c r="BQ344" s="380"/>
      <c r="BR344" s="380"/>
      <c r="BS344" s="381"/>
      <c r="BV344" s="394"/>
      <c r="BW344" s="394"/>
      <c r="BX344" s="394"/>
      <c r="BY344" s="394"/>
    </row>
    <row r="345" spans="1:77" ht="33">
      <c r="A345" s="317">
        <v>7</v>
      </c>
      <c r="B345" s="318" t="s">
        <v>879</v>
      </c>
      <c r="C345" s="461" t="s">
        <v>399</v>
      </c>
      <c r="D345" s="317" t="s">
        <v>135</v>
      </c>
      <c r="E345" s="305">
        <v>0.8</v>
      </c>
      <c r="F345" s="305">
        <v>0.8</v>
      </c>
      <c r="G345" s="305"/>
      <c r="H345" s="305">
        <f t="shared" si="38"/>
        <v>0.8</v>
      </c>
      <c r="I345" s="305"/>
      <c r="J345" s="305">
        <f t="shared" si="40"/>
        <v>0.8</v>
      </c>
      <c r="K345" s="319" t="s">
        <v>389</v>
      </c>
      <c r="L345" s="299"/>
      <c r="M345" s="460" t="s">
        <v>392</v>
      </c>
      <c r="N345" s="458" t="s">
        <v>381</v>
      </c>
      <c r="O345" s="194"/>
      <c r="P345" s="194">
        <v>0</v>
      </c>
      <c r="Q345" s="194">
        <v>0.8</v>
      </c>
      <c r="R345" s="194"/>
      <c r="S345" s="194"/>
      <c r="T345" s="194"/>
      <c r="U345" s="194"/>
      <c r="V345" s="194"/>
      <c r="W345" s="194"/>
      <c r="X345" s="194"/>
      <c r="Y345" s="194"/>
      <c r="Z345" s="194"/>
      <c r="AA345" s="194"/>
      <c r="AB345" s="194"/>
      <c r="AC345" s="194"/>
      <c r="AD345" s="194"/>
      <c r="AE345" s="194"/>
      <c r="AF345" s="194"/>
      <c r="AG345" s="194"/>
      <c r="AH345" s="194"/>
      <c r="AI345" s="194"/>
      <c r="AJ345" s="194"/>
      <c r="AK345" s="194"/>
      <c r="AL345" s="194"/>
      <c r="AM345" s="194"/>
      <c r="AN345" s="194"/>
      <c r="AO345" s="194"/>
      <c r="AP345" s="194"/>
      <c r="AQ345" s="194"/>
      <c r="AR345" s="194"/>
      <c r="AS345" s="194"/>
      <c r="AT345" s="194"/>
      <c r="AU345" s="194"/>
      <c r="AV345" s="194"/>
      <c r="AW345" s="194"/>
      <c r="AX345" s="194"/>
      <c r="AY345" s="194"/>
      <c r="AZ345" s="194"/>
      <c r="BA345" s="194"/>
      <c r="BB345" s="194"/>
      <c r="BC345" s="194"/>
      <c r="BD345" s="194"/>
      <c r="BE345" s="194">
        <v>0</v>
      </c>
      <c r="BF345" s="194"/>
      <c r="BG345" s="194"/>
      <c r="BH345" s="194"/>
      <c r="BI345" s="194"/>
      <c r="BJ345" s="194"/>
      <c r="BK345" s="194"/>
      <c r="BL345" s="194"/>
      <c r="BM345" s="194"/>
      <c r="BN345" s="194"/>
      <c r="BO345" s="194"/>
      <c r="BP345" s="194"/>
      <c r="BQ345" s="193" t="s">
        <v>880</v>
      </c>
      <c r="BR345" s="193"/>
      <c r="BS345" s="321" t="s">
        <v>479</v>
      </c>
      <c r="BU345" s="194">
        <f t="shared" ref="BU345:BU397" si="41">E345-H345</f>
        <v>0</v>
      </c>
      <c r="BV345" s="322"/>
      <c r="BW345" s="322"/>
      <c r="BX345" s="322"/>
      <c r="BY345" s="322"/>
    </row>
    <row r="346" spans="1:77" ht="33">
      <c r="A346" s="317">
        <v>8</v>
      </c>
      <c r="B346" s="318" t="s">
        <v>881</v>
      </c>
      <c r="C346" s="461" t="s">
        <v>399</v>
      </c>
      <c r="D346" s="317" t="s">
        <v>135</v>
      </c>
      <c r="E346" s="305">
        <v>0.4</v>
      </c>
      <c r="F346" s="305">
        <v>0.4</v>
      </c>
      <c r="G346" s="305"/>
      <c r="H346" s="305">
        <f t="shared" si="38"/>
        <v>0.4</v>
      </c>
      <c r="I346" s="305"/>
      <c r="J346" s="305">
        <f t="shared" si="40"/>
        <v>0.4</v>
      </c>
      <c r="K346" s="319" t="s">
        <v>389</v>
      </c>
      <c r="L346" s="299"/>
      <c r="M346" s="460" t="s">
        <v>392</v>
      </c>
      <c r="N346" s="458" t="s">
        <v>381</v>
      </c>
      <c r="O346" s="368"/>
      <c r="P346" s="194">
        <v>0</v>
      </c>
      <c r="Q346" s="368">
        <v>0.4</v>
      </c>
      <c r="R346" s="368"/>
      <c r="S346" s="368"/>
      <c r="T346" s="368"/>
      <c r="U346" s="368"/>
      <c r="V346" s="368"/>
      <c r="W346" s="368"/>
      <c r="X346" s="368"/>
      <c r="Y346" s="368"/>
      <c r="Z346" s="368"/>
      <c r="AA346" s="194"/>
      <c r="AB346" s="194"/>
      <c r="AC346" s="194"/>
      <c r="AD346" s="368"/>
      <c r="AE346" s="368"/>
      <c r="AF346" s="194"/>
      <c r="AG346" s="194"/>
      <c r="AH346" s="194"/>
      <c r="AI346" s="194"/>
      <c r="AJ346" s="194"/>
      <c r="AK346" s="194"/>
      <c r="AL346" s="194"/>
      <c r="AM346" s="194"/>
      <c r="AN346" s="194"/>
      <c r="AO346" s="194"/>
      <c r="AP346" s="368"/>
      <c r="AQ346" s="368"/>
      <c r="AR346" s="368"/>
      <c r="AS346" s="368"/>
      <c r="AT346" s="368"/>
      <c r="AU346" s="368"/>
      <c r="AV346" s="368"/>
      <c r="AW346" s="368"/>
      <c r="AX346" s="368"/>
      <c r="AY346" s="368"/>
      <c r="AZ346" s="368"/>
      <c r="BA346" s="368"/>
      <c r="BB346" s="194"/>
      <c r="BC346" s="194"/>
      <c r="BD346" s="194"/>
      <c r="BE346" s="194">
        <v>0</v>
      </c>
      <c r="BF346" s="194"/>
      <c r="BG346" s="194"/>
      <c r="BH346" s="194"/>
      <c r="BI346" s="194"/>
      <c r="BJ346" s="194"/>
      <c r="BK346" s="194"/>
      <c r="BL346" s="194"/>
      <c r="BM346" s="194"/>
      <c r="BN346" s="194"/>
      <c r="BO346" s="194"/>
      <c r="BP346" s="194"/>
      <c r="BQ346" s="193" t="s">
        <v>882</v>
      </c>
      <c r="BR346" s="193"/>
      <c r="BS346" s="321" t="s">
        <v>479</v>
      </c>
      <c r="BU346" s="194">
        <f t="shared" si="41"/>
        <v>0</v>
      </c>
      <c r="BV346" s="322"/>
      <c r="BW346" s="322"/>
      <c r="BX346" s="322"/>
      <c r="BY346" s="322"/>
    </row>
    <row r="347" spans="1:77" ht="49.5">
      <c r="A347" s="317">
        <v>9</v>
      </c>
      <c r="B347" s="318" t="s">
        <v>883</v>
      </c>
      <c r="C347" s="461" t="s">
        <v>399</v>
      </c>
      <c r="D347" s="317" t="s">
        <v>135</v>
      </c>
      <c r="E347" s="305">
        <v>1.8</v>
      </c>
      <c r="F347" s="305">
        <v>1.8</v>
      </c>
      <c r="G347" s="305"/>
      <c r="H347" s="305">
        <f t="shared" si="38"/>
        <v>1.8</v>
      </c>
      <c r="I347" s="305"/>
      <c r="J347" s="305">
        <f t="shared" si="40"/>
        <v>1.8</v>
      </c>
      <c r="K347" s="319" t="s">
        <v>389</v>
      </c>
      <c r="L347" s="299"/>
      <c r="M347" s="460" t="s">
        <v>392</v>
      </c>
      <c r="N347" s="458" t="s">
        <v>381</v>
      </c>
      <c r="O347" s="368"/>
      <c r="P347" s="194">
        <v>0</v>
      </c>
      <c r="Q347" s="368">
        <v>1.8</v>
      </c>
      <c r="R347" s="368"/>
      <c r="S347" s="368"/>
      <c r="T347" s="368"/>
      <c r="U347" s="368"/>
      <c r="V347" s="368"/>
      <c r="W347" s="368"/>
      <c r="X347" s="368"/>
      <c r="Y347" s="368"/>
      <c r="Z347" s="368"/>
      <c r="AA347" s="194"/>
      <c r="AB347" s="194"/>
      <c r="AC347" s="194"/>
      <c r="AD347" s="368"/>
      <c r="AE347" s="368"/>
      <c r="AF347" s="194"/>
      <c r="AG347" s="194"/>
      <c r="AH347" s="194"/>
      <c r="AI347" s="194"/>
      <c r="AJ347" s="194"/>
      <c r="AK347" s="194"/>
      <c r="AL347" s="194"/>
      <c r="AM347" s="194"/>
      <c r="AN347" s="194"/>
      <c r="AO347" s="194"/>
      <c r="AP347" s="368"/>
      <c r="AQ347" s="368"/>
      <c r="AR347" s="368"/>
      <c r="AS347" s="368"/>
      <c r="AT347" s="368"/>
      <c r="AU347" s="368"/>
      <c r="AV347" s="368"/>
      <c r="AW347" s="368"/>
      <c r="AX347" s="368"/>
      <c r="AY347" s="368"/>
      <c r="AZ347" s="368"/>
      <c r="BA347" s="368"/>
      <c r="BB347" s="194"/>
      <c r="BC347" s="194"/>
      <c r="BD347" s="194"/>
      <c r="BE347" s="194">
        <v>0</v>
      </c>
      <c r="BF347" s="194"/>
      <c r="BG347" s="194"/>
      <c r="BH347" s="194"/>
      <c r="BI347" s="194"/>
      <c r="BJ347" s="194"/>
      <c r="BK347" s="194"/>
      <c r="BL347" s="194"/>
      <c r="BM347" s="194"/>
      <c r="BN347" s="194"/>
      <c r="BO347" s="194"/>
      <c r="BP347" s="194"/>
      <c r="BQ347" s="193" t="s">
        <v>884</v>
      </c>
      <c r="BR347" s="193"/>
      <c r="BS347" s="321" t="s">
        <v>885</v>
      </c>
      <c r="BU347" s="194">
        <f t="shared" si="41"/>
        <v>0</v>
      </c>
      <c r="BV347" s="322"/>
      <c r="BW347" s="322"/>
      <c r="BX347" s="322"/>
      <c r="BY347" s="322"/>
    </row>
    <row r="348" spans="1:77" ht="33">
      <c r="A348" s="317">
        <v>10</v>
      </c>
      <c r="B348" s="318" t="s">
        <v>886</v>
      </c>
      <c r="C348" s="461" t="s">
        <v>402</v>
      </c>
      <c r="D348" s="317" t="s">
        <v>135</v>
      </c>
      <c r="E348" s="305">
        <v>0.3</v>
      </c>
      <c r="F348" s="305">
        <v>0.3</v>
      </c>
      <c r="G348" s="305"/>
      <c r="H348" s="305">
        <f t="shared" si="38"/>
        <v>0.3</v>
      </c>
      <c r="I348" s="305"/>
      <c r="J348" s="305">
        <f t="shared" si="40"/>
        <v>0.3</v>
      </c>
      <c r="K348" s="319" t="s">
        <v>389</v>
      </c>
      <c r="L348" s="299"/>
      <c r="M348" s="460" t="s">
        <v>392</v>
      </c>
      <c r="N348" s="458" t="s">
        <v>381</v>
      </c>
      <c r="O348" s="368"/>
      <c r="P348" s="194">
        <v>0</v>
      </c>
      <c r="Q348" s="368">
        <v>0.3</v>
      </c>
      <c r="R348" s="368"/>
      <c r="S348" s="368"/>
      <c r="T348" s="368"/>
      <c r="U348" s="368"/>
      <c r="V348" s="368"/>
      <c r="W348" s="368"/>
      <c r="X348" s="368"/>
      <c r="Y348" s="368"/>
      <c r="Z348" s="368"/>
      <c r="AA348" s="194"/>
      <c r="AB348" s="194"/>
      <c r="AC348" s="194"/>
      <c r="AD348" s="368"/>
      <c r="AE348" s="368"/>
      <c r="AF348" s="194"/>
      <c r="AG348" s="194"/>
      <c r="AH348" s="194"/>
      <c r="AI348" s="194"/>
      <c r="AJ348" s="194"/>
      <c r="AK348" s="194"/>
      <c r="AL348" s="194"/>
      <c r="AM348" s="194"/>
      <c r="AN348" s="194"/>
      <c r="AO348" s="194"/>
      <c r="AP348" s="368"/>
      <c r="AQ348" s="368"/>
      <c r="AR348" s="368"/>
      <c r="AS348" s="368"/>
      <c r="AT348" s="368"/>
      <c r="AU348" s="368"/>
      <c r="AV348" s="368"/>
      <c r="AW348" s="368"/>
      <c r="AX348" s="368"/>
      <c r="AY348" s="368"/>
      <c r="AZ348" s="368"/>
      <c r="BA348" s="368"/>
      <c r="BB348" s="194"/>
      <c r="BC348" s="194"/>
      <c r="BD348" s="194"/>
      <c r="BE348" s="194">
        <v>0</v>
      </c>
      <c r="BF348" s="194"/>
      <c r="BG348" s="194"/>
      <c r="BH348" s="194"/>
      <c r="BI348" s="194"/>
      <c r="BJ348" s="194"/>
      <c r="BK348" s="194"/>
      <c r="BL348" s="194"/>
      <c r="BM348" s="194"/>
      <c r="BN348" s="194"/>
      <c r="BO348" s="194"/>
      <c r="BP348" s="194"/>
      <c r="BQ348" s="193" t="s">
        <v>887</v>
      </c>
      <c r="BR348" s="193"/>
      <c r="BS348" s="321" t="s">
        <v>409</v>
      </c>
      <c r="BU348" s="194">
        <f t="shared" si="41"/>
        <v>0</v>
      </c>
      <c r="BV348" s="322"/>
      <c r="BW348" s="322"/>
      <c r="BX348" s="322"/>
      <c r="BY348" s="322"/>
    </row>
    <row r="349" spans="1:77" ht="33">
      <c r="A349" s="317">
        <v>11</v>
      </c>
      <c r="B349" s="318" t="s">
        <v>888</v>
      </c>
      <c r="C349" s="461" t="s">
        <v>402</v>
      </c>
      <c r="D349" s="317" t="s">
        <v>135</v>
      </c>
      <c r="E349" s="305">
        <v>0.3</v>
      </c>
      <c r="F349" s="305">
        <v>0.3</v>
      </c>
      <c r="G349" s="305"/>
      <c r="H349" s="305">
        <f t="shared" si="38"/>
        <v>0.3</v>
      </c>
      <c r="I349" s="305"/>
      <c r="J349" s="305">
        <f t="shared" si="40"/>
        <v>0.3</v>
      </c>
      <c r="K349" s="319" t="s">
        <v>389</v>
      </c>
      <c r="L349" s="299"/>
      <c r="M349" s="460" t="s">
        <v>392</v>
      </c>
      <c r="N349" s="458" t="s">
        <v>381</v>
      </c>
      <c r="O349" s="368"/>
      <c r="P349" s="194">
        <v>0</v>
      </c>
      <c r="Q349" s="368">
        <v>0.3</v>
      </c>
      <c r="R349" s="368"/>
      <c r="S349" s="368"/>
      <c r="T349" s="368"/>
      <c r="U349" s="368"/>
      <c r="V349" s="368"/>
      <c r="W349" s="368"/>
      <c r="X349" s="368"/>
      <c r="Y349" s="368"/>
      <c r="Z349" s="368"/>
      <c r="AA349" s="194"/>
      <c r="AB349" s="194"/>
      <c r="AC349" s="194"/>
      <c r="AD349" s="368"/>
      <c r="AE349" s="368"/>
      <c r="AF349" s="194"/>
      <c r="AG349" s="194"/>
      <c r="AH349" s="194"/>
      <c r="AI349" s="194"/>
      <c r="AJ349" s="194"/>
      <c r="AK349" s="194"/>
      <c r="AL349" s="194"/>
      <c r="AM349" s="194"/>
      <c r="AN349" s="194"/>
      <c r="AO349" s="194"/>
      <c r="AP349" s="368"/>
      <c r="AQ349" s="368"/>
      <c r="AR349" s="368"/>
      <c r="AS349" s="368"/>
      <c r="AT349" s="368"/>
      <c r="AU349" s="368"/>
      <c r="AV349" s="368"/>
      <c r="AW349" s="368"/>
      <c r="AX349" s="368"/>
      <c r="AY349" s="368"/>
      <c r="AZ349" s="368"/>
      <c r="BA349" s="368"/>
      <c r="BB349" s="194"/>
      <c r="BC349" s="194"/>
      <c r="BD349" s="194"/>
      <c r="BE349" s="194">
        <v>0</v>
      </c>
      <c r="BF349" s="194"/>
      <c r="BG349" s="194"/>
      <c r="BH349" s="194"/>
      <c r="BI349" s="194"/>
      <c r="BJ349" s="194"/>
      <c r="BK349" s="194"/>
      <c r="BL349" s="194"/>
      <c r="BM349" s="194"/>
      <c r="BN349" s="194"/>
      <c r="BO349" s="194"/>
      <c r="BP349" s="194"/>
      <c r="BQ349" s="193" t="s">
        <v>889</v>
      </c>
      <c r="BR349" s="193"/>
      <c r="BS349" s="321" t="s">
        <v>409</v>
      </c>
      <c r="BU349" s="194">
        <f t="shared" si="41"/>
        <v>0</v>
      </c>
      <c r="BV349" s="322"/>
      <c r="BW349" s="322"/>
      <c r="BX349" s="322"/>
      <c r="BY349" s="322"/>
    </row>
    <row r="350" spans="1:77" ht="23.25" customHeight="1">
      <c r="A350" s="317">
        <v>12</v>
      </c>
      <c r="B350" s="318" t="s">
        <v>890</v>
      </c>
      <c r="C350" s="461" t="s">
        <v>402</v>
      </c>
      <c r="D350" s="317" t="s">
        <v>135</v>
      </c>
      <c r="E350" s="305">
        <v>0.30000000000000004</v>
      </c>
      <c r="F350" s="305">
        <v>0.30000000000000004</v>
      </c>
      <c r="G350" s="305"/>
      <c r="H350" s="305">
        <f t="shared" si="38"/>
        <v>0.30000000000000004</v>
      </c>
      <c r="I350" s="305"/>
      <c r="J350" s="305">
        <f t="shared" si="40"/>
        <v>0.30000000000000004</v>
      </c>
      <c r="K350" s="319" t="s">
        <v>389</v>
      </c>
      <c r="L350" s="299"/>
      <c r="M350" s="460" t="s">
        <v>392</v>
      </c>
      <c r="N350" s="458" t="s">
        <v>381</v>
      </c>
      <c r="O350" s="397"/>
      <c r="P350" s="194">
        <v>0</v>
      </c>
      <c r="Q350" s="349">
        <v>0.2</v>
      </c>
      <c r="R350" s="349"/>
      <c r="S350" s="349"/>
      <c r="T350" s="397">
        <v>0.1</v>
      </c>
      <c r="U350" s="397"/>
      <c r="V350" s="397"/>
      <c r="W350" s="349"/>
      <c r="X350" s="349"/>
      <c r="Y350" s="349"/>
      <c r="Z350" s="349"/>
      <c r="AA350" s="194"/>
      <c r="AB350" s="194"/>
      <c r="AC350" s="194"/>
      <c r="AD350" s="349"/>
      <c r="AE350" s="349"/>
      <c r="AF350" s="194"/>
      <c r="AG350" s="194"/>
      <c r="AH350" s="194"/>
      <c r="AI350" s="194"/>
      <c r="AJ350" s="194"/>
      <c r="AK350" s="194"/>
      <c r="AL350" s="194"/>
      <c r="AM350" s="194"/>
      <c r="AN350" s="194"/>
      <c r="AO350" s="194"/>
      <c r="AP350" s="349"/>
      <c r="AQ350" s="349"/>
      <c r="AR350" s="349"/>
      <c r="AS350" s="349"/>
      <c r="AT350" s="349"/>
      <c r="AU350" s="349"/>
      <c r="AV350" s="349"/>
      <c r="AW350" s="349"/>
      <c r="AX350" s="349"/>
      <c r="AY350" s="349"/>
      <c r="AZ350" s="349"/>
      <c r="BA350" s="349"/>
      <c r="BB350" s="194"/>
      <c r="BC350" s="194"/>
      <c r="BD350" s="194"/>
      <c r="BE350" s="194">
        <v>0</v>
      </c>
      <c r="BF350" s="194"/>
      <c r="BG350" s="194"/>
      <c r="BH350" s="194"/>
      <c r="BI350" s="194"/>
      <c r="BJ350" s="194"/>
      <c r="BK350" s="194"/>
      <c r="BL350" s="194"/>
      <c r="BM350" s="194"/>
      <c r="BN350" s="194"/>
      <c r="BO350" s="194"/>
      <c r="BP350" s="194"/>
      <c r="BQ350" s="193" t="s">
        <v>891</v>
      </c>
      <c r="BR350" s="193"/>
      <c r="BS350" s="321" t="s">
        <v>409</v>
      </c>
      <c r="BU350" s="194">
        <f t="shared" si="41"/>
        <v>0</v>
      </c>
      <c r="BV350" s="322"/>
      <c r="BW350" s="322"/>
      <c r="BX350" s="322"/>
      <c r="BY350" s="322"/>
    </row>
    <row r="351" spans="1:77" ht="33">
      <c r="A351" s="317">
        <v>13</v>
      </c>
      <c r="B351" s="318" t="s">
        <v>892</v>
      </c>
      <c r="C351" s="461" t="s">
        <v>402</v>
      </c>
      <c r="D351" s="317" t="s">
        <v>135</v>
      </c>
      <c r="E351" s="305">
        <v>0.32</v>
      </c>
      <c r="F351" s="305">
        <v>0.32</v>
      </c>
      <c r="G351" s="305"/>
      <c r="H351" s="305">
        <f t="shared" si="38"/>
        <v>0.32</v>
      </c>
      <c r="I351" s="305">
        <v>0.16</v>
      </c>
      <c r="J351" s="305">
        <f t="shared" si="40"/>
        <v>0.16</v>
      </c>
      <c r="K351" s="319" t="s">
        <v>389</v>
      </c>
      <c r="L351" s="299"/>
      <c r="M351" s="460" t="s">
        <v>392</v>
      </c>
      <c r="N351" s="458" t="s">
        <v>381</v>
      </c>
      <c r="O351" s="349"/>
      <c r="P351" s="194">
        <v>0</v>
      </c>
      <c r="Q351" s="349">
        <v>0.16</v>
      </c>
      <c r="R351" s="349"/>
      <c r="S351" s="349"/>
      <c r="T351" s="349"/>
      <c r="U351" s="349"/>
      <c r="V351" s="349"/>
      <c r="W351" s="349"/>
      <c r="X351" s="349"/>
      <c r="Y351" s="349"/>
      <c r="Z351" s="349"/>
      <c r="AA351" s="194"/>
      <c r="AB351" s="194"/>
      <c r="AC351" s="194"/>
      <c r="AD351" s="349"/>
      <c r="AE351" s="349"/>
      <c r="AF351" s="194"/>
      <c r="AG351" s="194"/>
      <c r="AH351" s="194"/>
      <c r="AI351" s="194"/>
      <c r="AJ351" s="194"/>
      <c r="AK351" s="194"/>
      <c r="AL351" s="194"/>
      <c r="AM351" s="194"/>
      <c r="AN351" s="194"/>
      <c r="AO351" s="194"/>
      <c r="AP351" s="349"/>
      <c r="AQ351" s="349"/>
      <c r="AR351" s="349"/>
      <c r="AS351" s="349"/>
      <c r="AT351" s="349"/>
      <c r="AU351" s="349"/>
      <c r="AV351" s="349"/>
      <c r="AW351" s="349"/>
      <c r="AX351" s="349"/>
      <c r="AY351" s="349"/>
      <c r="AZ351" s="349"/>
      <c r="BA351" s="349"/>
      <c r="BB351" s="194"/>
      <c r="BC351" s="194"/>
      <c r="BD351" s="194"/>
      <c r="BE351" s="194">
        <v>0</v>
      </c>
      <c r="BF351" s="194"/>
      <c r="BG351" s="194"/>
      <c r="BH351" s="194"/>
      <c r="BI351" s="194"/>
      <c r="BJ351" s="194"/>
      <c r="BK351" s="194"/>
      <c r="BL351" s="194"/>
      <c r="BM351" s="194"/>
      <c r="BN351" s="194"/>
      <c r="BO351" s="194"/>
      <c r="BP351" s="194"/>
      <c r="BQ351" s="193" t="s">
        <v>893</v>
      </c>
      <c r="BR351" s="193" t="s">
        <v>438</v>
      </c>
      <c r="BS351" s="321" t="s">
        <v>409</v>
      </c>
      <c r="BU351" s="194">
        <f t="shared" si="41"/>
        <v>0</v>
      </c>
      <c r="BV351" s="322"/>
      <c r="BW351" s="322"/>
      <c r="BX351" s="322"/>
      <c r="BY351" s="322"/>
    </row>
    <row r="352" spans="1:77" ht="19.5" customHeight="1">
      <c r="A352" s="317">
        <v>14</v>
      </c>
      <c r="B352" s="318" t="s">
        <v>894</v>
      </c>
      <c r="C352" s="461" t="s">
        <v>402</v>
      </c>
      <c r="D352" s="317" t="s">
        <v>135</v>
      </c>
      <c r="E352" s="305">
        <v>0.45</v>
      </c>
      <c r="F352" s="305">
        <v>0.45</v>
      </c>
      <c r="G352" s="305"/>
      <c r="H352" s="305">
        <f t="shared" si="38"/>
        <v>0.45</v>
      </c>
      <c r="I352" s="305">
        <v>0.2</v>
      </c>
      <c r="J352" s="305">
        <f t="shared" si="40"/>
        <v>0.25</v>
      </c>
      <c r="K352" s="319" t="s">
        <v>389</v>
      </c>
      <c r="L352" s="299"/>
      <c r="M352" s="460" t="s">
        <v>392</v>
      </c>
      <c r="N352" s="458" t="s">
        <v>381</v>
      </c>
      <c r="O352" s="349"/>
      <c r="P352" s="194">
        <v>0</v>
      </c>
      <c r="Q352" s="349">
        <v>0.25</v>
      </c>
      <c r="R352" s="349"/>
      <c r="S352" s="349"/>
      <c r="T352" s="349"/>
      <c r="U352" s="349"/>
      <c r="V352" s="349"/>
      <c r="W352" s="349"/>
      <c r="X352" s="349"/>
      <c r="Y352" s="349"/>
      <c r="Z352" s="349"/>
      <c r="AA352" s="194"/>
      <c r="AB352" s="194"/>
      <c r="AC352" s="194"/>
      <c r="AD352" s="349"/>
      <c r="AE352" s="349"/>
      <c r="AF352" s="194"/>
      <c r="AG352" s="194"/>
      <c r="AH352" s="194"/>
      <c r="AI352" s="194"/>
      <c r="AJ352" s="194"/>
      <c r="AK352" s="194"/>
      <c r="AL352" s="194"/>
      <c r="AM352" s="194"/>
      <c r="AN352" s="194"/>
      <c r="AO352" s="194"/>
      <c r="AP352" s="349"/>
      <c r="AQ352" s="349"/>
      <c r="AR352" s="349"/>
      <c r="AS352" s="349"/>
      <c r="AT352" s="349"/>
      <c r="AU352" s="349"/>
      <c r="AV352" s="349"/>
      <c r="AW352" s="349"/>
      <c r="AX352" s="349"/>
      <c r="AY352" s="349"/>
      <c r="AZ352" s="349"/>
      <c r="BA352" s="349"/>
      <c r="BB352" s="194"/>
      <c r="BC352" s="194"/>
      <c r="BD352" s="194"/>
      <c r="BE352" s="194">
        <v>0</v>
      </c>
      <c r="BF352" s="194"/>
      <c r="BG352" s="194"/>
      <c r="BH352" s="194"/>
      <c r="BI352" s="194"/>
      <c r="BJ352" s="194"/>
      <c r="BK352" s="194"/>
      <c r="BL352" s="194"/>
      <c r="BM352" s="194"/>
      <c r="BN352" s="194"/>
      <c r="BO352" s="194"/>
      <c r="BP352" s="194"/>
      <c r="BQ352" s="193" t="s">
        <v>895</v>
      </c>
      <c r="BR352" s="193"/>
      <c r="BS352" s="321" t="s">
        <v>409</v>
      </c>
      <c r="BU352" s="194">
        <f t="shared" si="41"/>
        <v>0</v>
      </c>
      <c r="BV352" s="322"/>
      <c r="BW352" s="322"/>
      <c r="BX352" s="322"/>
      <c r="BY352" s="322"/>
    </row>
    <row r="353" spans="1:77" ht="19.5" customHeight="1">
      <c r="A353" s="317">
        <v>15</v>
      </c>
      <c r="B353" s="318" t="s">
        <v>896</v>
      </c>
      <c r="C353" s="461" t="s">
        <v>402</v>
      </c>
      <c r="D353" s="317" t="s">
        <v>135</v>
      </c>
      <c r="E353" s="305">
        <v>0.5</v>
      </c>
      <c r="F353" s="305">
        <v>0.5</v>
      </c>
      <c r="G353" s="305"/>
      <c r="H353" s="305">
        <f t="shared" si="38"/>
        <v>0.5</v>
      </c>
      <c r="I353" s="305"/>
      <c r="J353" s="305">
        <f t="shared" si="40"/>
        <v>0.5</v>
      </c>
      <c r="K353" s="319" t="s">
        <v>389</v>
      </c>
      <c r="L353" s="299"/>
      <c r="M353" s="460" t="s">
        <v>392</v>
      </c>
      <c r="N353" s="458" t="s">
        <v>381</v>
      </c>
      <c r="O353" s="349"/>
      <c r="P353" s="194">
        <v>0</v>
      </c>
      <c r="Q353" s="349">
        <v>0.5</v>
      </c>
      <c r="R353" s="349"/>
      <c r="S353" s="349"/>
      <c r="T353" s="349"/>
      <c r="U353" s="349"/>
      <c r="V353" s="349"/>
      <c r="W353" s="349"/>
      <c r="X353" s="349"/>
      <c r="Y353" s="349"/>
      <c r="Z353" s="349"/>
      <c r="AA353" s="194"/>
      <c r="AB353" s="194"/>
      <c r="AC353" s="194"/>
      <c r="AD353" s="349"/>
      <c r="AE353" s="349"/>
      <c r="AF353" s="194"/>
      <c r="AG353" s="194"/>
      <c r="AH353" s="194"/>
      <c r="AI353" s="194"/>
      <c r="AJ353" s="194"/>
      <c r="AK353" s="194"/>
      <c r="AL353" s="194"/>
      <c r="AM353" s="194"/>
      <c r="AN353" s="194"/>
      <c r="AO353" s="194"/>
      <c r="AP353" s="349"/>
      <c r="AQ353" s="349"/>
      <c r="AR353" s="349"/>
      <c r="AS353" s="349"/>
      <c r="AT353" s="349"/>
      <c r="AU353" s="349"/>
      <c r="AV353" s="349"/>
      <c r="AW353" s="349"/>
      <c r="AX353" s="349"/>
      <c r="AY353" s="349"/>
      <c r="AZ353" s="349"/>
      <c r="BA353" s="349"/>
      <c r="BB353" s="194"/>
      <c r="BC353" s="194"/>
      <c r="BD353" s="194"/>
      <c r="BE353" s="194">
        <v>0</v>
      </c>
      <c r="BF353" s="194"/>
      <c r="BG353" s="194"/>
      <c r="BH353" s="194"/>
      <c r="BI353" s="194"/>
      <c r="BJ353" s="194"/>
      <c r="BK353" s="194"/>
      <c r="BL353" s="194"/>
      <c r="BM353" s="194"/>
      <c r="BN353" s="194"/>
      <c r="BO353" s="194"/>
      <c r="BP353" s="194"/>
      <c r="BQ353" s="193" t="s">
        <v>897</v>
      </c>
      <c r="BR353" s="193"/>
      <c r="BS353" s="321"/>
      <c r="BU353" s="194">
        <f t="shared" si="41"/>
        <v>0</v>
      </c>
      <c r="BV353" s="322"/>
      <c r="BW353" s="322"/>
      <c r="BX353" s="322"/>
      <c r="BY353" s="322"/>
    </row>
    <row r="354" spans="1:77" ht="33">
      <c r="A354" s="317">
        <v>16</v>
      </c>
      <c r="B354" s="318" t="s">
        <v>898</v>
      </c>
      <c r="C354" s="461" t="s">
        <v>402</v>
      </c>
      <c r="D354" s="317" t="s">
        <v>135</v>
      </c>
      <c r="E354" s="305">
        <v>0.26</v>
      </c>
      <c r="F354" s="305">
        <v>0.26</v>
      </c>
      <c r="G354" s="305"/>
      <c r="H354" s="305">
        <f t="shared" si="38"/>
        <v>0.26</v>
      </c>
      <c r="I354" s="305"/>
      <c r="J354" s="305">
        <f t="shared" si="40"/>
        <v>0.26</v>
      </c>
      <c r="K354" s="319" t="s">
        <v>389</v>
      </c>
      <c r="L354" s="299"/>
      <c r="M354" s="460" t="s">
        <v>392</v>
      </c>
      <c r="N354" s="458" t="s">
        <v>381</v>
      </c>
      <c r="O354" s="397"/>
      <c r="P354" s="194">
        <v>0</v>
      </c>
      <c r="Q354" s="349">
        <v>0.26</v>
      </c>
      <c r="R354" s="349"/>
      <c r="S354" s="349"/>
      <c r="T354" s="397"/>
      <c r="U354" s="397"/>
      <c r="V354" s="397"/>
      <c r="W354" s="349"/>
      <c r="X354" s="349"/>
      <c r="Y354" s="349"/>
      <c r="Z354" s="349"/>
      <c r="AA354" s="194"/>
      <c r="AB354" s="194"/>
      <c r="AC354" s="194"/>
      <c r="AD354" s="349"/>
      <c r="AE354" s="349"/>
      <c r="AF354" s="194"/>
      <c r="AG354" s="194"/>
      <c r="AH354" s="194"/>
      <c r="AI354" s="194"/>
      <c r="AJ354" s="194"/>
      <c r="AK354" s="194"/>
      <c r="AL354" s="194"/>
      <c r="AM354" s="194"/>
      <c r="AN354" s="194"/>
      <c r="AO354" s="194"/>
      <c r="AP354" s="349"/>
      <c r="AQ354" s="349"/>
      <c r="AR354" s="349"/>
      <c r="AS354" s="349"/>
      <c r="AT354" s="349"/>
      <c r="AU354" s="349"/>
      <c r="AV354" s="349"/>
      <c r="AW354" s="349"/>
      <c r="AX354" s="349"/>
      <c r="AY354" s="349"/>
      <c r="AZ354" s="349"/>
      <c r="BA354" s="349"/>
      <c r="BB354" s="194"/>
      <c r="BC354" s="194"/>
      <c r="BD354" s="194"/>
      <c r="BE354" s="194">
        <v>0</v>
      </c>
      <c r="BF354" s="194"/>
      <c r="BG354" s="194"/>
      <c r="BH354" s="194"/>
      <c r="BI354" s="194"/>
      <c r="BJ354" s="194"/>
      <c r="BK354" s="194"/>
      <c r="BL354" s="194"/>
      <c r="BM354" s="194"/>
      <c r="BN354" s="194"/>
      <c r="BO354" s="194"/>
      <c r="BP354" s="194"/>
      <c r="BQ354" s="193" t="s">
        <v>899</v>
      </c>
      <c r="BR354" s="193"/>
      <c r="BS354" s="321" t="s">
        <v>900</v>
      </c>
      <c r="BU354" s="194">
        <f t="shared" si="41"/>
        <v>0</v>
      </c>
      <c r="BV354" s="322"/>
      <c r="BW354" s="322"/>
      <c r="BX354" s="322"/>
      <c r="BY354" s="322"/>
    </row>
    <row r="355" spans="1:77" ht="21" customHeight="1">
      <c r="A355" s="317">
        <v>17</v>
      </c>
      <c r="B355" s="318" t="s">
        <v>901</v>
      </c>
      <c r="C355" s="461" t="s">
        <v>404</v>
      </c>
      <c r="D355" s="317" t="s">
        <v>135</v>
      </c>
      <c r="E355" s="305">
        <v>0.5</v>
      </c>
      <c r="F355" s="305">
        <v>0.5</v>
      </c>
      <c r="G355" s="305"/>
      <c r="H355" s="305">
        <f t="shared" si="38"/>
        <v>0.5</v>
      </c>
      <c r="I355" s="305"/>
      <c r="J355" s="305">
        <f t="shared" si="40"/>
        <v>0.5</v>
      </c>
      <c r="K355" s="319" t="s">
        <v>389</v>
      </c>
      <c r="L355" s="299"/>
      <c r="M355" s="460" t="s">
        <v>392</v>
      </c>
      <c r="N355" s="458" t="s">
        <v>381</v>
      </c>
      <c r="O355" s="349"/>
      <c r="P355" s="194">
        <v>0</v>
      </c>
      <c r="Q355" s="349">
        <v>0.5</v>
      </c>
      <c r="R355" s="349"/>
      <c r="S355" s="349"/>
      <c r="T355" s="349"/>
      <c r="U355" s="349"/>
      <c r="V355" s="349"/>
      <c r="W355" s="349"/>
      <c r="X355" s="349"/>
      <c r="Y355" s="349"/>
      <c r="Z355" s="349"/>
      <c r="AA355" s="194"/>
      <c r="AB355" s="194"/>
      <c r="AC355" s="194"/>
      <c r="AD355" s="349"/>
      <c r="AE355" s="349"/>
      <c r="AF355" s="194"/>
      <c r="AG355" s="194"/>
      <c r="AH355" s="194"/>
      <c r="AI355" s="194"/>
      <c r="AJ355" s="194"/>
      <c r="AK355" s="194"/>
      <c r="AL355" s="194"/>
      <c r="AM355" s="194"/>
      <c r="AN355" s="194"/>
      <c r="AO355" s="194"/>
      <c r="AP355" s="349"/>
      <c r="AQ355" s="349"/>
      <c r="AR355" s="349"/>
      <c r="AS355" s="349"/>
      <c r="AT355" s="349"/>
      <c r="AU355" s="349"/>
      <c r="AV355" s="349"/>
      <c r="AW355" s="349"/>
      <c r="AX355" s="349"/>
      <c r="AY355" s="349"/>
      <c r="AZ355" s="349"/>
      <c r="BA355" s="349"/>
      <c r="BB355" s="194"/>
      <c r="BC355" s="194"/>
      <c r="BD355" s="194"/>
      <c r="BE355" s="194">
        <v>0</v>
      </c>
      <c r="BF355" s="194"/>
      <c r="BG355" s="194"/>
      <c r="BH355" s="194"/>
      <c r="BI355" s="194"/>
      <c r="BJ355" s="194"/>
      <c r="BK355" s="194"/>
      <c r="BL355" s="194"/>
      <c r="BM355" s="194"/>
      <c r="BN355" s="194"/>
      <c r="BO355" s="194"/>
      <c r="BP355" s="194"/>
      <c r="BQ355" s="193" t="s">
        <v>902</v>
      </c>
      <c r="BR355" s="193"/>
      <c r="BS355" s="321" t="s">
        <v>479</v>
      </c>
      <c r="BU355" s="194">
        <f t="shared" si="41"/>
        <v>0</v>
      </c>
      <c r="BV355" s="322"/>
      <c r="BW355" s="322"/>
      <c r="BX355" s="322"/>
      <c r="BY355" s="322"/>
    </row>
    <row r="356" spans="1:77" ht="33">
      <c r="A356" s="317">
        <v>18</v>
      </c>
      <c r="B356" s="318" t="s">
        <v>903</v>
      </c>
      <c r="C356" s="461" t="s">
        <v>404</v>
      </c>
      <c r="D356" s="317" t="s">
        <v>135</v>
      </c>
      <c r="E356" s="305">
        <v>0.3</v>
      </c>
      <c r="F356" s="305">
        <v>0.3</v>
      </c>
      <c r="G356" s="305"/>
      <c r="H356" s="305">
        <f t="shared" si="38"/>
        <v>0.3</v>
      </c>
      <c r="I356" s="305"/>
      <c r="J356" s="305">
        <f t="shared" si="40"/>
        <v>0.3</v>
      </c>
      <c r="K356" s="319" t="s">
        <v>389</v>
      </c>
      <c r="L356" s="299"/>
      <c r="M356" s="460" t="s">
        <v>392</v>
      </c>
      <c r="N356" s="458" t="s">
        <v>381</v>
      </c>
      <c r="O356" s="387"/>
      <c r="P356" s="194">
        <v>0</v>
      </c>
      <c r="Q356" s="387">
        <v>0.3</v>
      </c>
      <c r="R356" s="387"/>
      <c r="S356" s="387"/>
      <c r="T356" s="387"/>
      <c r="U356" s="387"/>
      <c r="V356" s="387"/>
      <c r="W356" s="320"/>
      <c r="X356" s="320"/>
      <c r="Y356" s="320"/>
      <c r="Z356" s="320"/>
      <c r="AA356" s="194"/>
      <c r="AB356" s="194"/>
      <c r="AC356" s="194"/>
      <c r="AD356" s="320"/>
      <c r="AE356" s="320"/>
      <c r="AF356" s="194"/>
      <c r="AG356" s="194"/>
      <c r="AH356" s="194"/>
      <c r="AI356" s="194"/>
      <c r="AJ356" s="194"/>
      <c r="AK356" s="194"/>
      <c r="AL356" s="194"/>
      <c r="AM356" s="194"/>
      <c r="AN356" s="194"/>
      <c r="AO356" s="194"/>
      <c r="AP356" s="320"/>
      <c r="AQ356" s="320"/>
      <c r="AR356" s="320"/>
      <c r="AS356" s="320"/>
      <c r="AT356" s="320"/>
      <c r="AU356" s="320"/>
      <c r="AV356" s="387"/>
      <c r="AW356" s="387"/>
      <c r="AX356" s="387"/>
      <c r="AY356" s="387"/>
      <c r="AZ356" s="387"/>
      <c r="BA356" s="387"/>
      <c r="BB356" s="194"/>
      <c r="BC356" s="194"/>
      <c r="BD356" s="194"/>
      <c r="BE356" s="194">
        <v>0</v>
      </c>
      <c r="BF356" s="194"/>
      <c r="BG356" s="194"/>
      <c r="BH356" s="194"/>
      <c r="BI356" s="194"/>
      <c r="BJ356" s="194"/>
      <c r="BK356" s="194"/>
      <c r="BL356" s="194"/>
      <c r="BM356" s="194"/>
      <c r="BN356" s="194"/>
      <c r="BO356" s="194"/>
      <c r="BP356" s="194"/>
      <c r="BQ356" s="193" t="s">
        <v>904</v>
      </c>
      <c r="BR356" s="193"/>
      <c r="BS356" s="321" t="s">
        <v>409</v>
      </c>
      <c r="BU356" s="194">
        <f t="shared" si="41"/>
        <v>0</v>
      </c>
      <c r="BV356" s="322"/>
      <c r="BW356" s="322"/>
      <c r="BX356" s="322"/>
      <c r="BY356" s="322"/>
    </row>
    <row r="357" spans="1:77" ht="33">
      <c r="A357" s="317">
        <v>19</v>
      </c>
      <c r="B357" s="318" t="s">
        <v>905</v>
      </c>
      <c r="C357" s="461" t="s">
        <v>404</v>
      </c>
      <c r="D357" s="317" t="s">
        <v>135</v>
      </c>
      <c r="E357" s="305">
        <v>0.9</v>
      </c>
      <c r="F357" s="305">
        <v>0.9</v>
      </c>
      <c r="G357" s="305"/>
      <c r="H357" s="305">
        <f t="shared" si="38"/>
        <v>0.9</v>
      </c>
      <c r="I357" s="305"/>
      <c r="J357" s="305">
        <f t="shared" si="40"/>
        <v>0.9</v>
      </c>
      <c r="K357" s="319" t="s">
        <v>389</v>
      </c>
      <c r="L357" s="299"/>
      <c r="M357" s="460" t="s">
        <v>392</v>
      </c>
      <c r="N357" s="458" t="s">
        <v>381</v>
      </c>
      <c r="O357" s="387"/>
      <c r="P357" s="194">
        <v>0</v>
      </c>
      <c r="Q357" s="387">
        <v>0.9</v>
      </c>
      <c r="R357" s="387"/>
      <c r="S357" s="387"/>
      <c r="T357" s="387"/>
      <c r="U357" s="387"/>
      <c r="V357" s="387"/>
      <c r="W357" s="320"/>
      <c r="X357" s="320"/>
      <c r="Y357" s="320"/>
      <c r="Z357" s="320"/>
      <c r="AA357" s="194"/>
      <c r="AB357" s="194"/>
      <c r="AC357" s="194"/>
      <c r="AD357" s="320"/>
      <c r="AE357" s="320"/>
      <c r="AF357" s="194"/>
      <c r="AG357" s="194"/>
      <c r="AH357" s="194"/>
      <c r="AI357" s="194"/>
      <c r="AJ357" s="194"/>
      <c r="AK357" s="194"/>
      <c r="AL357" s="194"/>
      <c r="AM357" s="194"/>
      <c r="AN357" s="194"/>
      <c r="AO357" s="194"/>
      <c r="AP357" s="320"/>
      <c r="AQ357" s="320"/>
      <c r="AR357" s="320"/>
      <c r="AS357" s="320"/>
      <c r="AT357" s="320"/>
      <c r="AU357" s="320"/>
      <c r="AV357" s="387"/>
      <c r="AW357" s="387"/>
      <c r="AX357" s="387"/>
      <c r="AY357" s="387"/>
      <c r="AZ357" s="387"/>
      <c r="BA357" s="387"/>
      <c r="BB357" s="194"/>
      <c r="BC357" s="194"/>
      <c r="BD357" s="194"/>
      <c r="BE357" s="194">
        <v>0</v>
      </c>
      <c r="BF357" s="194"/>
      <c r="BG357" s="194"/>
      <c r="BH357" s="194"/>
      <c r="BI357" s="194"/>
      <c r="BJ357" s="194"/>
      <c r="BK357" s="194"/>
      <c r="BL357" s="194"/>
      <c r="BM357" s="194"/>
      <c r="BN357" s="194"/>
      <c r="BO357" s="194"/>
      <c r="BP357" s="194"/>
      <c r="BQ357" s="193" t="s">
        <v>906</v>
      </c>
      <c r="BR357" s="193"/>
      <c r="BS357" s="321"/>
      <c r="BU357" s="194">
        <f t="shared" si="41"/>
        <v>0</v>
      </c>
      <c r="BV357" s="322"/>
      <c r="BW357" s="322"/>
      <c r="BX357" s="322"/>
      <c r="BY357" s="322"/>
    </row>
    <row r="358" spans="1:77" ht="33">
      <c r="A358" s="317">
        <v>20</v>
      </c>
      <c r="B358" s="318" t="s">
        <v>907</v>
      </c>
      <c r="C358" s="461" t="s">
        <v>404</v>
      </c>
      <c r="D358" s="317" t="s">
        <v>135</v>
      </c>
      <c r="E358" s="305">
        <v>0.69</v>
      </c>
      <c r="F358" s="305">
        <v>0.69000000000000017</v>
      </c>
      <c r="G358" s="305"/>
      <c r="H358" s="305">
        <f t="shared" si="38"/>
        <v>0.69000000000000006</v>
      </c>
      <c r="I358" s="398">
        <v>0.39</v>
      </c>
      <c r="J358" s="305">
        <f t="shared" si="40"/>
        <v>0.30000000000000004</v>
      </c>
      <c r="K358" s="319" t="s">
        <v>389</v>
      </c>
      <c r="L358" s="299"/>
      <c r="M358" s="460" t="s">
        <v>392</v>
      </c>
      <c r="N358" s="458" t="s">
        <v>381</v>
      </c>
      <c r="O358" s="368">
        <v>0.1</v>
      </c>
      <c r="P358" s="194">
        <v>0</v>
      </c>
      <c r="Q358" s="368">
        <v>0.11</v>
      </c>
      <c r="R358" s="368">
        <v>0.01</v>
      </c>
      <c r="S358" s="368"/>
      <c r="T358" s="368"/>
      <c r="U358" s="368"/>
      <c r="V358" s="368"/>
      <c r="W358" s="368"/>
      <c r="X358" s="368"/>
      <c r="Y358" s="368"/>
      <c r="Z358" s="368"/>
      <c r="AA358" s="194">
        <v>0.01</v>
      </c>
      <c r="AB358" s="194"/>
      <c r="AC358" s="194"/>
      <c r="AD358" s="368"/>
      <c r="AE358" s="368"/>
      <c r="AF358" s="194"/>
      <c r="AG358" s="194"/>
      <c r="AH358" s="194"/>
      <c r="AI358" s="194"/>
      <c r="AJ358" s="194"/>
      <c r="AK358" s="194"/>
      <c r="AL358" s="194"/>
      <c r="AM358" s="194"/>
      <c r="AN358" s="194"/>
      <c r="AO358" s="194"/>
      <c r="AP358" s="368"/>
      <c r="AQ358" s="368"/>
      <c r="AR358" s="368"/>
      <c r="AS358" s="368"/>
      <c r="AT358" s="368"/>
      <c r="AU358" s="368"/>
      <c r="AV358" s="368"/>
      <c r="AW358" s="368">
        <v>0.06</v>
      </c>
      <c r="AX358" s="368"/>
      <c r="AY358" s="368"/>
      <c r="AZ358" s="368"/>
      <c r="BA358" s="368"/>
      <c r="BB358" s="194"/>
      <c r="BC358" s="194"/>
      <c r="BD358" s="194"/>
      <c r="BE358" s="194">
        <v>0</v>
      </c>
      <c r="BF358" s="194"/>
      <c r="BG358" s="194"/>
      <c r="BH358" s="194"/>
      <c r="BI358" s="194"/>
      <c r="BJ358" s="194">
        <v>0.01</v>
      </c>
      <c r="BK358" s="194"/>
      <c r="BL358" s="194"/>
      <c r="BM358" s="194"/>
      <c r="BN358" s="194"/>
      <c r="BO358" s="194"/>
      <c r="BP358" s="194"/>
      <c r="BQ358" s="193" t="s">
        <v>908</v>
      </c>
      <c r="BR358" s="193" t="s">
        <v>438</v>
      </c>
      <c r="BS358" s="321"/>
      <c r="BU358" s="194">
        <f t="shared" si="41"/>
        <v>0</v>
      </c>
      <c r="BV358" s="322"/>
      <c r="BW358" s="322"/>
      <c r="BX358" s="322"/>
      <c r="BY358" s="322"/>
    </row>
    <row r="359" spans="1:77" ht="33">
      <c r="A359" s="317">
        <v>21</v>
      </c>
      <c r="B359" s="318" t="s">
        <v>909</v>
      </c>
      <c r="C359" s="461" t="s">
        <v>404</v>
      </c>
      <c r="D359" s="317" t="s">
        <v>135</v>
      </c>
      <c r="E359" s="305">
        <v>0.4</v>
      </c>
      <c r="F359" s="305">
        <v>0.4</v>
      </c>
      <c r="G359" s="305"/>
      <c r="H359" s="305">
        <f t="shared" si="38"/>
        <v>0.4</v>
      </c>
      <c r="I359" s="305"/>
      <c r="J359" s="305">
        <f t="shared" si="40"/>
        <v>0.4</v>
      </c>
      <c r="K359" s="319" t="s">
        <v>389</v>
      </c>
      <c r="L359" s="299"/>
      <c r="M359" s="460" t="s">
        <v>392</v>
      </c>
      <c r="N359" s="458" t="s">
        <v>381</v>
      </c>
      <c r="O359" s="349"/>
      <c r="P359" s="194">
        <v>0</v>
      </c>
      <c r="Q359" s="349">
        <v>0.4</v>
      </c>
      <c r="R359" s="349"/>
      <c r="S359" s="349"/>
      <c r="T359" s="349"/>
      <c r="U359" s="349"/>
      <c r="V359" s="349"/>
      <c r="W359" s="349"/>
      <c r="X359" s="349"/>
      <c r="Y359" s="349"/>
      <c r="Z359" s="349"/>
      <c r="AA359" s="194"/>
      <c r="AB359" s="194"/>
      <c r="AC359" s="194"/>
      <c r="AD359" s="349"/>
      <c r="AE359" s="349"/>
      <c r="AF359" s="194"/>
      <c r="AG359" s="194"/>
      <c r="AH359" s="194"/>
      <c r="AI359" s="194"/>
      <c r="AJ359" s="194"/>
      <c r="AK359" s="194"/>
      <c r="AL359" s="194"/>
      <c r="AM359" s="194"/>
      <c r="AN359" s="194"/>
      <c r="AO359" s="194"/>
      <c r="AP359" s="349"/>
      <c r="AQ359" s="349"/>
      <c r="AR359" s="349"/>
      <c r="AS359" s="349"/>
      <c r="AT359" s="349"/>
      <c r="AU359" s="349"/>
      <c r="AV359" s="349"/>
      <c r="AW359" s="349"/>
      <c r="AX359" s="349"/>
      <c r="AY359" s="349"/>
      <c r="AZ359" s="349"/>
      <c r="BA359" s="349"/>
      <c r="BB359" s="194"/>
      <c r="BC359" s="194"/>
      <c r="BD359" s="194"/>
      <c r="BE359" s="194">
        <v>0</v>
      </c>
      <c r="BF359" s="194"/>
      <c r="BG359" s="194"/>
      <c r="BH359" s="194"/>
      <c r="BI359" s="194"/>
      <c r="BJ359" s="194"/>
      <c r="BK359" s="194"/>
      <c r="BL359" s="194"/>
      <c r="BM359" s="194"/>
      <c r="BN359" s="194"/>
      <c r="BO359" s="194"/>
      <c r="BP359" s="194"/>
      <c r="BQ359" s="193" t="s">
        <v>910</v>
      </c>
      <c r="BR359" s="193"/>
      <c r="BS359" s="321"/>
      <c r="BU359" s="194">
        <f t="shared" si="41"/>
        <v>0</v>
      </c>
      <c r="BV359" s="322"/>
      <c r="BW359" s="322"/>
      <c r="BX359" s="322"/>
      <c r="BY359" s="322"/>
    </row>
    <row r="360" spans="1:77" ht="33">
      <c r="A360" s="317">
        <v>22</v>
      </c>
      <c r="B360" s="318" t="s">
        <v>911</v>
      </c>
      <c r="C360" s="461" t="s">
        <v>404</v>
      </c>
      <c r="D360" s="317" t="s">
        <v>135</v>
      </c>
      <c r="E360" s="305">
        <v>0.2</v>
      </c>
      <c r="F360" s="305">
        <v>0.2</v>
      </c>
      <c r="G360" s="305"/>
      <c r="H360" s="305">
        <f t="shared" si="38"/>
        <v>0.2</v>
      </c>
      <c r="I360" s="305"/>
      <c r="J360" s="305">
        <f t="shared" si="40"/>
        <v>0.2</v>
      </c>
      <c r="K360" s="319" t="s">
        <v>389</v>
      </c>
      <c r="L360" s="299"/>
      <c r="M360" s="460" t="s">
        <v>392</v>
      </c>
      <c r="N360" s="458" t="s">
        <v>381</v>
      </c>
      <c r="O360" s="368"/>
      <c r="P360" s="194">
        <v>0</v>
      </c>
      <c r="Q360" s="368">
        <v>0.2</v>
      </c>
      <c r="R360" s="368"/>
      <c r="S360" s="368"/>
      <c r="T360" s="368"/>
      <c r="U360" s="368"/>
      <c r="V360" s="368"/>
      <c r="W360" s="368"/>
      <c r="X360" s="368"/>
      <c r="Y360" s="368"/>
      <c r="Z360" s="368"/>
      <c r="AA360" s="194"/>
      <c r="AB360" s="194"/>
      <c r="AC360" s="194"/>
      <c r="AD360" s="368"/>
      <c r="AE360" s="368"/>
      <c r="AF360" s="194"/>
      <c r="AG360" s="194"/>
      <c r="AH360" s="194"/>
      <c r="AI360" s="194"/>
      <c r="AJ360" s="194"/>
      <c r="AK360" s="194"/>
      <c r="AL360" s="194"/>
      <c r="AM360" s="194"/>
      <c r="AN360" s="194"/>
      <c r="AO360" s="194"/>
      <c r="AP360" s="368"/>
      <c r="AQ360" s="368"/>
      <c r="AR360" s="368"/>
      <c r="AS360" s="368"/>
      <c r="AT360" s="368"/>
      <c r="AU360" s="368"/>
      <c r="AV360" s="368"/>
      <c r="AW360" s="368"/>
      <c r="AX360" s="368"/>
      <c r="AY360" s="368"/>
      <c r="AZ360" s="368"/>
      <c r="BA360" s="368"/>
      <c r="BB360" s="194"/>
      <c r="BC360" s="194"/>
      <c r="BD360" s="194"/>
      <c r="BE360" s="194">
        <v>0</v>
      </c>
      <c r="BF360" s="194"/>
      <c r="BG360" s="194"/>
      <c r="BH360" s="194"/>
      <c r="BI360" s="194"/>
      <c r="BJ360" s="194"/>
      <c r="BK360" s="194"/>
      <c r="BL360" s="194"/>
      <c r="BM360" s="194"/>
      <c r="BN360" s="194"/>
      <c r="BO360" s="194"/>
      <c r="BP360" s="194"/>
      <c r="BQ360" s="193" t="s">
        <v>912</v>
      </c>
      <c r="BR360" s="193"/>
      <c r="BS360" s="321"/>
      <c r="BU360" s="194">
        <f t="shared" si="41"/>
        <v>0</v>
      </c>
      <c r="BV360" s="322"/>
      <c r="BW360" s="322"/>
      <c r="BX360" s="322"/>
      <c r="BY360" s="322"/>
    </row>
    <row r="361" spans="1:77" ht="33">
      <c r="A361" s="317">
        <v>23</v>
      </c>
      <c r="B361" s="318" t="s">
        <v>913</v>
      </c>
      <c r="C361" s="461" t="s">
        <v>404</v>
      </c>
      <c r="D361" s="317" t="s">
        <v>135</v>
      </c>
      <c r="E361" s="305">
        <v>0.3</v>
      </c>
      <c r="F361" s="305">
        <v>0.3</v>
      </c>
      <c r="G361" s="305"/>
      <c r="H361" s="305">
        <f t="shared" si="38"/>
        <v>0.3</v>
      </c>
      <c r="I361" s="305"/>
      <c r="J361" s="305">
        <f t="shared" si="40"/>
        <v>0.3</v>
      </c>
      <c r="K361" s="319" t="s">
        <v>389</v>
      </c>
      <c r="L361" s="299"/>
      <c r="M361" s="460" t="s">
        <v>392</v>
      </c>
      <c r="N361" s="458" t="s">
        <v>381</v>
      </c>
      <c r="O361" s="349"/>
      <c r="P361" s="194">
        <v>0</v>
      </c>
      <c r="Q361" s="349">
        <v>0.3</v>
      </c>
      <c r="R361" s="349"/>
      <c r="S361" s="349"/>
      <c r="T361" s="349"/>
      <c r="U361" s="349"/>
      <c r="V361" s="349"/>
      <c r="W361" s="349"/>
      <c r="X361" s="349"/>
      <c r="Y361" s="349"/>
      <c r="Z361" s="349"/>
      <c r="AA361" s="194"/>
      <c r="AB361" s="194"/>
      <c r="AC361" s="194"/>
      <c r="AD361" s="349"/>
      <c r="AE361" s="349"/>
      <c r="AF361" s="194"/>
      <c r="AG361" s="194"/>
      <c r="AH361" s="194"/>
      <c r="AI361" s="194"/>
      <c r="AJ361" s="194"/>
      <c r="AK361" s="194"/>
      <c r="AL361" s="194"/>
      <c r="AM361" s="194"/>
      <c r="AN361" s="194"/>
      <c r="AO361" s="194"/>
      <c r="AP361" s="349"/>
      <c r="AQ361" s="349"/>
      <c r="AR361" s="349"/>
      <c r="AS361" s="349"/>
      <c r="AT361" s="349"/>
      <c r="AU361" s="349"/>
      <c r="AV361" s="349"/>
      <c r="AW361" s="349"/>
      <c r="AX361" s="349"/>
      <c r="AY361" s="349"/>
      <c r="AZ361" s="349"/>
      <c r="BA361" s="349"/>
      <c r="BB361" s="194"/>
      <c r="BC361" s="194"/>
      <c r="BD361" s="194"/>
      <c r="BE361" s="194">
        <v>0</v>
      </c>
      <c r="BF361" s="194"/>
      <c r="BG361" s="194"/>
      <c r="BH361" s="194"/>
      <c r="BI361" s="194"/>
      <c r="BJ361" s="194"/>
      <c r="BK361" s="194"/>
      <c r="BL361" s="194"/>
      <c r="BM361" s="194"/>
      <c r="BN361" s="194"/>
      <c r="BO361" s="194"/>
      <c r="BP361" s="194"/>
      <c r="BQ361" s="193" t="s">
        <v>914</v>
      </c>
      <c r="BR361" s="193"/>
      <c r="BS361" s="321"/>
      <c r="BU361" s="194">
        <f t="shared" si="41"/>
        <v>0</v>
      </c>
      <c r="BV361" s="322"/>
      <c r="BW361" s="322"/>
      <c r="BX361" s="322"/>
      <c r="BY361" s="322"/>
    </row>
    <row r="362" spans="1:77" ht="33">
      <c r="A362" s="317">
        <v>24</v>
      </c>
      <c r="B362" s="318" t="s">
        <v>915</v>
      </c>
      <c r="C362" s="461" t="s">
        <v>404</v>
      </c>
      <c r="D362" s="317" t="s">
        <v>135</v>
      </c>
      <c r="E362" s="305">
        <v>0.2</v>
      </c>
      <c r="F362" s="305">
        <v>0.2</v>
      </c>
      <c r="G362" s="305"/>
      <c r="H362" s="305">
        <f t="shared" si="38"/>
        <v>0.2</v>
      </c>
      <c r="I362" s="305"/>
      <c r="J362" s="305">
        <f t="shared" si="40"/>
        <v>0.2</v>
      </c>
      <c r="K362" s="319" t="s">
        <v>389</v>
      </c>
      <c r="L362" s="299"/>
      <c r="M362" s="460" t="s">
        <v>392</v>
      </c>
      <c r="N362" s="458" t="s">
        <v>381</v>
      </c>
      <c r="O362" s="349"/>
      <c r="P362" s="194">
        <v>0</v>
      </c>
      <c r="Q362" s="349">
        <v>0.2</v>
      </c>
      <c r="R362" s="349"/>
      <c r="S362" s="349"/>
      <c r="T362" s="349"/>
      <c r="U362" s="349"/>
      <c r="V362" s="349"/>
      <c r="W362" s="349"/>
      <c r="X362" s="349"/>
      <c r="Y362" s="349"/>
      <c r="Z362" s="349"/>
      <c r="AA362" s="194"/>
      <c r="AB362" s="194"/>
      <c r="AC362" s="194"/>
      <c r="AD362" s="349"/>
      <c r="AE362" s="349"/>
      <c r="AF362" s="194"/>
      <c r="AG362" s="194"/>
      <c r="AH362" s="194"/>
      <c r="AI362" s="194"/>
      <c r="AJ362" s="194"/>
      <c r="AK362" s="194"/>
      <c r="AL362" s="194"/>
      <c r="AM362" s="194"/>
      <c r="AN362" s="194"/>
      <c r="AO362" s="194"/>
      <c r="AP362" s="349"/>
      <c r="AQ362" s="349"/>
      <c r="AR362" s="349"/>
      <c r="AS362" s="349"/>
      <c r="AT362" s="349"/>
      <c r="AU362" s="349"/>
      <c r="AV362" s="349"/>
      <c r="AW362" s="349"/>
      <c r="AX362" s="349"/>
      <c r="AY362" s="349"/>
      <c r="AZ362" s="349"/>
      <c r="BA362" s="349"/>
      <c r="BB362" s="194"/>
      <c r="BC362" s="194"/>
      <c r="BD362" s="194"/>
      <c r="BE362" s="194">
        <v>0</v>
      </c>
      <c r="BF362" s="194"/>
      <c r="BG362" s="194"/>
      <c r="BH362" s="194"/>
      <c r="BI362" s="194"/>
      <c r="BJ362" s="194"/>
      <c r="BK362" s="194"/>
      <c r="BL362" s="194"/>
      <c r="BM362" s="194"/>
      <c r="BN362" s="194"/>
      <c r="BO362" s="194"/>
      <c r="BP362" s="194"/>
      <c r="BQ362" s="193" t="s">
        <v>916</v>
      </c>
      <c r="BR362" s="193"/>
      <c r="BS362" s="321"/>
      <c r="BU362" s="194">
        <f t="shared" si="41"/>
        <v>0</v>
      </c>
      <c r="BV362" s="322"/>
      <c r="BW362" s="322"/>
      <c r="BX362" s="322"/>
      <c r="BY362" s="322"/>
    </row>
    <row r="363" spans="1:77" ht="21" customHeight="1">
      <c r="A363" s="317">
        <v>25</v>
      </c>
      <c r="B363" s="318" t="s">
        <v>917</v>
      </c>
      <c r="C363" s="461" t="s">
        <v>404</v>
      </c>
      <c r="D363" s="317" t="s">
        <v>135</v>
      </c>
      <c r="E363" s="305">
        <v>0.30000000000000004</v>
      </c>
      <c r="F363" s="305">
        <v>0.30000000000000004</v>
      </c>
      <c r="G363" s="305"/>
      <c r="H363" s="305">
        <f t="shared" si="38"/>
        <v>0.30000000000000004</v>
      </c>
      <c r="I363" s="305"/>
      <c r="J363" s="305">
        <f t="shared" si="40"/>
        <v>0.30000000000000004</v>
      </c>
      <c r="K363" s="319" t="s">
        <v>389</v>
      </c>
      <c r="L363" s="299"/>
      <c r="M363" s="460" t="s">
        <v>392</v>
      </c>
      <c r="N363" s="458" t="s">
        <v>381</v>
      </c>
      <c r="O363" s="349"/>
      <c r="P363" s="194">
        <v>0.1</v>
      </c>
      <c r="Q363" s="349"/>
      <c r="R363" s="349"/>
      <c r="S363" s="349"/>
      <c r="T363" s="349"/>
      <c r="U363" s="349"/>
      <c r="V363" s="349"/>
      <c r="W363" s="349"/>
      <c r="X363" s="349"/>
      <c r="Y363" s="349"/>
      <c r="Z363" s="349"/>
      <c r="AA363" s="194"/>
      <c r="AB363" s="194"/>
      <c r="AC363" s="194"/>
      <c r="AD363" s="349"/>
      <c r="AE363" s="349"/>
      <c r="AF363" s="194"/>
      <c r="AG363" s="194"/>
      <c r="AH363" s="194"/>
      <c r="AI363" s="194"/>
      <c r="AJ363" s="194"/>
      <c r="AK363" s="194"/>
      <c r="AL363" s="194"/>
      <c r="AM363" s="194"/>
      <c r="AN363" s="194"/>
      <c r="AO363" s="194"/>
      <c r="AP363" s="349"/>
      <c r="AQ363" s="349"/>
      <c r="AR363" s="349"/>
      <c r="AS363" s="349"/>
      <c r="AT363" s="349"/>
      <c r="AU363" s="349"/>
      <c r="AV363" s="349"/>
      <c r="AW363" s="349">
        <v>0.2</v>
      </c>
      <c r="AX363" s="349"/>
      <c r="AY363" s="349"/>
      <c r="AZ363" s="349"/>
      <c r="BA363" s="349"/>
      <c r="BB363" s="194"/>
      <c r="BC363" s="194"/>
      <c r="BD363" s="194"/>
      <c r="BE363" s="194">
        <v>0</v>
      </c>
      <c r="BF363" s="194"/>
      <c r="BG363" s="194"/>
      <c r="BH363" s="194"/>
      <c r="BI363" s="194"/>
      <c r="BJ363" s="194"/>
      <c r="BK363" s="194"/>
      <c r="BL363" s="194"/>
      <c r="BM363" s="194"/>
      <c r="BN363" s="194"/>
      <c r="BO363" s="194"/>
      <c r="BP363" s="194"/>
      <c r="BQ363" s="193" t="s">
        <v>918</v>
      </c>
      <c r="BR363" s="193"/>
      <c r="BS363" s="321"/>
      <c r="BU363" s="194">
        <f t="shared" si="41"/>
        <v>0</v>
      </c>
      <c r="BV363" s="322"/>
      <c r="BW363" s="322"/>
      <c r="BX363" s="322"/>
      <c r="BY363" s="322"/>
    </row>
    <row r="364" spans="1:77" ht="33">
      <c r="A364" s="317">
        <v>26</v>
      </c>
      <c r="B364" s="318" t="s">
        <v>919</v>
      </c>
      <c r="C364" s="461" t="s">
        <v>404</v>
      </c>
      <c r="D364" s="317" t="s">
        <v>135</v>
      </c>
      <c r="E364" s="305">
        <v>0.5</v>
      </c>
      <c r="F364" s="305">
        <v>0.5</v>
      </c>
      <c r="G364" s="305"/>
      <c r="H364" s="305">
        <f t="shared" si="38"/>
        <v>0.5</v>
      </c>
      <c r="I364" s="305"/>
      <c r="J364" s="305">
        <f t="shared" si="40"/>
        <v>0.5</v>
      </c>
      <c r="K364" s="319" t="s">
        <v>389</v>
      </c>
      <c r="L364" s="299"/>
      <c r="M364" s="460" t="s">
        <v>392</v>
      </c>
      <c r="N364" s="458" t="s">
        <v>381</v>
      </c>
      <c r="O364" s="349"/>
      <c r="P364" s="194">
        <v>0.3</v>
      </c>
      <c r="Q364" s="349"/>
      <c r="R364" s="349"/>
      <c r="S364" s="349"/>
      <c r="T364" s="349"/>
      <c r="U364" s="349"/>
      <c r="V364" s="349"/>
      <c r="W364" s="349"/>
      <c r="X364" s="349"/>
      <c r="Y364" s="349"/>
      <c r="Z364" s="349"/>
      <c r="AA364" s="194"/>
      <c r="AB364" s="194"/>
      <c r="AC364" s="194"/>
      <c r="AD364" s="349"/>
      <c r="AE364" s="349"/>
      <c r="AF364" s="194"/>
      <c r="AG364" s="194"/>
      <c r="AH364" s="194"/>
      <c r="AI364" s="194"/>
      <c r="AJ364" s="194"/>
      <c r="AK364" s="194"/>
      <c r="AL364" s="194"/>
      <c r="AM364" s="194"/>
      <c r="AN364" s="194"/>
      <c r="AO364" s="194"/>
      <c r="AP364" s="349"/>
      <c r="AQ364" s="349"/>
      <c r="AR364" s="349"/>
      <c r="AS364" s="349"/>
      <c r="AT364" s="349"/>
      <c r="AU364" s="349"/>
      <c r="AV364" s="349"/>
      <c r="AW364" s="349">
        <v>0.2</v>
      </c>
      <c r="AX364" s="349"/>
      <c r="AY364" s="349"/>
      <c r="AZ364" s="349"/>
      <c r="BA364" s="349"/>
      <c r="BB364" s="194"/>
      <c r="BC364" s="194"/>
      <c r="BD364" s="194"/>
      <c r="BE364" s="194">
        <v>0</v>
      </c>
      <c r="BF364" s="194"/>
      <c r="BG364" s="194"/>
      <c r="BH364" s="194"/>
      <c r="BI364" s="194"/>
      <c r="BJ364" s="194"/>
      <c r="BK364" s="194"/>
      <c r="BL364" s="194"/>
      <c r="BM364" s="194"/>
      <c r="BN364" s="194"/>
      <c r="BO364" s="194"/>
      <c r="BP364" s="194"/>
      <c r="BQ364" s="193" t="s">
        <v>920</v>
      </c>
      <c r="BR364" s="193"/>
      <c r="BS364" s="321"/>
      <c r="BU364" s="194">
        <f t="shared" si="41"/>
        <v>0</v>
      </c>
      <c r="BV364" s="322"/>
      <c r="BW364" s="322"/>
      <c r="BX364" s="322"/>
      <c r="BY364" s="322"/>
    </row>
    <row r="365" spans="1:77" ht="24" customHeight="1">
      <c r="A365" s="317">
        <v>27</v>
      </c>
      <c r="B365" s="318" t="s">
        <v>921</v>
      </c>
      <c r="C365" s="461" t="s">
        <v>406</v>
      </c>
      <c r="D365" s="317" t="s">
        <v>135</v>
      </c>
      <c r="E365" s="305">
        <v>0.4</v>
      </c>
      <c r="F365" s="305">
        <v>0.4</v>
      </c>
      <c r="G365" s="305"/>
      <c r="H365" s="305">
        <f t="shared" si="38"/>
        <v>0.4</v>
      </c>
      <c r="I365" s="305"/>
      <c r="J365" s="305">
        <f t="shared" ref="J365:J396" si="42">SUM(O365:BP365)-V365</f>
        <v>0.4</v>
      </c>
      <c r="K365" s="319" t="s">
        <v>389</v>
      </c>
      <c r="L365" s="299"/>
      <c r="M365" s="460" t="s">
        <v>392</v>
      </c>
      <c r="N365" s="458" t="s">
        <v>381</v>
      </c>
      <c r="O365" s="349"/>
      <c r="P365" s="194">
        <v>0</v>
      </c>
      <c r="Q365" s="349">
        <v>0.4</v>
      </c>
      <c r="R365" s="349"/>
      <c r="S365" s="349"/>
      <c r="T365" s="349"/>
      <c r="U365" s="349"/>
      <c r="V365" s="349"/>
      <c r="W365" s="349"/>
      <c r="X365" s="349"/>
      <c r="Y365" s="349"/>
      <c r="Z365" s="349"/>
      <c r="AA365" s="194"/>
      <c r="AB365" s="194"/>
      <c r="AC365" s="194"/>
      <c r="AD365" s="349"/>
      <c r="AE365" s="349"/>
      <c r="AF365" s="194"/>
      <c r="AG365" s="194"/>
      <c r="AH365" s="194"/>
      <c r="AI365" s="194"/>
      <c r="AJ365" s="194"/>
      <c r="AK365" s="194"/>
      <c r="AL365" s="194"/>
      <c r="AM365" s="194"/>
      <c r="AN365" s="194"/>
      <c r="AO365" s="194"/>
      <c r="AP365" s="349"/>
      <c r="AQ365" s="349"/>
      <c r="AR365" s="349"/>
      <c r="AS365" s="349"/>
      <c r="AT365" s="349"/>
      <c r="AU365" s="349"/>
      <c r="AV365" s="349"/>
      <c r="AW365" s="349"/>
      <c r="AX365" s="349"/>
      <c r="AY365" s="349"/>
      <c r="AZ365" s="349"/>
      <c r="BA365" s="349"/>
      <c r="BB365" s="194"/>
      <c r="BC365" s="194"/>
      <c r="BD365" s="194"/>
      <c r="BE365" s="194">
        <v>0</v>
      </c>
      <c r="BF365" s="194"/>
      <c r="BG365" s="194"/>
      <c r="BH365" s="194"/>
      <c r="BI365" s="194"/>
      <c r="BJ365" s="194"/>
      <c r="BK365" s="194"/>
      <c r="BL365" s="194"/>
      <c r="BM365" s="194"/>
      <c r="BN365" s="194"/>
      <c r="BO365" s="194"/>
      <c r="BP365" s="194"/>
      <c r="BQ365" s="193" t="s">
        <v>922</v>
      </c>
      <c r="BR365" s="193"/>
      <c r="BS365" s="321"/>
      <c r="BU365" s="194">
        <f t="shared" si="41"/>
        <v>0</v>
      </c>
      <c r="BV365" s="322"/>
      <c r="BW365" s="322"/>
      <c r="BX365" s="322" t="s">
        <v>410</v>
      </c>
      <c r="BY365" s="322"/>
    </row>
    <row r="366" spans="1:77" ht="33">
      <c r="A366" s="317">
        <v>28</v>
      </c>
      <c r="B366" s="318" t="s">
        <v>923</v>
      </c>
      <c r="C366" s="461" t="s">
        <v>414</v>
      </c>
      <c r="D366" s="317" t="s">
        <v>135</v>
      </c>
      <c r="E366" s="305">
        <v>2</v>
      </c>
      <c r="F366" s="305">
        <v>2</v>
      </c>
      <c r="G366" s="305"/>
      <c r="H366" s="305">
        <f t="shared" ref="H366:H398" si="43">I366+J366</f>
        <v>2</v>
      </c>
      <c r="I366" s="305"/>
      <c r="J366" s="305">
        <f t="shared" si="42"/>
        <v>2</v>
      </c>
      <c r="K366" s="319" t="s">
        <v>389</v>
      </c>
      <c r="L366" s="299"/>
      <c r="M366" s="460" t="s">
        <v>392</v>
      </c>
      <c r="N366" s="458" t="s">
        <v>381</v>
      </c>
      <c r="O366" s="349"/>
      <c r="P366" s="194">
        <v>0</v>
      </c>
      <c r="Q366" s="349">
        <v>1.5</v>
      </c>
      <c r="R366" s="349"/>
      <c r="S366" s="349"/>
      <c r="T366" s="385">
        <v>0.35</v>
      </c>
      <c r="U366" s="385"/>
      <c r="V366" s="385"/>
      <c r="W366" s="349"/>
      <c r="X366" s="349"/>
      <c r="Y366" s="349"/>
      <c r="Z366" s="349"/>
      <c r="AA366" s="194"/>
      <c r="AB366" s="194"/>
      <c r="AC366" s="194"/>
      <c r="AD366" s="349"/>
      <c r="AE366" s="349"/>
      <c r="AF366" s="194"/>
      <c r="AG366" s="194"/>
      <c r="AH366" s="194"/>
      <c r="AI366" s="194"/>
      <c r="AJ366" s="194"/>
      <c r="AK366" s="194"/>
      <c r="AL366" s="194"/>
      <c r="AM366" s="194"/>
      <c r="AN366" s="194"/>
      <c r="AO366" s="194"/>
      <c r="AP366" s="349"/>
      <c r="AQ366" s="349"/>
      <c r="AR366" s="349"/>
      <c r="AS366" s="349"/>
      <c r="AT366" s="349"/>
      <c r="AU366" s="349"/>
      <c r="AV366" s="349"/>
      <c r="AW366" s="349"/>
      <c r="AX366" s="349"/>
      <c r="AY366" s="349"/>
      <c r="AZ366" s="349"/>
      <c r="BA366" s="349"/>
      <c r="BB366" s="194"/>
      <c r="BC366" s="194"/>
      <c r="BD366" s="194"/>
      <c r="BE366" s="194">
        <v>0</v>
      </c>
      <c r="BF366" s="194"/>
      <c r="BG366" s="194"/>
      <c r="BH366" s="194"/>
      <c r="BI366" s="194"/>
      <c r="BJ366" s="194"/>
      <c r="BK366" s="194"/>
      <c r="BL366" s="194"/>
      <c r="BM366" s="194"/>
      <c r="BN366" s="194">
        <v>0.15</v>
      </c>
      <c r="BO366" s="194"/>
      <c r="BP366" s="194"/>
      <c r="BQ366" s="193" t="s">
        <v>924</v>
      </c>
      <c r="BR366" s="193"/>
      <c r="BS366" s="321" t="s">
        <v>479</v>
      </c>
      <c r="BU366" s="194">
        <f t="shared" si="41"/>
        <v>0</v>
      </c>
      <c r="BV366" s="322"/>
      <c r="BW366" s="322"/>
      <c r="BX366" s="322" t="s">
        <v>410</v>
      </c>
      <c r="BY366" s="322"/>
    </row>
    <row r="367" spans="1:77" ht="21" customHeight="1">
      <c r="A367" s="317">
        <v>29</v>
      </c>
      <c r="B367" s="318" t="s">
        <v>925</v>
      </c>
      <c r="C367" s="461" t="s">
        <v>414</v>
      </c>
      <c r="D367" s="317" t="s">
        <v>135</v>
      </c>
      <c r="E367" s="305">
        <v>1.2</v>
      </c>
      <c r="F367" s="305">
        <v>1.2</v>
      </c>
      <c r="G367" s="305"/>
      <c r="H367" s="305">
        <f t="shared" si="43"/>
        <v>1.2</v>
      </c>
      <c r="I367" s="305"/>
      <c r="J367" s="305">
        <f t="shared" si="42"/>
        <v>1.2</v>
      </c>
      <c r="K367" s="319" t="s">
        <v>389</v>
      </c>
      <c r="L367" s="299"/>
      <c r="M367" s="460" t="s">
        <v>392</v>
      </c>
      <c r="N367" s="458" t="s">
        <v>381</v>
      </c>
      <c r="O367" s="368"/>
      <c r="P367" s="194">
        <v>0</v>
      </c>
      <c r="Q367" s="368">
        <v>0.8</v>
      </c>
      <c r="R367" s="368"/>
      <c r="S367" s="368"/>
      <c r="T367" s="368">
        <v>0.2</v>
      </c>
      <c r="U367" s="368"/>
      <c r="V367" s="368"/>
      <c r="W367" s="368"/>
      <c r="X367" s="368"/>
      <c r="Y367" s="368"/>
      <c r="Z367" s="368"/>
      <c r="AA367" s="194"/>
      <c r="AB367" s="194"/>
      <c r="AC367" s="194"/>
      <c r="AD367" s="368"/>
      <c r="AE367" s="368"/>
      <c r="AF367" s="194"/>
      <c r="AG367" s="194"/>
      <c r="AH367" s="194"/>
      <c r="AI367" s="194"/>
      <c r="AJ367" s="194"/>
      <c r="AK367" s="194"/>
      <c r="AL367" s="194"/>
      <c r="AM367" s="194"/>
      <c r="AN367" s="194"/>
      <c r="AO367" s="194"/>
      <c r="AP367" s="368"/>
      <c r="AQ367" s="368"/>
      <c r="AR367" s="368"/>
      <c r="AS367" s="368"/>
      <c r="AT367" s="368"/>
      <c r="AU367" s="368"/>
      <c r="AV367" s="368"/>
      <c r="AW367" s="368"/>
      <c r="AX367" s="368"/>
      <c r="AY367" s="368"/>
      <c r="AZ367" s="368"/>
      <c r="BA367" s="368"/>
      <c r="BB367" s="194"/>
      <c r="BC367" s="194"/>
      <c r="BD367" s="194"/>
      <c r="BE367" s="194">
        <v>0</v>
      </c>
      <c r="BF367" s="194"/>
      <c r="BG367" s="194"/>
      <c r="BH367" s="194"/>
      <c r="BI367" s="194"/>
      <c r="BJ367" s="194"/>
      <c r="BK367" s="194"/>
      <c r="BL367" s="194"/>
      <c r="BM367" s="194"/>
      <c r="BN367" s="194">
        <v>0.2</v>
      </c>
      <c r="BO367" s="194"/>
      <c r="BP367" s="194"/>
      <c r="BQ367" s="193" t="s">
        <v>926</v>
      </c>
      <c r="BR367" s="193"/>
      <c r="BS367" s="321" t="s">
        <v>479</v>
      </c>
      <c r="BU367" s="194">
        <f t="shared" si="41"/>
        <v>0</v>
      </c>
      <c r="BV367" s="322"/>
      <c r="BW367" s="322"/>
      <c r="BX367" s="322" t="s">
        <v>410</v>
      </c>
      <c r="BY367" s="322"/>
    </row>
    <row r="368" spans="1:77" ht="33">
      <c r="A368" s="317">
        <v>30</v>
      </c>
      <c r="B368" s="318" t="s">
        <v>927</v>
      </c>
      <c r="C368" s="461" t="s">
        <v>414</v>
      </c>
      <c r="D368" s="317" t="s">
        <v>135</v>
      </c>
      <c r="E368" s="305">
        <v>2.4</v>
      </c>
      <c r="F368" s="305">
        <v>2.4</v>
      </c>
      <c r="G368" s="305"/>
      <c r="H368" s="305">
        <f t="shared" si="43"/>
        <v>2.4</v>
      </c>
      <c r="I368" s="305"/>
      <c r="J368" s="305">
        <f t="shared" si="42"/>
        <v>2.4</v>
      </c>
      <c r="K368" s="319" t="s">
        <v>389</v>
      </c>
      <c r="L368" s="299"/>
      <c r="M368" s="460" t="s">
        <v>392</v>
      </c>
      <c r="N368" s="458" t="s">
        <v>381</v>
      </c>
      <c r="O368" s="368"/>
      <c r="P368" s="194">
        <v>0.1</v>
      </c>
      <c r="Q368" s="368">
        <v>2</v>
      </c>
      <c r="R368" s="368"/>
      <c r="S368" s="368"/>
      <c r="T368" s="368"/>
      <c r="U368" s="368"/>
      <c r="V368" s="368"/>
      <c r="W368" s="368"/>
      <c r="X368" s="368"/>
      <c r="Y368" s="368"/>
      <c r="Z368" s="368"/>
      <c r="AA368" s="194"/>
      <c r="AB368" s="194"/>
      <c r="AC368" s="194"/>
      <c r="AD368" s="368"/>
      <c r="AE368" s="368"/>
      <c r="AF368" s="194"/>
      <c r="AG368" s="194"/>
      <c r="AH368" s="194"/>
      <c r="AI368" s="194"/>
      <c r="AJ368" s="194"/>
      <c r="AK368" s="194"/>
      <c r="AL368" s="194"/>
      <c r="AM368" s="194"/>
      <c r="AN368" s="194"/>
      <c r="AO368" s="194"/>
      <c r="AP368" s="368"/>
      <c r="AQ368" s="368"/>
      <c r="AR368" s="368"/>
      <c r="AS368" s="368"/>
      <c r="AT368" s="368"/>
      <c r="AU368" s="368"/>
      <c r="AV368" s="368"/>
      <c r="AW368" s="368"/>
      <c r="AX368" s="368"/>
      <c r="AY368" s="368"/>
      <c r="AZ368" s="368"/>
      <c r="BA368" s="368"/>
      <c r="BB368" s="194"/>
      <c r="BC368" s="194"/>
      <c r="BD368" s="194"/>
      <c r="BE368" s="194">
        <v>0</v>
      </c>
      <c r="BF368" s="194"/>
      <c r="BG368" s="194"/>
      <c r="BH368" s="194"/>
      <c r="BI368" s="194"/>
      <c r="BJ368" s="194"/>
      <c r="BK368" s="194"/>
      <c r="BL368" s="194"/>
      <c r="BM368" s="194"/>
      <c r="BN368" s="194">
        <v>0.3</v>
      </c>
      <c r="BO368" s="194"/>
      <c r="BP368" s="194"/>
      <c r="BQ368" s="193" t="s">
        <v>928</v>
      </c>
      <c r="BR368" s="193"/>
      <c r="BS368" s="321" t="s">
        <v>479</v>
      </c>
      <c r="BU368" s="194">
        <f t="shared" si="41"/>
        <v>0</v>
      </c>
      <c r="BV368" s="322"/>
      <c r="BW368" s="322"/>
      <c r="BX368" s="322"/>
      <c r="BY368" s="322"/>
    </row>
    <row r="369" spans="1:77" ht="21.75" customHeight="1">
      <c r="A369" s="317">
        <v>31</v>
      </c>
      <c r="B369" s="318" t="s">
        <v>929</v>
      </c>
      <c r="C369" s="461" t="s">
        <v>414</v>
      </c>
      <c r="D369" s="317" t="s">
        <v>135</v>
      </c>
      <c r="E369" s="305">
        <v>1.5499999999999998</v>
      </c>
      <c r="F369" s="305">
        <v>1.5499999999999998</v>
      </c>
      <c r="G369" s="305"/>
      <c r="H369" s="305">
        <f t="shared" si="43"/>
        <v>1.5499999999999998</v>
      </c>
      <c r="I369" s="305"/>
      <c r="J369" s="305">
        <f t="shared" si="42"/>
        <v>1.5499999999999998</v>
      </c>
      <c r="K369" s="319" t="s">
        <v>389</v>
      </c>
      <c r="L369" s="299"/>
      <c r="M369" s="460" t="s">
        <v>392</v>
      </c>
      <c r="N369" s="458" t="s">
        <v>381</v>
      </c>
      <c r="O369" s="349"/>
      <c r="P369" s="194">
        <v>0</v>
      </c>
      <c r="Q369" s="349">
        <v>1</v>
      </c>
      <c r="R369" s="349"/>
      <c r="S369" s="349"/>
      <c r="T369" s="349">
        <v>0.2</v>
      </c>
      <c r="U369" s="349"/>
      <c r="V369" s="349"/>
      <c r="W369" s="349"/>
      <c r="X369" s="349"/>
      <c r="Y369" s="349"/>
      <c r="Z369" s="349"/>
      <c r="AA369" s="194"/>
      <c r="AB369" s="194"/>
      <c r="AC369" s="194"/>
      <c r="AD369" s="349"/>
      <c r="AE369" s="349"/>
      <c r="AF369" s="194"/>
      <c r="AG369" s="194"/>
      <c r="AH369" s="194"/>
      <c r="AI369" s="194"/>
      <c r="AJ369" s="194"/>
      <c r="AK369" s="194"/>
      <c r="AL369" s="194"/>
      <c r="AM369" s="194"/>
      <c r="AN369" s="194"/>
      <c r="AO369" s="194"/>
      <c r="AP369" s="349"/>
      <c r="AQ369" s="349"/>
      <c r="AR369" s="349"/>
      <c r="AS369" s="349"/>
      <c r="AT369" s="349"/>
      <c r="AU369" s="349"/>
      <c r="AV369" s="349"/>
      <c r="AW369" s="349"/>
      <c r="AX369" s="349"/>
      <c r="AY369" s="349"/>
      <c r="AZ369" s="349"/>
      <c r="BA369" s="349"/>
      <c r="BB369" s="194"/>
      <c r="BC369" s="194"/>
      <c r="BD369" s="194"/>
      <c r="BE369" s="194">
        <v>0</v>
      </c>
      <c r="BF369" s="194"/>
      <c r="BG369" s="194"/>
      <c r="BH369" s="194"/>
      <c r="BI369" s="194"/>
      <c r="BJ369" s="194"/>
      <c r="BK369" s="194"/>
      <c r="BL369" s="194"/>
      <c r="BM369" s="194"/>
      <c r="BN369" s="194">
        <v>0.35</v>
      </c>
      <c r="BO369" s="194"/>
      <c r="BP369" s="194"/>
      <c r="BQ369" s="193" t="s">
        <v>930</v>
      </c>
      <c r="BR369" s="193"/>
      <c r="BS369" s="321" t="s">
        <v>409</v>
      </c>
      <c r="BU369" s="194">
        <f t="shared" si="41"/>
        <v>0</v>
      </c>
      <c r="BV369" s="322"/>
      <c r="BW369" s="322"/>
      <c r="BX369" s="322" t="s">
        <v>410</v>
      </c>
      <c r="BY369" s="322"/>
    </row>
    <row r="370" spans="1:77" ht="33">
      <c r="A370" s="317">
        <v>32</v>
      </c>
      <c r="B370" s="318" t="s">
        <v>931</v>
      </c>
      <c r="C370" s="461" t="s">
        <v>414</v>
      </c>
      <c r="D370" s="317" t="s">
        <v>135</v>
      </c>
      <c r="E370" s="305">
        <v>1.5</v>
      </c>
      <c r="F370" s="305">
        <v>1.5</v>
      </c>
      <c r="G370" s="305"/>
      <c r="H370" s="305">
        <f t="shared" si="43"/>
        <v>1.5</v>
      </c>
      <c r="I370" s="305"/>
      <c r="J370" s="305">
        <f t="shared" si="42"/>
        <v>1.5</v>
      </c>
      <c r="K370" s="319" t="s">
        <v>389</v>
      </c>
      <c r="L370" s="299"/>
      <c r="M370" s="460" t="s">
        <v>392</v>
      </c>
      <c r="N370" s="458" t="s">
        <v>381</v>
      </c>
      <c r="O370" s="349"/>
      <c r="P370" s="194">
        <v>0</v>
      </c>
      <c r="Q370" s="349">
        <v>1</v>
      </c>
      <c r="R370" s="349">
        <v>0.4</v>
      </c>
      <c r="S370" s="349"/>
      <c r="T370" s="349"/>
      <c r="U370" s="349"/>
      <c r="V370" s="349"/>
      <c r="W370" s="349"/>
      <c r="X370" s="349"/>
      <c r="Y370" s="349"/>
      <c r="Z370" s="349"/>
      <c r="AA370" s="194"/>
      <c r="AB370" s="194"/>
      <c r="AC370" s="194"/>
      <c r="AD370" s="349"/>
      <c r="AE370" s="349"/>
      <c r="AF370" s="194"/>
      <c r="AG370" s="194"/>
      <c r="AH370" s="194"/>
      <c r="AI370" s="194"/>
      <c r="AJ370" s="194"/>
      <c r="AK370" s="194"/>
      <c r="AL370" s="194"/>
      <c r="AM370" s="194"/>
      <c r="AN370" s="194"/>
      <c r="AO370" s="194"/>
      <c r="AP370" s="349"/>
      <c r="AQ370" s="349"/>
      <c r="AR370" s="349"/>
      <c r="AS370" s="349"/>
      <c r="AT370" s="349"/>
      <c r="AU370" s="349"/>
      <c r="AV370" s="349"/>
      <c r="AW370" s="349"/>
      <c r="AX370" s="349"/>
      <c r="AY370" s="349"/>
      <c r="AZ370" s="349"/>
      <c r="BA370" s="349"/>
      <c r="BB370" s="194"/>
      <c r="BC370" s="194"/>
      <c r="BD370" s="194"/>
      <c r="BE370" s="194">
        <v>0</v>
      </c>
      <c r="BF370" s="194"/>
      <c r="BG370" s="194"/>
      <c r="BH370" s="194"/>
      <c r="BI370" s="194"/>
      <c r="BJ370" s="194"/>
      <c r="BK370" s="194"/>
      <c r="BL370" s="194"/>
      <c r="BM370" s="194"/>
      <c r="BN370" s="194">
        <v>0.1</v>
      </c>
      <c r="BO370" s="194"/>
      <c r="BP370" s="194"/>
      <c r="BQ370" s="193" t="s">
        <v>932</v>
      </c>
      <c r="BR370" s="193" t="s">
        <v>933</v>
      </c>
      <c r="BS370" s="321" t="s">
        <v>409</v>
      </c>
      <c r="BU370" s="194">
        <f t="shared" si="41"/>
        <v>0</v>
      </c>
      <c r="BV370" s="322"/>
      <c r="BW370" s="322"/>
      <c r="BX370" s="322" t="s">
        <v>410</v>
      </c>
      <c r="BY370" s="322"/>
    </row>
    <row r="371" spans="1:77" ht="21.75" customHeight="1">
      <c r="A371" s="317">
        <v>33</v>
      </c>
      <c r="B371" s="318" t="s">
        <v>934</v>
      </c>
      <c r="C371" s="461" t="s">
        <v>414</v>
      </c>
      <c r="D371" s="317" t="s">
        <v>135</v>
      </c>
      <c r="E371" s="305">
        <v>0.2</v>
      </c>
      <c r="F371" s="305">
        <v>0.2</v>
      </c>
      <c r="G371" s="305"/>
      <c r="H371" s="305">
        <f t="shared" si="43"/>
        <v>0.2</v>
      </c>
      <c r="I371" s="305"/>
      <c r="J371" s="305">
        <f t="shared" si="42"/>
        <v>0.2</v>
      </c>
      <c r="K371" s="319" t="s">
        <v>389</v>
      </c>
      <c r="L371" s="299"/>
      <c r="M371" s="460" t="s">
        <v>392</v>
      </c>
      <c r="N371" s="458" t="s">
        <v>381</v>
      </c>
      <c r="O371" s="320"/>
      <c r="P371" s="194">
        <v>0</v>
      </c>
      <c r="Q371" s="320">
        <v>0.2</v>
      </c>
      <c r="R371" s="320"/>
      <c r="S371" s="320"/>
      <c r="T371" s="320"/>
      <c r="U371" s="320"/>
      <c r="V371" s="320"/>
      <c r="W371" s="320"/>
      <c r="X371" s="320"/>
      <c r="Y371" s="320"/>
      <c r="Z371" s="320"/>
      <c r="AA371" s="194"/>
      <c r="AB371" s="194"/>
      <c r="AC371" s="194"/>
      <c r="AD371" s="320"/>
      <c r="AE371" s="320"/>
      <c r="AF371" s="194"/>
      <c r="AG371" s="194"/>
      <c r="AH371" s="194"/>
      <c r="AI371" s="194"/>
      <c r="AJ371" s="194"/>
      <c r="AK371" s="194"/>
      <c r="AL371" s="194"/>
      <c r="AM371" s="194"/>
      <c r="AN371" s="194"/>
      <c r="AO371" s="194"/>
      <c r="AP371" s="320"/>
      <c r="AQ371" s="320"/>
      <c r="AR371" s="320"/>
      <c r="AS371" s="320"/>
      <c r="AT371" s="320"/>
      <c r="AU371" s="320"/>
      <c r="AV371" s="320"/>
      <c r="AW371" s="320"/>
      <c r="AX371" s="320"/>
      <c r="AY371" s="320"/>
      <c r="AZ371" s="320"/>
      <c r="BA371" s="320"/>
      <c r="BB371" s="194"/>
      <c r="BC371" s="194"/>
      <c r="BD371" s="194"/>
      <c r="BE371" s="194">
        <v>0</v>
      </c>
      <c r="BF371" s="194"/>
      <c r="BG371" s="194"/>
      <c r="BH371" s="194"/>
      <c r="BI371" s="194"/>
      <c r="BJ371" s="194"/>
      <c r="BK371" s="194"/>
      <c r="BL371" s="194"/>
      <c r="BM371" s="194"/>
      <c r="BN371" s="194"/>
      <c r="BO371" s="194"/>
      <c r="BP371" s="194"/>
      <c r="BQ371" s="193" t="s">
        <v>935</v>
      </c>
      <c r="BR371" s="193"/>
      <c r="BS371" s="321"/>
      <c r="BU371" s="194">
        <f t="shared" si="41"/>
        <v>0</v>
      </c>
      <c r="BV371" s="322"/>
      <c r="BW371" s="322"/>
      <c r="BX371" s="322" t="s">
        <v>410</v>
      </c>
      <c r="BY371" s="322"/>
    </row>
    <row r="372" spans="1:77" ht="21.75" customHeight="1">
      <c r="A372" s="317">
        <v>34</v>
      </c>
      <c r="B372" s="318" t="s">
        <v>936</v>
      </c>
      <c r="C372" s="461" t="s">
        <v>414</v>
      </c>
      <c r="D372" s="317" t="s">
        <v>135</v>
      </c>
      <c r="E372" s="305">
        <v>0.32</v>
      </c>
      <c r="F372" s="305">
        <v>0.32</v>
      </c>
      <c r="G372" s="305"/>
      <c r="H372" s="305">
        <f t="shared" si="43"/>
        <v>0.32</v>
      </c>
      <c r="I372" s="305"/>
      <c r="J372" s="305">
        <f t="shared" si="42"/>
        <v>0.32</v>
      </c>
      <c r="K372" s="319" t="s">
        <v>389</v>
      </c>
      <c r="L372" s="299"/>
      <c r="M372" s="460" t="s">
        <v>392</v>
      </c>
      <c r="N372" s="458" t="s">
        <v>381</v>
      </c>
      <c r="O372" s="320"/>
      <c r="P372" s="194">
        <v>0</v>
      </c>
      <c r="Q372" s="387">
        <v>0.32</v>
      </c>
      <c r="R372" s="320"/>
      <c r="S372" s="320"/>
      <c r="T372" s="320"/>
      <c r="U372" s="320"/>
      <c r="V372" s="320"/>
      <c r="W372" s="320"/>
      <c r="X372" s="320"/>
      <c r="Y372" s="320"/>
      <c r="Z372" s="320"/>
      <c r="AA372" s="194"/>
      <c r="AB372" s="194"/>
      <c r="AC372" s="194"/>
      <c r="AD372" s="320"/>
      <c r="AE372" s="320"/>
      <c r="AF372" s="194"/>
      <c r="AG372" s="194"/>
      <c r="AH372" s="194"/>
      <c r="AI372" s="194"/>
      <c r="AJ372" s="194"/>
      <c r="AK372" s="194"/>
      <c r="AL372" s="194"/>
      <c r="AM372" s="194"/>
      <c r="AN372" s="194"/>
      <c r="AO372" s="194"/>
      <c r="AP372" s="320"/>
      <c r="AQ372" s="320"/>
      <c r="AR372" s="320"/>
      <c r="AS372" s="320"/>
      <c r="AT372" s="320"/>
      <c r="AU372" s="320"/>
      <c r="AV372" s="320"/>
      <c r="AW372" s="320"/>
      <c r="AX372" s="320"/>
      <c r="AY372" s="320"/>
      <c r="AZ372" s="320"/>
      <c r="BA372" s="320"/>
      <c r="BB372" s="194"/>
      <c r="BC372" s="194"/>
      <c r="BD372" s="194"/>
      <c r="BE372" s="194">
        <v>0</v>
      </c>
      <c r="BF372" s="194"/>
      <c r="BG372" s="194"/>
      <c r="BH372" s="194"/>
      <c r="BI372" s="194"/>
      <c r="BJ372" s="194"/>
      <c r="BK372" s="194"/>
      <c r="BL372" s="194"/>
      <c r="BM372" s="194"/>
      <c r="BN372" s="194"/>
      <c r="BO372" s="194"/>
      <c r="BP372" s="194"/>
      <c r="BQ372" s="193" t="s">
        <v>937</v>
      </c>
      <c r="BR372" s="193"/>
      <c r="BS372" s="321"/>
      <c r="BU372" s="194">
        <f t="shared" si="41"/>
        <v>0</v>
      </c>
      <c r="BV372" s="322"/>
      <c r="BW372" s="322"/>
      <c r="BX372" s="322"/>
      <c r="BY372" s="322"/>
    </row>
    <row r="373" spans="1:77" ht="21.75" customHeight="1">
      <c r="A373" s="317">
        <v>35</v>
      </c>
      <c r="B373" s="318" t="s">
        <v>938</v>
      </c>
      <c r="C373" s="461" t="s">
        <v>414</v>
      </c>
      <c r="D373" s="317" t="s">
        <v>135</v>
      </c>
      <c r="E373" s="305">
        <v>0.4</v>
      </c>
      <c r="F373" s="305">
        <v>0.4</v>
      </c>
      <c r="G373" s="305"/>
      <c r="H373" s="305">
        <f t="shared" si="43"/>
        <v>0.4</v>
      </c>
      <c r="I373" s="305"/>
      <c r="J373" s="305">
        <f t="shared" si="42"/>
        <v>0.4</v>
      </c>
      <c r="K373" s="319" t="s">
        <v>389</v>
      </c>
      <c r="L373" s="299"/>
      <c r="M373" s="460" t="s">
        <v>392</v>
      </c>
      <c r="N373" s="458" t="s">
        <v>381</v>
      </c>
      <c r="O373" s="349"/>
      <c r="P373" s="194">
        <v>0</v>
      </c>
      <c r="Q373" s="349">
        <v>0.4</v>
      </c>
      <c r="R373" s="349"/>
      <c r="S373" s="349"/>
      <c r="T373" s="349"/>
      <c r="U373" s="349"/>
      <c r="V373" s="349"/>
      <c r="W373" s="349"/>
      <c r="X373" s="349"/>
      <c r="Y373" s="349"/>
      <c r="Z373" s="349"/>
      <c r="AA373" s="194"/>
      <c r="AB373" s="194"/>
      <c r="AC373" s="194"/>
      <c r="AD373" s="349"/>
      <c r="AE373" s="349"/>
      <c r="AF373" s="194"/>
      <c r="AG373" s="194"/>
      <c r="AH373" s="194"/>
      <c r="AI373" s="194"/>
      <c r="AJ373" s="194"/>
      <c r="AK373" s="194"/>
      <c r="AL373" s="194"/>
      <c r="AM373" s="194"/>
      <c r="AN373" s="194"/>
      <c r="AO373" s="194"/>
      <c r="AP373" s="349"/>
      <c r="AQ373" s="349"/>
      <c r="AR373" s="349"/>
      <c r="AS373" s="349"/>
      <c r="AT373" s="349"/>
      <c r="AU373" s="349"/>
      <c r="AV373" s="349"/>
      <c r="AW373" s="349"/>
      <c r="AX373" s="349"/>
      <c r="AY373" s="349"/>
      <c r="AZ373" s="349"/>
      <c r="BA373" s="349"/>
      <c r="BB373" s="194"/>
      <c r="BC373" s="194"/>
      <c r="BD373" s="194"/>
      <c r="BE373" s="194">
        <v>0</v>
      </c>
      <c r="BF373" s="194"/>
      <c r="BG373" s="194"/>
      <c r="BH373" s="194"/>
      <c r="BI373" s="194"/>
      <c r="BJ373" s="194"/>
      <c r="BK373" s="194"/>
      <c r="BL373" s="194"/>
      <c r="BM373" s="194"/>
      <c r="BN373" s="194"/>
      <c r="BO373" s="194"/>
      <c r="BP373" s="194"/>
      <c r="BQ373" s="193" t="s">
        <v>939</v>
      </c>
      <c r="BR373" s="193"/>
      <c r="BS373" s="321"/>
      <c r="BU373" s="194">
        <f t="shared" si="41"/>
        <v>0</v>
      </c>
      <c r="BV373" s="322"/>
      <c r="BW373" s="322"/>
      <c r="BX373" s="322"/>
      <c r="BY373" s="322"/>
    </row>
    <row r="374" spans="1:77" ht="21.75" customHeight="1">
      <c r="A374" s="317">
        <v>36</v>
      </c>
      <c r="B374" s="318" t="s">
        <v>940</v>
      </c>
      <c r="C374" s="461" t="s">
        <v>414</v>
      </c>
      <c r="D374" s="317" t="s">
        <v>135</v>
      </c>
      <c r="E374" s="305">
        <v>0.12</v>
      </c>
      <c r="F374" s="305">
        <v>0.12</v>
      </c>
      <c r="G374" s="305"/>
      <c r="H374" s="305">
        <f t="shared" si="43"/>
        <v>0.12</v>
      </c>
      <c r="I374" s="305"/>
      <c r="J374" s="305">
        <f t="shared" si="42"/>
        <v>0.12</v>
      </c>
      <c r="K374" s="319" t="s">
        <v>389</v>
      </c>
      <c r="L374" s="299"/>
      <c r="M374" s="460" t="s">
        <v>392</v>
      </c>
      <c r="N374" s="458" t="s">
        <v>381</v>
      </c>
      <c r="O374" s="349"/>
      <c r="P374" s="194">
        <v>0</v>
      </c>
      <c r="Q374" s="349">
        <v>0.12</v>
      </c>
      <c r="R374" s="349"/>
      <c r="S374" s="349"/>
      <c r="T374" s="349"/>
      <c r="U374" s="349"/>
      <c r="V374" s="349"/>
      <c r="W374" s="349"/>
      <c r="X374" s="349"/>
      <c r="Y374" s="349"/>
      <c r="Z374" s="349"/>
      <c r="AA374" s="194"/>
      <c r="AB374" s="194"/>
      <c r="AC374" s="194"/>
      <c r="AD374" s="349"/>
      <c r="AE374" s="349"/>
      <c r="AF374" s="194"/>
      <c r="AG374" s="194"/>
      <c r="AH374" s="194"/>
      <c r="AI374" s="194"/>
      <c r="AJ374" s="194"/>
      <c r="AK374" s="194"/>
      <c r="AL374" s="194"/>
      <c r="AM374" s="194"/>
      <c r="AN374" s="194"/>
      <c r="AO374" s="194"/>
      <c r="AP374" s="349"/>
      <c r="AQ374" s="349"/>
      <c r="AR374" s="349"/>
      <c r="AS374" s="349"/>
      <c r="AT374" s="349"/>
      <c r="AU374" s="349"/>
      <c r="AV374" s="349"/>
      <c r="AW374" s="349"/>
      <c r="AX374" s="349"/>
      <c r="AY374" s="349"/>
      <c r="AZ374" s="349"/>
      <c r="BA374" s="349"/>
      <c r="BB374" s="194"/>
      <c r="BC374" s="194"/>
      <c r="BD374" s="194"/>
      <c r="BE374" s="194">
        <v>0</v>
      </c>
      <c r="BF374" s="194"/>
      <c r="BG374" s="194"/>
      <c r="BH374" s="194"/>
      <c r="BI374" s="194"/>
      <c r="BJ374" s="194"/>
      <c r="BK374" s="194"/>
      <c r="BL374" s="194"/>
      <c r="BM374" s="194"/>
      <c r="BN374" s="194"/>
      <c r="BO374" s="194"/>
      <c r="BP374" s="194"/>
      <c r="BQ374" s="193" t="s">
        <v>941</v>
      </c>
      <c r="BR374" s="193"/>
      <c r="BS374" s="321"/>
      <c r="BU374" s="194">
        <f t="shared" si="41"/>
        <v>0</v>
      </c>
      <c r="BV374" s="322"/>
      <c r="BW374" s="322"/>
      <c r="BX374" s="322"/>
      <c r="BY374" s="322"/>
    </row>
    <row r="375" spans="1:77" ht="21.75" customHeight="1">
      <c r="A375" s="317">
        <v>37</v>
      </c>
      <c r="B375" s="318" t="s">
        <v>942</v>
      </c>
      <c r="C375" s="461" t="s">
        <v>414</v>
      </c>
      <c r="D375" s="317" t="s">
        <v>135</v>
      </c>
      <c r="E375" s="305">
        <v>0.22</v>
      </c>
      <c r="F375" s="305">
        <v>0.22</v>
      </c>
      <c r="G375" s="305"/>
      <c r="H375" s="305">
        <f t="shared" si="43"/>
        <v>0.22</v>
      </c>
      <c r="I375" s="305"/>
      <c r="J375" s="305">
        <f t="shared" si="42"/>
        <v>0.22</v>
      </c>
      <c r="K375" s="319" t="s">
        <v>389</v>
      </c>
      <c r="L375" s="299"/>
      <c r="M375" s="460" t="s">
        <v>392</v>
      </c>
      <c r="N375" s="458" t="s">
        <v>381</v>
      </c>
      <c r="O375" s="349"/>
      <c r="P375" s="194">
        <v>0</v>
      </c>
      <c r="Q375" s="349">
        <v>0.22</v>
      </c>
      <c r="R375" s="349"/>
      <c r="S375" s="349"/>
      <c r="T375" s="349"/>
      <c r="U375" s="349"/>
      <c r="V375" s="349"/>
      <c r="W375" s="349"/>
      <c r="X375" s="349"/>
      <c r="Y375" s="349"/>
      <c r="Z375" s="349"/>
      <c r="AA375" s="194"/>
      <c r="AB375" s="194"/>
      <c r="AC375" s="194"/>
      <c r="AD375" s="349"/>
      <c r="AE375" s="349"/>
      <c r="AF375" s="194"/>
      <c r="AG375" s="194"/>
      <c r="AH375" s="194"/>
      <c r="AI375" s="194"/>
      <c r="AJ375" s="194"/>
      <c r="AK375" s="194"/>
      <c r="AL375" s="194"/>
      <c r="AM375" s="194"/>
      <c r="AN375" s="194"/>
      <c r="AO375" s="194"/>
      <c r="AP375" s="349"/>
      <c r="AQ375" s="349"/>
      <c r="AR375" s="349"/>
      <c r="AS375" s="349"/>
      <c r="AT375" s="349"/>
      <c r="AU375" s="349"/>
      <c r="AV375" s="349"/>
      <c r="AW375" s="349"/>
      <c r="AX375" s="349"/>
      <c r="AY375" s="349"/>
      <c r="AZ375" s="349"/>
      <c r="BA375" s="349"/>
      <c r="BB375" s="194"/>
      <c r="BC375" s="194"/>
      <c r="BD375" s="194"/>
      <c r="BE375" s="194">
        <v>0</v>
      </c>
      <c r="BF375" s="194"/>
      <c r="BG375" s="194"/>
      <c r="BH375" s="194"/>
      <c r="BI375" s="194"/>
      <c r="BJ375" s="194"/>
      <c r="BK375" s="194"/>
      <c r="BL375" s="194"/>
      <c r="BM375" s="194"/>
      <c r="BN375" s="194"/>
      <c r="BO375" s="194"/>
      <c r="BP375" s="194"/>
      <c r="BQ375" s="193" t="s">
        <v>943</v>
      </c>
      <c r="BR375" s="193"/>
      <c r="BS375" s="321"/>
      <c r="BU375" s="194">
        <f t="shared" si="41"/>
        <v>0</v>
      </c>
      <c r="BV375" s="322"/>
      <c r="BW375" s="322"/>
      <c r="BX375" s="322"/>
      <c r="BY375" s="322"/>
    </row>
    <row r="376" spans="1:77" ht="33">
      <c r="A376" s="317">
        <v>38</v>
      </c>
      <c r="B376" s="318" t="s">
        <v>944</v>
      </c>
      <c r="C376" s="461" t="s">
        <v>414</v>
      </c>
      <c r="D376" s="317" t="s">
        <v>135</v>
      </c>
      <c r="E376" s="305">
        <v>0.36</v>
      </c>
      <c r="F376" s="305">
        <v>0.36</v>
      </c>
      <c r="G376" s="305"/>
      <c r="H376" s="305">
        <f t="shared" si="43"/>
        <v>0.36</v>
      </c>
      <c r="I376" s="305"/>
      <c r="J376" s="305">
        <f t="shared" si="42"/>
        <v>0.36</v>
      </c>
      <c r="K376" s="319" t="s">
        <v>389</v>
      </c>
      <c r="L376" s="299"/>
      <c r="M376" s="460" t="s">
        <v>392</v>
      </c>
      <c r="N376" s="458" t="s">
        <v>381</v>
      </c>
      <c r="O376" s="349"/>
      <c r="P376" s="194">
        <v>0</v>
      </c>
      <c r="Q376" s="349">
        <v>0.36</v>
      </c>
      <c r="R376" s="349"/>
      <c r="S376" s="349"/>
      <c r="T376" s="349"/>
      <c r="U376" s="349"/>
      <c r="V376" s="349"/>
      <c r="W376" s="349"/>
      <c r="X376" s="349"/>
      <c r="Y376" s="349"/>
      <c r="Z376" s="349"/>
      <c r="AA376" s="194"/>
      <c r="AB376" s="194"/>
      <c r="AC376" s="194"/>
      <c r="AD376" s="349"/>
      <c r="AE376" s="349"/>
      <c r="AF376" s="194"/>
      <c r="AG376" s="194"/>
      <c r="AH376" s="194"/>
      <c r="AI376" s="194"/>
      <c r="AJ376" s="194"/>
      <c r="AK376" s="194"/>
      <c r="AL376" s="194"/>
      <c r="AM376" s="194"/>
      <c r="AN376" s="194"/>
      <c r="AO376" s="194"/>
      <c r="AP376" s="349"/>
      <c r="AQ376" s="349"/>
      <c r="AR376" s="349"/>
      <c r="AS376" s="349"/>
      <c r="AT376" s="349"/>
      <c r="AU376" s="349"/>
      <c r="AV376" s="349"/>
      <c r="AW376" s="349"/>
      <c r="AX376" s="349"/>
      <c r="AY376" s="349"/>
      <c r="AZ376" s="349"/>
      <c r="BA376" s="349"/>
      <c r="BB376" s="194"/>
      <c r="BC376" s="194"/>
      <c r="BD376" s="194"/>
      <c r="BE376" s="194">
        <v>0</v>
      </c>
      <c r="BF376" s="194"/>
      <c r="BG376" s="194"/>
      <c r="BH376" s="194"/>
      <c r="BI376" s="194"/>
      <c r="BJ376" s="194"/>
      <c r="BK376" s="194"/>
      <c r="BL376" s="194"/>
      <c r="BM376" s="194"/>
      <c r="BN376" s="194"/>
      <c r="BO376" s="194"/>
      <c r="BP376" s="194"/>
      <c r="BQ376" s="193" t="s">
        <v>945</v>
      </c>
      <c r="BR376" s="193"/>
      <c r="BS376" s="321"/>
      <c r="BU376" s="194">
        <f t="shared" si="41"/>
        <v>0</v>
      </c>
      <c r="BV376" s="322"/>
      <c r="BW376" s="322"/>
      <c r="BX376" s="322"/>
      <c r="BY376" s="322"/>
    </row>
    <row r="377" spans="1:77" ht="49.5">
      <c r="A377" s="317">
        <v>39</v>
      </c>
      <c r="B377" s="399" t="s">
        <v>946</v>
      </c>
      <c r="C377" s="461" t="s">
        <v>414</v>
      </c>
      <c r="D377" s="317" t="s">
        <v>135</v>
      </c>
      <c r="E377" s="305"/>
      <c r="F377" s="305">
        <v>0.5</v>
      </c>
      <c r="G377" s="305"/>
      <c r="H377" s="305">
        <f t="shared" si="43"/>
        <v>0.5</v>
      </c>
      <c r="I377" s="305"/>
      <c r="J377" s="305">
        <f t="shared" si="42"/>
        <v>0.5</v>
      </c>
      <c r="K377" s="319" t="s">
        <v>570</v>
      </c>
      <c r="L377" s="299"/>
      <c r="M377" s="460" t="s">
        <v>392</v>
      </c>
      <c r="N377" s="458" t="s">
        <v>381</v>
      </c>
      <c r="O377" s="349"/>
      <c r="P377" s="194">
        <v>0</v>
      </c>
      <c r="Q377" s="466">
        <v>0.5</v>
      </c>
      <c r="R377" s="349"/>
      <c r="S377" s="349"/>
      <c r="T377" s="349"/>
      <c r="U377" s="349"/>
      <c r="V377" s="349"/>
      <c r="W377" s="349"/>
      <c r="X377" s="349"/>
      <c r="Y377" s="349"/>
      <c r="Z377" s="349"/>
      <c r="AA377" s="194"/>
      <c r="AB377" s="194"/>
      <c r="AC377" s="194"/>
      <c r="AD377" s="349"/>
      <c r="AE377" s="349"/>
      <c r="AF377" s="194"/>
      <c r="AG377" s="194"/>
      <c r="AH377" s="194"/>
      <c r="AI377" s="194"/>
      <c r="AJ377" s="194"/>
      <c r="AK377" s="194"/>
      <c r="AL377" s="194"/>
      <c r="AM377" s="194"/>
      <c r="AN377" s="194"/>
      <c r="AO377" s="194"/>
      <c r="AP377" s="349"/>
      <c r="AQ377" s="349"/>
      <c r="AR377" s="349"/>
      <c r="AS377" s="349"/>
      <c r="AT377" s="349"/>
      <c r="AU377" s="349"/>
      <c r="AV377" s="349"/>
      <c r="AW377" s="349"/>
      <c r="AX377" s="349"/>
      <c r="AY377" s="349"/>
      <c r="AZ377" s="349"/>
      <c r="BA377" s="349"/>
      <c r="BB377" s="194"/>
      <c r="BC377" s="194"/>
      <c r="BD377" s="194"/>
      <c r="BE377" s="194">
        <v>0</v>
      </c>
      <c r="BF377" s="194"/>
      <c r="BG377" s="194"/>
      <c r="BH377" s="194"/>
      <c r="BI377" s="194"/>
      <c r="BJ377" s="194"/>
      <c r="BK377" s="194"/>
      <c r="BL377" s="194"/>
      <c r="BM377" s="194"/>
      <c r="BN377" s="194"/>
      <c r="BO377" s="194"/>
      <c r="BP377" s="194"/>
      <c r="BQ377" s="32" t="s">
        <v>947</v>
      </c>
      <c r="BR377" s="193" t="s">
        <v>948</v>
      </c>
      <c r="BS377" s="321"/>
      <c r="BT377" s="295" t="s">
        <v>703</v>
      </c>
      <c r="BU377" s="194">
        <f t="shared" si="41"/>
        <v>-0.5</v>
      </c>
      <c r="BV377" s="322"/>
      <c r="BW377" s="322"/>
      <c r="BX377" s="322"/>
      <c r="BY377" s="322"/>
    </row>
    <row r="378" spans="1:77" ht="33">
      <c r="A378" s="317">
        <v>40</v>
      </c>
      <c r="B378" s="400" t="s">
        <v>949</v>
      </c>
      <c r="C378" s="461" t="s">
        <v>414</v>
      </c>
      <c r="D378" s="317" t="s">
        <v>135</v>
      </c>
      <c r="E378" s="305"/>
      <c r="F378" s="305">
        <v>0.45</v>
      </c>
      <c r="G378" s="305"/>
      <c r="H378" s="305">
        <f t="shared" si="43"/>
        <v>0.45</v>
      </c>
      <c r="I378" s="305"/>
      <c r="J378" s="305">
        <f t="shared" si="42"/>
        <v>0.45</v>
      </c>
      <c r="K378" s="319" t="s">
        <v>570</v>
      </c>
      <c r="L378" s="299"/>
      <c r="M378" s="460" t="s">
        <v>392</v>
      </c>
      <c r="N378" s="458" t="s">
        <v>381</v>
      </c>
      <c r="O378" s="349"/>
      <c r="P378" s="194">
        <v>0</v>
      </c>
      <c r="Q378" s="466">
        <v>0.45</v>
      </c>
      <c r="R378" s="349"/>
      <c r="S378" s="349"/>
      <c r="T378" s="349"/>
      <c r="U378" s="349"/>
      <c r="V378" s="349"/>
      <c r="W378" s="349"/>
      <c r="X378" s="349"/>
      <c r="Y378" s="349"/>
      <c r="Z378" s="349"/>
      <c r="AA378" s="194"/>
      <c r="AB378" s="194"/>
      <c r="AC378" s="194"/>
      <c r="AD378" s="349"/>
      <c r="AE378" s="349"/>
      <c r="AF378" s="194"/>
      <c r="AG378" s="194"/>
      <c r="AH378" s="194"/>
      <c r="AI378" s="194"/>
      <c r="AJ378" s="194"/>
      <c r="AK378" s="194"/>
      <c r="AL378" s="194"/>
      <c r="AM378" s="194"/>
      <c r="AN378" s="194"/>
      <c r="AO378" s="194"/>
      <c r="AP378" s="349"/>
      <c r="AQ378" s="349"/>
      <c r="AR378" s="349"/>
      <c r="AS378" s="349"/>
      <c r="AT378" s="349"/>
      <c r="AU378" s="349"/>
      <c r="AV378" s="349"/>
      <c r="AW378" s="349"/>
      <c r="AX378" s="349"/>
      <c r="AY378" s="349"/>
      <c r="AZ378" s="349"/>
      <c r="BA378" s="349"/>
      <c r="BB378" s="194"/>
      <c r="BC378" s="194"/>
      <c r="BD378" s="194"/>
      <c r="BE378" s="194">
        <v>0</v>
      </c>
      <c r="BF378" s="194"/>
      <c r="BG378" s="194"/>
      <c r="BH378" s="194"/>
      <c r="BI378" s="194"/>
      <c r="BJ378" s="194"/>
      <c r="BK378" s="194"/>
      <c r="BL378" s="194"/>
      <c r="BM378" s="194"/>
      <c r="BN378" s="194"/>
      <c r="BO378" s="194"/>
      <c r="BP378" s="194"/>
      <c r="BQ378" s="32" t="s">
        <v>950</v>
      </c>
      <c r="BR378" s="193" t="s">
        <v>948</v>
      </c>
      <c r="BS378" s="321"/>
      <c r="BT378" s="295" t="s">
        <v>703</v>
      </c>
      <c r="BU378" s="194">
        <f t="shared" si="41"/>
        <v>-0.45</v>
      </c>
      <c r="BV378" s="322"/>
      <c r="BW378" s="322"/>
      <c r="BX378" s="322"/>
      <c r="BY378" s="322"/>
    </row>
    <row r="379" spans="1:77" ht="49.5">
      <c r="A379" s="317">
        <v>41</v>
      </c>
      <c r="B379" s="401" t="s">
        <v>951</v>
      </c>
      <c r="C379" s="461" t="s">
        <v>414</v>
      </c>
      <c r="D379" s="317" t="s">
        <v>135</v>
      </c>
      <c r="E379" s="305"/>
      <c r="F379" s="305">
        <v>0.6</v>
      </c>
      <c r="G379" s="305"/>
      <c r="H379" s="305">
        <f t="shared" si="43"/>
        <v>0.6</v>
      </c>
      <c r="I379" s="305"/>
      <c r="J379" s="305">
        <f t="shared" si="42"/>
        <v>0.6</v>
      </c>
      <c r="K379" s="319" t="s">
        <v>570</v>
      </c>
      <c r="L379" s="299"/>
      <c r="M379" s="460" t="s">
        <v>392</v>
      </c>
      <c r="N379" s="458" t="s">
        <v>381</v>
      </c>
      <c r="O379" s="349"/>
      <c r="P379" s="194">
        <v>0</v>
      </c>
      <c r="Q379" s="467">
        <v>0.6</v>
      </c>
      <c r="R379" s="349"/>
      <c r="S379" s="349"/>
      <c r="T379" s="349"/>
      <c r="U379" s="349"/>
      <c r="V379" s="349"/>
      <c r="W379" s="349"/>
      <c r="X379" s="349"/>
      <c r="Y379" s="349"/>
      <c r="Z379" s="349"/>
      <c r="AA379" s="194"/>
      <c r="AB379" s="194"/>
      <c r="AC379" s="194"/>
      <c r="AD379" s="349"/>
      <c r="AE379" s="349"/>
      <c r="AF379" s="194"/>
      <c r="AG379" s="194"/>
      <c r="AH379" s="194"/>
      <c r="AI379" s="194"/>
      <c r="AJ379" s="194"/>
      <c r="AK379" s="194"/>
      <c r="AL379" s="194"/>
      <c r="AM379" s="194"/>
      <c r="AN379" s="194"/>
      <c r="AO379" s="194"/>
      <c r="AP379" s="349"/>
      <c r="AQ379" s="349"/>
      <c r="AR379" s="349"/>
      <c r="AS379" s="349"/>
      <c r="AT379" s="349"/>
      <c r="AU379" s="349"/>
      <c r="AV379" s="349"/>
      <c r="AW379" s="349"/>
      <c r="AX379" s="349"/>
      <c r="AY379" s="349"/>
      <c r="AZ379" s="349"/>
      <c r="BA379" s="349"/>
      <c r="BB379" s="194"/>
      <c r="BC379" s="194"/>
      <c r="BD379" s="194"/>
      <c r="BE379" s="194">
        <v>0</v>
      </c>
      <c r="BF379" s="194"/>
      <c r="BG379" s="194"/>
      <c r="BH379" s="194"/>
      <c r="BI379" s="194"/>
      <c r="BJ379" s="194"/>
      <c r="BK379" s="194"/>
      <c r="BL379" s="194"/>
      <c r="BM379" s="194"/>
      <c r="BN379" s="194"/>
      <c r="BO379" s="194"/>
      <c r="BP379" s="194"/>
      <c r="BQ379" s="32" t="s">
        <v>952</v>
      </c>
      <c r="BR379" s="193" t="s">
        <v>948</v>
      </c>
      <c r="BS379" s="321"/>
      <c r="BT379" s="295" t="s">
        <v>703</v>
      </c>
      <c r="BU379" s="194">
        <f t="shared" si="41"/>
        <v>-0.6</v>
      </c>
      <c r="BV379" s="322"/>
      <c r="BW379" s="322"/>
      <c r="BX379" s="322"/>
      <c r="BY379" s="322"/>
    </row>
    <row r="380" spans="1:77" ht="33">
      <c r="A380" s="317">
        <v>42</v>
      </c>
      <c r="B380" s="402" t="s">
        <v>953</v>
      </c>
      <c r="C380" s="461" t="s">
        <v>414</v>
      </c>
      <c r="D380" s="317" t="s">
        <v>135</v>
      </c>
      <c r="E380" s="305"/>
      <c r="F380" s="305">
        <v>1</v>
      </c>
      <c r="G380" s="305"/>
      <c r="H380" s="305">
        <f t="shared" si="43"/>
        <v>1</v>
      </c>
      <c r="I380" s="305"/>
      <c r="J380" s="305">
        <f t="shared" si="42"/>
        <v>1</v>
      </c>
      <c r="K380" s="319" t="s">
        <v>570</v>
      </c>
      <c r="L380" s="299"/>
      <c r="M380" s="460" t="s">
        <v>392</v>
      </c>
      <c r="N380" s="458" t="s">
        <v>381</v>
      </c>
      <c r="O380" s="349"/>
      <c r="P380" s="194">
        <v>0</v>
      </c>
      <c r="Q380" s="466">
        <v>1</v>
      </c>
      <c r="R380" s="349"/>
      <c r="S380" s="349"/>
      <c r="T380" s="349"/>
      <c r="U380" s="349"/>
      <c r="V380" s="349"/>
      <c r="W380" s="349"/>
      <c r="X380" s="349"/>
      <c r="Y380" s="349"/>
      <c r="Z380" s="349"/>
      <c r="AA380" s="194"/>
      <c r="AB380" s="194"/>
      <c r="AC380" s="194"/>
      <c r="AD380" s="349"/>
      <c r="AE380" s="349"/>
      <c r="AF380" s="194"/>
      <c r="AG380" s="194"/>
      <c r="AH380" s="194"/>
      <c r="AI380" s="194"/>
      <c r="AJ380" s="194"/>
      <c r="AK380" s="194"/>
      <c r="AL380" s="194"/>
      <c r="AM380" s="194"/>
      <c r="AN380" s="194"/>
      <c r="AO380" s="194"/>
      <c r="AP380" s="349"/>
      <c r="AQ380" s="349"/>
      <c r="AR380" s="349"/>
      <c r="AS380" s="349"/>
      <c r="AT380" s="349"/>
      <c r="AU380" s="349"/>
      <c r="AV380" s="349"/>
      <c r="AW380" s="349"/>
      <c r="AX380" s="349"/>
      <c r="AY380" s="349"/>
      <c r="AZ380" s="349"/>
      <c r="BA380" s="349"/>
      <c r="BB380" s="194"/>
      <c r="BC380" s="194"/>
      <c r="BD380" s="194"/>
      <c r="BE380" s="194">
        <v>0</v>
      </c>
      <c r="BF380" s="194"/>
      <c r="BG380" s="194"/>
      <c r="BH380" s="194"/>
      <c r="BI380" s="194"/>
      <c r="BJ380" s="194"/>
      <c r="BK380" s="194"/>
      <c r="BL380" s="194"/>
      <c r="BM380" s="194"/>
      <c r="BN380" s="194"/>
      <c r="BO380" s="194"/>
      <c r="BP380" s="194"/>
      <c r="BQ380" s="32" t="s">
        <v>954</v>
      </c>
      <c r="BR380" s="193" t="s">
        <v>948</v>
      </c>
      <c r="BS380" s="321"/>
      <c r="BT380" s="295" t="s">
        <v>703</v>
      </c>
      <c r="BU380" s="194">
        <f t="shared" si="41"/>
        <v>-1</v>
      </c>
      <c r="BV380" s="322"/>
      <c r="BW380" s="322"/>
      <c r="BX380" s="322"/>
      <c r="BY380" s="322"/>
    </row>
    <row r="381" spans="1:77" ht="33.75" customHeight="1">
      <c r="A381" s="317">
        <v>43</v>
      </c>
      <c r="B381" s="400" t="s">
        <v>955</v>
      </c>
      <c r="C381" s="461" t="s">
        <v>414</v>
      </c>
      <c r="D381" s="317" t="s">
        <v>135</v>
      </c>
      <c r="E381" s="305"/>
      <c r="F381" s="305">
        <v>1.5</v>
      </c>
      <c r="G381" s="305"/>
      <c r="H381" s="305">
        <f t="shared" si="43"/>
        <v>1.5</v>
      </c>
      <c r="I381" s="305"/>
      <c r="J381" s="305">
        <f t="shared" si="42"/>
        <v>1.5</v>
      </c>
      <c r="K381" s="319" t="s">
        <v>570</v>
      </c>
      <c r="L381" s="299"/>
      <c r="M381" s="460" t="s">
        <v>392</v>
      </c>
      <c r="N381" s="458" t="s">
        <v>381</v>
      </c>
      <c r="O381" s="349"/>
      <c r="P381" s="194">
        <v>0</v>
      </c>
      <c r="Q381" s="466">
        <v>1.5</v>
      </c>
      <c r="R381" s="349"/>
      <c r="S381" s="349"/>
      <c r="T381" s="349"/>
      <c r="U381" s="349"/>
      <c r="V381" s="349"/>
      <c r="W381" s="349"/>
      <c r="X381" s="349"/>
      <c r="Y381" s="349"/>
      <c r="Z381" s="349"/>
      <c r="AA381" s="194"/>
      <c r="AB381" s="194"/>
      <c r="AC381" s="194"/>
      <c r="AD381" s="349"/>
      <c r="AE381" s="349"/>
      <c r="AF381" s="194"/>
      <c r="AG381" s="194"/>
      <c r="AH381" s="194"/>
      <c r="AI381" s="194"/>
      <c r="AJ381" s="194"/>
      <c r="AK381" s="194"/>
      <c r="AL381" s="194"/>
      <c r="AM381" s="194"/>
      <c r="AN381" s="194"/>
      <c r="AO381" s="194"/>
      <c r="AP381" s="349"/>
      <c r="AQ381" s="349"/>
      <c r="AR381" s="349"/>
      <c r="AS381" s="349"/>
      <c r="AT381" s="349"/>
      <c r="AU381" s="349"/>
      <c r="AV381" s="349"/>
      <c r="AW381" s="349"/>
      <c r="AX381" s="349"/>
      <c r="AY381" s="349"/>
      <c r="AZ381" s="349"/>
      <c r="BA381" s="349"/>
      <c r="BB381" s="194"/>
      <c r="BC381" s="194"/>
      <c r="BD381" s="194"/>
      <c r="BE381" s="194">
        <v>0</v>
      </c>
      <c r="BF381" s="194"/>
      <c r="BG381" s="194"/>
      <c r="BH381" s="194"/>
      <c r="BI381" s="194"/>
      <c r="BJ381" s="194"/>
      <c r="BK381" s="194"/>
      <c r="BL381" s="194"/>
      <c r="BM381" s="194"/>
      <c r="BN381" s="194"/>
      <c r="BO381" s="194"/>
      <c r="BP381" s="194"/>
      <c r="BQ381" s="32" t="s">
        <v>956</v>
      </c>
      <c r="BR381" s="193" t="s">
        <v>948</v>
      </c>
      <c r="BS381" s="321"/>
      <c r="BT381" s="295" t="s">
        <v>703</v>
      </c>
      <c r="BU381" s="194">
        <f t="shared" si="41"/>
        <v>-1.5</v>
      </c>
      <c r="BV381" s="322"/>
      <c r="BW381" s="322"/>
      <c r="BX381" s="322"/>
      <c r="BY381" s="322"/>
    </row>
    <row r="382" spans="1:77" ht="49.5">
      <c r="A382" s="317">
        <v>44</v>
      </c>
      <c r="B382" s="402" t="s">
        <v>957</v>
      </c>
      <c r="C382" s="461" t="s">
        <v>414</v>
      </c>
      <c r="D382" s="317" t="s">
        <v>135</v>
      </c>
      <c r="E382" s="305"/>
      <c r="F382" s="305">
        <v>0</v>
      </c>
      <c r="G382" s="305"/>
      <c r="H382" s="305">
        <f t="shared" si="43"/>
        <v>0.3</v>
      </c>
      <c r="I382" s="305"/>
      <c r="J382" s="305">
        <f t="shared" si="42"/>
        <v>0.3</v>
      </c>
      <c r="K382" s="319" t="s">
        <v>389</v>
      </c>
      <c r="L382" s="299" t="s">
        <v>958</v>
      </c>
      <c r="M382" s="460" t="s">
        <v>392</v>
      </c>
      <c r="N382" s="458" t="s">
        <v>381</v>
      </c>
      <c r="O382" s="349"/>
      <c r="P382" s="194">
        <v>0</v>
      </c>
      <c r="Q382" s="466">
        <v>0.3</v>
      </c>
      <c r="R382" s="349"/>
      <c r="S382" s="349"/>
      <c r="T382" s="349"/>
      <c r="U382" s="349"/>
      <c r="V382" s="349"/>
      <c r="W382" s="349"/>
      <c r="X382" s="349"/>
      <c r="Y382" s="349"/>
      <c r="Z382" s="349"/>
      <c r="AA382" s="194"/>
      <c r="AB382" s="194"/>
      <c r="AC382" s="194"/>
      <c r="AD382" s="349"/>
      <c r="AE382" s="349"/>
      <c r="AF382" s="194"/>
      <c r="AG382" s="194"/>
      <c r="AH382" s="194"/>
      <c r="AI382" s="194"/>
      <c r="AJ382" s="194"/>
      <c r="AK382" s="194"/>
      <c r="AL382" s="194"/>
      <c r="AM382" s="194"/>
      <c r="AN382" s="194"/>
      <c r="AO382" s="194"/>
      <c r="AP382" s="349"/>
      <c r="AQ382" s="349"/>
      <c r="AR382" s="349"/>
      <c r="AS382" s="349"/>
      <c r="AT382" s="349"/>
      <c r="AU382" s="349"/>
      <c r="AV382" s="349"/>
      <c r="AW382" s="349"/>
      <c r="AX382" s="349"/>
      <c r="AY382" s="349"/>
      <c r="AZ382" s="349"/>
      <c r="BA382" s="349"/>
      <c r="BB382" s="194"/>
      <c r="BC382" s="194"/>
      <c r="BD382" s="194"/>
      <c r="BE382" s="194">
        <v>0</v>
      </c>
      <c r="BF382" s="194"/>
      <c r="BG382" s="194"/>
      <c r="BH382" s="194"/>
      <c r="BI382" s="194"/>
      <c r="BJ382" s="194"/>
      <c r="BK382" s="194"/>
      <c r="BL382" s="194"/>
      <c r="BM382" s="194"/>
      <c r="BN382" s="194"/>
      <c r="BO382" s="194"/>
      <c r="BP382" s="194"/>
      <c r="BQ382" s="32" t="s">
        <v>959</v>
      </c>
      <c r="BR382" s="193" t="s">
        <v>948</v>
      </c>
      <c r="BS382" s="321"/>
      <c r="BT382" s="295" t="s">
        <v>960</v>
      </c>
      <c r="BU382" s="194">
        <f t="shared" si="41"/>
        <v>-0.3</v>
      </c>
      <c r="BV382" s="322"/>
      <c r="BW382" s="322"/>
      <c r="BX382" s="322"/>
      <c r="BY382" s="322"/>
    </row>
    <row r="383" spans="1:77" ht="49.5">
      <c r="A383" s="317">
        <v>45</v>
      </c>
      <c r="B383" s="402" t="s">
        <v>961</v>
      </c>
      <c r="C383" s="461" t="s">
        <v>414</v>
      </c>
      <c r="D383" s="317" t="s">
        <v>135</v>
      </c>
      <c r="E383" s="305"/>
      <c r="F383" s="305">
        <v>0.26</v>
      </c>
      <c r="G383" s="305"/>
      <c r="H383" s="305">
        <f t="shared" si="43"/>
        <v>0.26</v>
      </c>
      <c r="I383" s="305"/>
      <c r="J383" s="305">
        <f t="shared" si="42"/>
        <v>0.26</v>
      </c>
      <c r="K383" s="319" t="s">
        <v>570</v>
      </c>
      <c r="L383" s="299"/>
      <c r="M383" s="460" t="s">
        <v>392</v>
      </c>
      <c r="N383" s="458" t="s">
        <v>381</v>
      </c>
      <c r="O383" s="349"/>
      <c r="P383" s="194">
        <v>0</v>
      </c>
      <c r="Q383" s="466">
        <v>0.26</v>
      </c>
      <c r="R383" s="349"/>
      <c r="S383" s="349"/>
      <c r="T383" s="349"/>
      <c r="U383" s="349"/>
      <c r="V383" s="349"/>
      <c r="W383" s="349"/>
      <c r="X383" s="349"/>
      <c r="Y383" s="349"/>
      <c r="Z383" s="349"/>
      <c r="AA383" s="194"/>
      <c r="AB383" s="194"/>
      <c r="AC383" s="194"/>
      <c r="AD383" s="349"/>
      <c r="AE383" s="349"/>
      <c r="AF383" s="194"/>
      <c r="AG383" s="194"/>
      <c r="AH383" s="194"/>
      <c r="AI383" s="194"/>
      <c r="AJ383" s="194"/>
      <c r="AK383" s="194"/>
      <c r="AL383" s="194"/>
      <c r="AM383" s="194"/>
      <c r="AN383" s="194"/>
      <c r="AO383" s="194"/>
      <c r="AP383" s="349"/>
      <c r="AQ383" s="349"/>
      <c r="AR383" s="349"/>
      <c r="AS383" s="349"/>
      <c r="AT383" s="349"/>
      <c r="AU383" s="349"/>
      <c r="AV383" s="349"/>
      <c r="AW383" s="349"/>
      <c r="AX383" s="349"/>
      <c r="AY383" s="349"/>
      <c r="AZ383" s="349"/>
      <c r="BA383" s="349"/>
      <c r="BB383" s="194"/>
      <c r="BC383" s="194"/>
      <c r="BD383" s="194"/>
      <c r="BE383" s="194">
        <v>0</v>
      </c>
      <c r="BF383" s="194"/>
      <c r="BG383" s="194"/>
      <c r="BH383" s="194"/>
      <c r="BI383" s="194"/>
      <c r="BJ383" s="194"/>
      <c r="BK383" s="194"/>
      <c r="BL383" s="194"/>
      <c r="BM383" s="194"/>
      <c r="BN383" s="194"/>
      <c r="BO383" s="194"/>
      <c r="BP383" s="194"/>
      <c r="BQ383" s="32" t="s">
        <v>962</v>
      </c>
      <c r="BR383" s="193" t="s">
        <v>948</v>
      </c>
      <c r="BS383" s="321"/>
      <c r="BT383" s="295" t="s">
        <v>703</v>
      </c>
      <c r="BU383" s="194">
        <f t="shared" si="41"/>
        <v>-0.26</v>
      </c>
      <c r="BV383" s="322"/>
      <c r="BW383" s="322"/>
      <c r="BX383" s="322"/>
      <c r="BY383" s="322"/>
    </row>
    <row r="384" spans="1:77" ht="49.5">
      <c r="A384" s="317">
        <v>46</v>
      </c>
      <c r="B384" s="402" t="s">
        <v>963</v>
      </c>
      <c r="C384" s="461" t="s">
        <v>414</v>
      </c>
      <c r="D384" s="317" t="s">
        <v>135</v>
      </c>
      <c r="E384" s="305"/>
      <c r="F384" s="305">
        <v>1.2</v>
      </c>
      <c r="G384" s="305"/>
      <c r="H384" s="305">
        <f t="shared" si="43"/>
        <v>1.2</v>
      </c>
      <c r="I384" s="305"/>
      <c r="J384" s="305">
        <f t="shared" si="42"/>
        <v>1.2</v>
      </c>
      <c r="K384" s="319" t="s">
        <v>570</v>
      </c>
      <c r="L384" s="299"/>
      <c r="M384" s="460" t="s">
        <v>392</v>
      </c>
      <c r="N384" s="458" t="s">
        <v>381</v>
      </c>
      <c r="O384" s="349"/>
      <c r="P384" s="194">
        <v>0</v>
      </c>
      <c r="Q384" s="466">
        <v>1.2</v>
      </c>
      <c r="R384" s="349"/>
      <c r="S384" s="349"/>
      <c r="T384" s="349"/>
      <c r="U384" s="349"/>
      <c r="V384" s="349"/>
      <c r="W384" s="349"/>
      <c r="X384" s="349"/>
      <c r="Y384" s="349"/>
      <c r="Z384" s="349"/>
      <c r="AA384" s="194"/>
      <c r="AB384" s="194"/>
      <c r="AC384" s="194"/>
      <c r="AD384" s="349"/>
      <c r="AE384" s="349"/>
      <c r="AF384" s="194"/>
      <c r="AG384" s="194"/>
      <c r="AH384" s="194"/>
      <c r="AI384" s="194"/>
      <c r="AJ384" s="194"/>
      <c r="AK384" s="194"/>
      <c r="AL384" s="194"/>
      <c r="AM384" s="194"/>
      <c r="AN384" s="194"/>
      <c r="AO384" s="194"/>
      <c r="AP384" s="349"/>
      <c r="AQ384" s="349"/>
      <c r="AR384" s="349"/>
      <c r="AS384" s="349"/>
      <c r="AT384" s="349"/>
      <c r="AU384" s="349"/>
      <c r="AV384" s="349"/>
      <c r="AW384" s="349"/>
      <c r="AX384" s="349"/>
      <c r="AY384" s="349"/>
      <c r="AZ384" s="349"/>
      <c r="BA384" s="349"/>
      <c r="BB384" s="194"/>
      <c r="BC384" s="194"/>
      <c r="BD384" s="194"/>
      <c r="BE384" s="194">
        <v>0</v>
      </c>
      <c r="BF384" s="194"/>
      <c r="BG384" s="194"/>
      <c r="BH384" s="194"/>
      <c r="BI384" s="194"/>
      <c r="BJ384" s="194"/>
      <c r="BK384" s="194"/>
      <c r="BL384" s="194"/>
      <c r="BM384" s="194"/>
      <c r="BN384" s="194"/>
      <c r="BO384" s="194"/>
      <c r="BP384" s="194"/>
      <c r="BQ384" s="32" t="s">
        <v>964</v>
      </c>
      <c r="BR384" s="193" t="s">
        <v>948</v>
      </c>
      <c r="BS384" s="321"/>
      <c r="BT384" s="295" t="s">
        <v>703</v>
      </c>
      <c r="BU384" s="194">
        <f t="shared" si="41"/>
        <v>-1.2</v>
      </c>
      <c r="BV384" s="322"/>
      <c r="BW384" s="322"/>
      <c r="BX384" s="322"/>
      <c r="BY384" s="322"/>
    </row>
    <row r="385" spans="1:77" ht="49.5">
      <c r="A385" s="317">
        <v>47</v>
      </c>
      <c r="B385" s="402" t="s">
        <v>965</v>
      </c>
      <c r="C385" s="461" t="s">
        <v>414</v>
      </c>
      <c r="D385" s="317" t="s">
        <v>135</v>
      </c>
      <c r="E385" s="305"/>
      <c r="F385" s="305">
        <v>0.45</v>
      </c>
      <c r="G385" s="305"/>
      <c r="H385" s="305">
        <f t="shared" si="43"/>
        <v>0.45</v>
      </c>
      <c r="I385" s="305"/>
      <c r="J385" s="305">
        <f t="shared" si="42"/>
        <v>0.45</v>
      </c>
      <c r="K385" s="319" t="s">
        <v>570</v>
      </c>
      <c r="L385" s="299"/>
      <c r="M385" s="460" t="s">
        <v>392</v>
      </c>
      <c r="N385" s="458" t="s">
        <v>381</v>
      </c>
      <c r="O385" s="349"/>
      <c r="P385" s="194">
        <v>0</v>
      </c>
      <c r="Q385" s="466">
        <v>0.45</v>
      </c>
      <c r="R385" s="349"/>
      <c r="S385" s="349"/>
      <c r="T385" s="349"/>
      <c r="U385" s="349"/>
      <c r="V385" s="349"/>
      <c r="W385" s="349"/>
      <c r="X385" s="349"/>
      <c r="Y385" s="349"/>
      <c r="Z385" s="349"/>
      <c r="AA385" s="194"/>
      <c r="AB385" s="194"/>
      <c r="AC385" s="194"/>
      <c r="AD385" s="349"/>
      <c r="AE385" s="349"/>
      <c r="AF385" s="194"/>
      <c r="AG385" s="194"/>
      <c r="AH385" s="194"/>
      <c r="AI385" s="194"/>
      <c r="AJ385" s="194"/>
      <c r="AK385" s="194"/>
      <c r="AL385" s="194"/>
      <c r="AM385" s="194"/>
      <c r="AN385" s="194"/>
      <c r="AO385" s="194"/>
      <c r="AP385" s="349"/>
      <c r="AQ385" s="349"/>
      <c r="AR385" s="349"/>
      <c r="AS385" s="349"/>
      <c r="AT385" s="349"/>
      <c r="AU385" s="349"/>
      <c r="AV385" s="349"/>
      <c r="AW385" s="349"/>
      <c r="AX385" s="349"/>
      <c r="AY385" s="349"/>
      <c r="AZ385" s="349"/>
      <c r="BA385" s="349"/>
      <c r="BB385" s="194"/>
      <c r="BC385" s="194"/>
      <c r="BD385" s="194"/>
      <c r="BE385" s="194">
        <v>0</v>
      </c>
      <c r="BF385" s="194"/>
      <c r="BG385" s="194"/>
      <c r="BH385" s="194"/>
      <c r="BI385" s="194"/>
      <c r="BJ385" s="194"/>
      <c r="BK385" s="194"/>
      <c r="BL385" s="194"/>
      <c r="BM385" s="194"/>
      <c r="BN385" s="194"/>
      <c r="BO385" s="194"/>
      <c r="BP385" s="194"/>
      <c r="BQ385" s="32" t="s">
        <v>966</v>
      </c>
      <c r="BR385" s="193" t="s">
        <v>948</v>
      </c>
      <c r="BS385" s="321"/>
      <c r="BT385" s="295" t="s">
        <v>703</v>
      </c>
      <c r="BU385" s="194">
        <f t="shared" si="41"/>
        <v>-0.45</v>
      </c>
      <c r="BV385" s="322"/>
      <c r="BW385" s="322"/>
      <c r="BX385" s="322"/>
      <c r="BY385" s="322"/>
    </row>
    <row r="386" spans="1:77" ht="33">
      <c r="A386" s="317">
        <v>48</v>
      </c>
      <c r="B386" s="402" t="s">
        <v>967</v>
      </c>
      <c r="C386" s="461" t="s">
        <v>414</v>
      </c>
      <c r="D386" s="317" t="s">
        <v>135</v>
      </c>
      <c r="E386" s="305"/>
      <c r="F386" s="305">
        <v>0.6</v>
      </c>
      <c r="G386" s="305"/>
      <c r="H386" s="305">
        <f t="shared" si="43"/>
        <v>0.6</v>
      </c>
      <c r="I386" s="305"/>
      <c r="J386" s="305">
        <f t="shared" si="42"/>
        <v>0.6</v>
      </c>
      <c r="K386" s="319" t="s">
        <v>570</v>
      </c>
      <c r="L386" s="299"/>
      <c r="M386" s="460" t="s">
        <v>392</v>
      </c>
      <c r="N386" s="458" t="s">
        <v>381</v>
      </c>
      <c r="O386" s="349"/>
      <c r="P386" s="194">
        <v>0</v>
      </c>
      <c r="Q386" s="466">
        <v>0.6</v>
      </c>
      <c r="R386" s="349"/>
      <c r="S386" s="349"/>
      <c r="T386" s="349"/>
      <c r="U386" s="349"/>
      <c r="V386" s="349"/>
      <c r="W386" s="349"/>
      <c r="X386" s="349"/>
      <c r="Y386" s="349"/>
      <c r="Z386" s="349"/>
      <c r="AA386" s="194"/>
      <c r="AB386" s="194"/>
      <c r="AC386" s="194"/>
      <c r="AD386" s="349"/>
      <c r="AE386" s="349"/>
      <c r="AF386" s="194"/>
      <c r="AG386" s="194"/>
      <c r="AH386" s="194"/>
      <c r="AI386" s="194"/>
      <c r="AJ386" s="194"/>
      <c r="AK386" s="194"/>
      <c r="AL386" s="194"/>
      <c r="AM386" s="194"/>
      <c r="AN386" s="194"/>
      <c r="AO386" s="194"/>
      <c r="AP386" s="349"/>
      <c r="AQ386" s="349"/>
      <c r="AR386" s="349"/>
      <c r="AS386" s="349"/>
      <c r="AT386" s="349"/>
      <c r="AU386" s="349"/>
      <c r="AV386" s="349"/>
      <c r="AW386" s="349"/>
      <c r="AX386" s="349"/>
      <c r="AY386" s="349"/>
      <c r="AZ386" s="349"/>
      <c r="BA386" s="349"/>
      <c r="BB386" s="194"/>
      <c r="BC386" s="194"/>
      <c r="BD386" s="194"/>
      <c r="BE386" s="194">
        <v>0</v>
      </c>
      <c r="BF386" s="194"/>
      <c r="BG386" s="194"/>
      <c r="BH386" s="194"/>
      <c r="BI386" s="194"/>
      <c r="BJ386" s="194"/>
      <c r="BK386" s="194"/>
      <c r="BL386" s="194"/>
      <c r="BM386" s="194"/>
      <c r="BN386" s="194"/>
      <c r="BO386" s="194"/>
      <c r="BP386" s="194"/>
      <c r="BQ386" s="32" t="s">
        <v>968</v>
      </c>
      <c r="BR386" s="193" t="s">
        <v>948</v>
      </c>
      <c r="BS386" s="321"/>
      <c r="BT386" s="295" t="s">
        <v>703</v>
      </c>
      <c r="BU386" s="194">
        <f t="shared" si="41"/>
        <v>-0.6</v>
      </c>
      <c r="BV386" s="322"/>
      <c r="BW386" s="322"/>
      <c r="BX386" s="322"/>
      <c r="BY386" s="322"/>
    </row>
    <row r="387" spans="1:77">
      <c r="A387" s="317">
        <v>49</v>
      </c>
      <c r="B387" s="400" t="s">
        <v>969</v>
      </c>
      <c r="C387" s="461" t="s">
        <v>414</v>
      </c>
      <c r="D387" s="317" t="s">
        <v>135</v>
      </c>
      <c r="E387" s="305"/>
      <c r="F387" s="305">
        <v>0.24</v>
      </c>
      <c r="G387" s="305"/>
      <c r="H387" s="305">
        <f t="shared" si="43"/>
        <v>0.24</v>
      </c>
      <c r="I387" s="305"/>
      <c r="J387" s="305">
        <f t="shared" si="42"/>
        <v>0.24</v>
      </c>
      <c r="K387" s="319" t="s">
        <v>570</v>
      </c>
      <c r="L387" s="299"/>
      <c r="M387" s="460" t="s">
        <v>392</v>
      </c>
      <c r="N387" s="458" t="s">
        <v>381</v>
      </c>
      <c r="O387" s="349"/>
      <c r="P387" s="194">
        <v>0</v>
      </c>
      <c r="Q387" s="467">
        <v>0.24</v>
      </c>
      <c r="R387" s="349"/>
      <c r="S387" s="349"/>
      <c r="T387" s="349"/>
      <c r="U387" s="349"/>
      <c r="V387" s="349"/>
      <c r="W387" s="349"/>
      <c r="X387" s="349"/>
      <c r="Y387" s="349"/>
      <c r="Z387" s="349"/>
      <c r="AA387" s="194"/>
      <c r="AB387" s="194"/>
      <c r="AC387" s="194"/>
      <c r="AD387" s="349"/>
      <c r="AE387" s="349"/>
      <c r="AF387" s="194"/>
      <c r="AG387" s="194"/>
      <c r="AH387" s="194"/>
      <c r="AI387" s="194"/>
      <c r="AJ387" s="194"/>
      <c r="AK387" s="194"/>
      <c r="AL387" s="194"/>
      <c r="AM387" s="194"/>
      <c r="AN387" s="194"/>
      <c r="AO387" s="194"/>
      <c r="AP387" s="349"/>
      <c r="AQ387" s="349"/>
      <c r="AR387" s="349"/>
      <c r="AS387" s="349"/>
      <c r="AT387" s="349"/>
      <c r="AU387" s="349"/>
      <c r="AV387" s="349"/>
      <c r="AW387" s="349"/>
      <c r="AX387" s="349"/>
      <c r="AY387" s="349"/>
      <c r="AZ387" s="349"/>
      <c r="BA387" s="349"/>
      <c r="BB387" s="194"/>
      <c r="BC387" s="194"/>
      <c r="BD387" s="194"/>
      <c r="BE387" s="194">
        <v>0</v>
      </c>
      <c r="BF387" s="194"/>
      <c r="BG387" s="194"/>
      <c r="BH387" s="194"/>
      <c r="BI387" s="194"/>
      <c r="BJ387" s="194"/>
      <c r="BK387" s="194"/>
      <c r="BL387" s="194"/>
      <c r="BM387" s="194"/>
      <c r="BN387" s="194"/>
      <c r="BO387" s="194"/>
      <c r="BP387" s="194"/>
      <c r="BQ387" s="32" t="s">
        <v>970</v>
      </c>
      <c r="BR387" s="193" t="s">
        <v>948</v>
      </c>
      <c r="BS387" s="321"/>
      <c r="BT387" s="295" t="s">
        <v>703</v>
      </c>
      <c r="BU387" s="194">
        <f t="shared" si="41"/>
        <v>-0.24</v>
      </c>
      <c r="BV387" s="322"/>
      <c r="BW387" s="322"/>
      <c r="BX387" s="322"/>
      <c r="BY387" s="322"/>
    </row>
    <row r="388" spans="1:77" ht="33">
      <c r="A388" s="317">
        <v>50</v>
      </c>
      <c r="B388" s="400" t="s">
        <v>971</v>
      </c>
      <c r="C388" s="461" t="s">
        <v>414</v>
      </c>
      <c r="D388" s="317" t="s">
        <v>135</v>
      </c>
      <c r="E388" s="305"/>
      <c r="F388" s="305">
        <v>1.2</v>
      </c>
      <c r="G388" s="305"/>
      <c r="H388" s="305">
        <f t="shared" si="43"/>
        <v>1.2</v>
      </c>
      <c r="I388" s="305"/>
      <c r="J388" s="305">
        <f t="shared" si="42"/>
        <v>1.2</v>
      </c>
      <c r="K388" s="319" t="s">
        <v>570</v>
      </c>
      <c r="L388" s="299"/>
      <c r="M388" s="460" t="s">
        <v>392</v>
      </c>
      <c r="N388" s="458" t="s">
        <v>381</v>
      </c>
      <c r="O388" s="349"/>
      <c r="P388" s="194">
        <v>0</v>
      </c>
      <c r="Q388" s="467">
        <v>1.2</v>
      </c>
      <c r="R388" s="349"/>
      <c r="S388" s="349"/>
      <c r="T388" s="349"/>
      <c r="U388" s="349"/>
      <c r="V388" s="349"/>
      <c r="W388" s="349"/>
      <c r="X388" s="349"/>
      <c r="Y388" s="349"/>
      <c r="Z388" s="349"/>
      <c r="AA388" s="194"/>
      <c r="AB388" s="194"/>
      <c r="AC388" s="194"/>
      <c r="AD388" s="349"/>
      <c r="AE388" s="349"/>
      <c r="AF388" s="194"/>
      <c r="AG388" s="194"/>
      <c r="AH388" s="194"/>
      <c r="AI388" s="194"/>
      <c r="AJ388" s="194"/>
      <c r="AK388" s="194"/>
      <c r="AL388" s="194"/>
      <c r="AM388" s="194"/>
      <c r="AN388" s="194"/>
      <c r="AO388" s="194"/>
      <c r="AP388" s="349"/>
      <c r="AQ388" s="349"/>
      <c r="AR388" s="349"/>
      <c r="AS388" s="349"/>
      <c r="AT388" s="349"/>
      <c r="AU388" s="349"/>
      <c r="AV388" s="349"/>
      <c r="AW388" s="349"/>
      <c r="AX388" s="349"/>
      <c r="AY388" s="349"/>
      <c r="AZ388" s="349"/>
      <c r="BA388" s="349"/>
      <c r="BB388" s="194"/>
      <c r="BC388" s="194"/>
      <c r="BD388" s="194"/>
      <c r="BE388" s="194">
        <v>0</v>
      </c>
      <c r="BF388" s="194"/>
      <c r="BG388" s="194"/>
      <c r="BH388" s="194"/>
      <c r="BI388" s="194"/>
      <c r="BJ388" s="194"/>
      <c r="BK388" s="194"/>
      <c r="BL388" s="194"/>
      <c r="BM388" s="194"/>
      <c r="BN388" s="194"/>
      <c r="BO388" s="194"/>
      <c r="BP388" s="194"/>
      <c r="BQ388" s="32" t="s">
        <v>972</v>
      </c>
      <c r="BR388" s="193" t="s">
        <v>948</v>
      </c>
      <c r="BS388" s="321"/>
      <c r="BT388" s="295" t="s">
        <v>973</v>
      </c>
      <c r="BU388" s="194">
        <f t="shared" si="41"/>
        <v>-1.2</v>
      </c>
      <c r="BV388" s="322"/>
      <c r="BW388" s="322"/>
      <c r="BX388" s="322"/>
      <c r="BY388" s="322"/>
    </row>
    <row r="389" spans="1:77">
      <c r="A389" s="317">
        <v>51</v>
      </c>
      <c r="B389" s="400" t="s">
        <v>938</v>
      </c>
      <c r="C389" s="461" t="s">
        <v>414</v>
      </c>
      <c r="D389" s="317" t="s">
        <v>135</v>
      </c>
      <c r="E389" s="305"/>
      <c r="F389" s="305">
        <v>0.2</v>
      </c>
      <c r="G389" s="305"/>
      <c r="H389" s="305">
        <f t="shared" si="43"/>
        <v>0.2</v>
      </c>
      <c r="I389" s="305"/>
      <c r="J389" s="305">
        <f t="shared" si="42"/>
        <v>0.2</v>
      </c>
      <c r="K389" s="319" t="s">
        <v>570</v>
      </c>
      <c r="L389" s="299"/>
      <c r="M389" s="460" t="s">
        <v>392</v>
      </c>
      <c r="N389" s="458" t="s">
        <v>381</v>
      </c>
      <c r="O389" s="349"/>
      <c r="P389" s="194">
        <v>0</v>
      </c>
      <c r="Q389" s="403">
        <v>0.2</v>
      </c>
      <c r="R389" s="349"/>
      <c r="S389" s="349"/>
      <c r="T389" s="349"/>
      <c r="U389" s="349"/>
      <c r="V389" s="349"/>
      <c r="W389" s="349"/>
      <c r="X389" s="349"/>
      <c r="Y389" s="349"/>
      <c r="Z389" s="349"/>
      <c r="AA389" s="194"/>
      <c r="AB389" s="194"/>
      <c r="AC389" s="194"/>
      <c r="AD389" s="349"/>
      <c r="AE389" s="349"/>
      <c r="AF389" s="194"/>
      <c r="AG389" s="194"/>
      <c r="AH389" s="194"/>
      <c r="AI389" s="194"/>
      <c r="AJ389" s="194"/>
      <c r="AK389" s="194"/>
      <c r="AL389" s="194"/>
      <c r="AM389" s="194"/>
      <c r="AN389" s="194"/>
      <c r="AO389" s="194"/>
      <c r="AP389" s="349"/>
      <c r="AQ389" s="349"/>
      <c r="AR389" s="349"/>
      <c r="AS389" s="349"/>
      <c r="AT389" s="349"/>
      <c r="AU389" s="349"/>
      <c r="AV389" s="349"/>
      <c r="AW389" s="349"/>
      <c r="AX389" s="349"/>
      <c r="AY389" s="349"/>
      <c r="AZ389" s="349"/>
      <c r="BA389" s="349"/>
      <c r="BB389" s="194"/>
      <c r="BC389" s="194"/>
      <c r="BD389" s="194"/>
      <c r="BE389" s="194">
        <v>0</v>
      </c>
      <c r="BF389" s="194"/>
      <c r="BG389" s="194"/>
      <c r="BH389" s="194"/>
      <c r="BI389" s="194"/>
      <c r="BJ389" s="194"/>
      <c r="BK389" s="194"/>
      <c r="BL389" s="194"/>
      <c r="BM389" s="194"/>
      <c r="BN389" s="194"/>
      <c r="BO389" s="194"/>
      <c r="BP389" s="194"/>
      <c r="BQ389" s="32" t="s">
        <v>974</v>
      </c>
      <c r="BR389" s="193" t="s">
        <v>948</v>
      </c>
      <c r="BS389" s="321"/>
      <c r="BT389" s="295" t="s">
        <v>703</v>
      </c>
      <c r="BU389" s="194">
        <f t="shared" si="41"/>
        <v>-0.2</v>
      </c>
      <c r="BV389" s="322"/>
      <c r="BW389" s="322"/>
      <c r="BX389" s="322"/>
      <c r="BY389" s="322"/>
    </row>
    <row r="390" spans="1:77" ht="34.5" customHeight="1">
      <c r="A390" s="317">
        <v>52</v>
      </c>
      <c r="B390" s="400" t="s">
        <v>975</v>
      </c>
      <c r="C390" s="461" t="s">
        <v>414</v>
      </c>
      <c r="D390" s="317" t="s">
        <v>135</v>
      </c>
      <c r="E390" s="305"/>
      <c r="F390" s="305">
        <v>0.28000000000000003</v>
      </c>
      <c r="G390" s="305"/>
      <c r="H390" s="305">
        <f t="shared" si="43"/>
        <v>0.28000000000000003</v>
      </c>
      <c r="I390" s="305"/>
      <c r="J390" s="305">
        <f t="shared" si="42"/>
        <v>0.28000000000000003</v>
      </c>
      <c r="K390" s="319" t="s">
        <v>570</v>
      </c>
      <c r="L390" s="299"/>
      <c r="M390" s="460" t="s">
        <v>392</v>
      </c>
      <c r="N390" s="458" t="s">
        <v>381</v>
      </c>
      <c r="O390" s="349"/>
      <c r="P390" s="194">
        <v>0</v>
      </c>
      <c r="Q390" s="403">
        <v>0.28000000000000003</v>
      </c>
      <c r="R390" s="349"/>
      <c r="S390" s="349"/>
      <c r="T390" s="349"/>
      <c r="U390" s="349"/>
      <c r="V390" s="349"/>
      <c r="W390" s="349"/>
      <c r="X390" s="349"/>
      <c r="Y390" s="349"/>
      <c r="Z390" s="349"/>
      <c r="AA390" s="194"/>
      <c r="AB390" s="194"/>
      <c r="AC390" s="194"/>
      <c r="AD390" s="349"/>
      <c r="AE390" s="349"/>
      <c r="AF390" s="194"/>
      <c r="AG390" s="194"/>
      <c r="AH390" s="194"/>
      <c r="AI390" s="194"/>
      <c r="AJ390" s="194"/>
      <c r="AK390" s="194"/>
      <c r="AL390" s="194"/>
      <c r="AM390" s="194"/>
      <c r="AN390" s="194"/>
      <c r="AO390" s="194"/>
      <c r="AP390" s="349"/>
      <c r="AQ390" s="349"/>
      <c r="AR390" s="349"/>
      <c r="AS390" s="349"/>
      <c r="AT390" s="349"/>
      <c r="AU390" s="349"/>
      <c r="AV390" s="349"/>
      <c r="AW390" s="349"/>
      <c r="AX390" s="349"/>
      <c r="AY390" s="349"/>
      <c r="AZ390" s="349"/>
      <c r="BA390" s="349"/>
      <c r="BB390" s="194"/>
      <c r="BC390" s="194"/>
      <c r="BD390" s="194"/>
      <c r="BE390" s="194">
        <v>0</v>
      </c>
      <c r="BF390" s="194"/>
      <c r="BG390" s="194"/>
      <c r="BH390" s="194"/>
      <c r="BI390" s="194"/>
      <c r="BJ390" s="194"/>
      <c r="BK390" s="194"/>
      <c r="BL390" s="194"/>
      <c r="BM390" s="194"/>
      <c r="BN390" s="194"/>
      <c r="BO390" s="194"/>
      <c r="BP390" s="194"/>
      <c r="BQ390" s="32" t="s">
        <v>976</v>
      </c>
      <c r="BR390" s="193" t="s">
        <v>948</v>
      </c>
      <c r="BS390" s="321"/>
      <c r="BT390" s="295" t="s">
        <v>703</v>
      </c>
      <c r="BU390" s="194">
        <f t="shared" si="41"/>
        <v>-0.28000000000000003</v>
      </c>
      <c r="BV390" s="322"/>
      <c r="BW390" s="322"/>
      <c r="BX390" s="322"/>
      <c r="BY390" s="322"/>
    </row>
    <row r="391" spans="1:77" ht="33">
      <c r="A391" s="317">
        <v>53</v>
      </c>
      <c r="B391" s="318" t="s">
        <v>977</v>
      </c>
      <c r="C391" s="461" t="s">
        <v>416</v>
      </c>
      <c r="D391" s="317" t="s">
        <v>135</v>
      </c>
      <c r="E391" s="305">
        <v>3.07</v>
      </c>
      <c r="F391" s="305">
        <v>3.07</v>
      </c>
      <c r="G391" s="305"/>
      <c r="H391" s="305">
        <f t="shared" si="43"/>
        <v>3.07</v>
      </c>
      <c r="I391" s="305">
        <v>0</v>
      </c>
      <c r="J391" s="305">
        <f t="shared" si="42"/>
        <v>3.07</v>
      </c>
      <c r="K391" s="319" t="s">
        <v>389</v>
      </c>
      <c r="L391" s="299"/>
      <c r="M391" s="460" t="s">
        <v>392</v>
      </c>
      <c r="N391" s="458" t="s">
        <v>381</v>
      </c>
      <c r="O391" s="349"/>
      <c r="P391" s="194">
        <v>0</v>
      </c>
      <c r="Q391" s="349">
        <v>2.0699999999999998</v>
      </c>
      <c r="R391" s="349"/>
      <c r="S391" s="349"/>
      <c r="T391" s="349"/>
      <c r="U391" s="349"/>
      <c r="V391" s="349"/>
      <c r="W391" s="349"/>
      <c r="X391" s="349"/>
      <c r="Y391" s="349"/>
      <c r="Z391" s="349"/>
      <c r="AA391" s="194"/>
      <c r="AB391" s="194"/>
      <c r="AC391" s="194"/>
      <c r="AD391" s="349"/>
      <c r="AE391" s="349"/>
      <c r="AF391" s="194"/>
      <c r="AG391" s="194"/>
      <c r="AH391" s="194"/>
      <c r="AI391" s="194"/>
      <c r="AJ391" s="194"/>
      <c r="AK391" s="194"/>
      <c r="AL391" s="194"/>
      <c r="AM391" s="194"/>
      <c r="AN391" s="194"/>
      <c r="AO391" s="194"/>
      <c r="AP391" s="349"/>
      <c r="AQ391" s="349"/>
      <c r="AR391" s="349"/>
      <c r="AS391" s="349"/>
      <c r="AT391" s="349"/>
      <c r="AU391" s="349"/>
      <c r="AV391" s="349">
        <v>1</v>
      </c>
      <c r="AW391" s="349"/>
      <c r="AX391" s="349"/>
      <c r="AY391" s="349"/>
      <c r="AZ391" s="349"/>
      <c r="BA391" s="349"/>
      <c r="BB391" s="194"/>
      <c r="BC391" s="194"/>
      <c r="BD391" s="194"/>
      <c r="BE391" s="194">
        <v>0</v>
      </c>
      <c r="BF391" s="194"/>
      <c r="BG391" s="194"/>
      <c r="BH391" s="194"/>
      <c r="BI391" s="194"/>
      <c r="BJ391" s="194"/>
      <c r="BK391" s="194"/>
      <c r="BL391" s="194"/>
      <c r="BM391" s="194"/>
      <c r="BN391" s="194"/>
      <c r="BO391" s="194"/>
      <c r="BP391" s="194"/>
      <c r="BQ391" s="193"/>
      <c r="BR391" s="193"/>
      <c r="BS391" s="321"/>
      <c r="BU391" s="194">
        <f t="shared" si="41"/>
        <v>0</v>
      </c>
      <c r="BV391" s="322"/>
      <c r="BW391" s="322"/>
      <c r="BX391" s="322"/>
      <c r="BY391" s="322"/>
    </row>
    <row r="392" spans="1:77" ht="33">
      <c r="A392" s="317">
        <v>54</v>
      </c>
      <c r="B392" s="318" t="s">
        <v>978</v>
      </c>
      <c r="C392" s="461" t="s">
        <v>416</v>
      </c>
      <c r="D392" s="317" t="s">
        <v>135</v>
      </c>
      <c r="E392" s="305">
        <v>7</v>
      </c>
      <c r="F392" s="305">
        <v>7</v>
      </c>
      <c r="G392" s="305"/>
      <c r="H392" s="305">
        <f t="shared" si="43"/>
        <v>7</v>
      </c>
      <c r="I392" s="305"/>
      <c r="J392" s="305">
        <f t="shared" si="42"/>
        <v>7</v>
      </c>
      <c r="K392" s="319" t="s">
        <v>389</v>
      </c>
      <c r="L392" s="299"/>
      <c r="M392" s="460" t="s">
        <v>392</v>
      </c>
      <c r="N392" s="458" t="s">
        <v>381</v>
      </c>
      <c r="O392" s="349"/>
      <c r="P392" s="194">
        <v>0</v>
      </c>
      <c r="Q392" s="349">
        <f>3-1</f>
        <v>2</v>
      </c>
      <c r="R392" s="349"/>
      <c r="S392" s="349"/>
      <c r="T392" s="349">
        <v>2</v>
      </c>
      <c r="U392" s="349"/>
      <c r="V392" s="349"/>
      <c r="W392" s="349"/>
      <c r="X392" s="349"/>
      <c r="Y392" s="349"/>
      <c r="Z392" s="349"/>
      <c r="AA392" s="194"/>
      <c r="AB392" s="194"/>
      <c r="AC392" s="194"/>
      <c r="AD392" s="349"/>
      <c r="AE392" s="349"/>
      <c r="AF392" s="194"/>
      <c r="AG392" s="194"/>
      <c r="AH392" s="194"/>
      <c r="AI392" s="194"/>
      <c r="AJ392" s="194"/>
      <c r="AK392" s="194"/>
      <c r="AL392" s="194"/>
      <c r="AM392" s="194"/>
      <c r="AN392" s="194"/>
      <c r="AO392" s="194"/>
      <c r="AP392" s="349"/>
      <c r="AQ392" s="349"/>
      <c r="AR392" s="349"/>
      <c r="AS392" s="349"/>
      <c r="AT392" s="349"/>
      <c r="AU392" s="349"/>
      <c r="AV392" s="349">
        <v>3</v>
      </c>
      <c r="AW392" s="349"/>
      <c r="AX392" s="349"/>
      <c r="AY392" s="349"/>
      <c r="AZ392" s="349"/>
      <c r="BA392" s="349"/>
      <c r="BB392" s="194"/>
      <c r="BC392" s="194"/>
      <c r="BD392" s="194"/>
      <c r="BE392" s="194">
        <v>0</v>
      </c>
      <c r="BF392" s="194"/>
      <c r="BG392" s="194"/>
      <c r="BH392" s="194"/>
      <c r="BI392" s="194"/>
      <c r="BJ392" s="194"/>
      <c r="BK392" s="194"/>
      <c r="BL392" s="194"/>
      <c r="BM392" s="194"/>
      <c r="BN392" s="194"/>
      <c r="BO392" s="194"/>
      <c r="BP392" s="194"/>
      <c r="BQ392" s="193" t="s">
        <v>979</v>
      </c>
      <c r="BR392" s="193"/>
      <c r="BS392" s="321" t="s">
        <v>479</v>
      </c>
      <c r="BU392" s="194">
        <f t="shared" si="41"/>
        <v>0</v>
      </c>
      <c r="BV392" s="322"/>
      <c r="BW392" s="322"/>
      <c r="BX392" s="322"/>
      <c r="BY392" s="322"/>
    </row>
    <row r="393" spans="1:77" ht="49.5">
      <c r="A393" s="317">
        <v>55</v>
      </c>
      <c r="B393" s="318" t="s">
        <v>980</v>
      </c>
      <c r="C393" s="461" t="s">
        <v>416</v>
      </c>
      <c r="D393" s="317" t="s">
        <v>135</v>
      </c>
      <c r="E393" s="305">
        <v>1.1499999999999999</v>
      </c>
      <c r="F393" s="305">
        <v>1.1499999999999999</v>
      </c>
      <c r="G393" s="305"/>
      <c r="H393" s="305">
        <f t="shared" si="43"/>
        <v>1.1499999999999999</v>
      </c>
      <c r="I393" s="305">
        <v>0</v>
      </c>
      <c r="J393" s="305">
        <f t="shared" si="42"/>
        <v>1.1499999999999999</v>
      </c>
      <c r="K393" s="319" t="s">
        <v>389</v>
      </c>
      <c r="L393" s="299"/>
      <c r="M393" s="460" t="s">
        <v>392</v>
      </c>
      <c r="N393" s="458" t="s">
        <v>381</v>
      </c>
      <c r="O393" s="397"/>
      <c r="P393" s="194">
        <v>0</v>
      </c>
      <c r="Q393" s="349">
        <v>0.5</v>
      </c>
      <c r="R393" s="349">
        <v>0.15</v>
      </c>
      <c r="S393" s="349"/>
      <c r="T393" s="397"/>
      <c r="U393" s="397"/>
      <c r="V393" s="397"/>
      <c r="W393" s="349"/>
      <c r="X393" s="349"/>
      <c r="Y393" s="349"/>
      <c r="Z393" s="349"/>
      <c r="AA393" s="194"/>
      <c r="AB393" s="194"/>
      <c r="AC393" s="194"/>
      <c r="AD393" s="349"/>
      <c r="AE393" s="349"/>
      <c r="AF393" s="194"/>
      <c r="AG393" s="194"/>
      <c r="AH393" s="194"/>
      <c r="AI393" s="194"/>
      <c r="AJ393" s="194"/>
      <c r="AK393" s="194"/>
      <c r="AL393" s="194"/>
      <c r="AM393" s="194"/>
      <c r="AN393" s="194"/>
      <c r="AO393" s="194"/>
      <c r="AP393" s="349"/>
      <c r="AQ393" s="349"/>
      <c r="AR393" s="349"/>
      <c r="AS393" s="349"/>
      <c r="AT393" s="349"/>
      <c r="AU393" s="349"/>
      <c r="AV393" s="349">
        <v>0.5</v>
      </c>
      <c r="AW393" s="349"/>
      <c r="AX393" s="349"/>
      <c r="AY393" s="349"/>
      <c r="AZ393" s="349"/>
      <c r="BA393" s="349"/>
      <c r="BB393" s="194"/>
      <c r="BC393" s="194"/>
      <c r="BD393" s="194"/>
      <c r="BE393" s="194">
        <v>0</v>
      </c>
      <c r="BF393" s="194"/>
      <c r="BG393" s="194"/>
      <c r="BH393" s="194"/>
      <c r="BI393" s="194"/>
      <c r="BJ393" s="194"/>
      <c r="BK393" s="194"/>
      <c r="BL393" s="194"/>
      <c r="BM393" s="194"/>
      <c r="BN393" s="194"/>
      <c r="BO393" s="194"/>
      <c r="BP393" s="194"/>
      <c r="BQ393" s="193"/>
      <c r="BR393" s="193"/>
      <c r="BS393" s="321"/>
      <c r="BU393" s="194">
        <f t="shared" si="41"/>
        <v>0</v>
      </c>
      <c r="BV393" s="322"/>
      <c r="BW393" s="322"/>
      <c r="BX393" s="322"/>
      <c r="BY393" s="322"/>
    </row>
    <row r="394" spans="1:77">
      <c r="A394" s="317">
        <v>56</v>
      </c>
      <c r="B394" s="318" t="s">
        <v>981</v>
      </c>
      <c r="C394" s="461" t="s">
        <v>418</v>
      </c>
      <c r="D394" s="317" t="s">
        <v>135</v>
      </c>
      <c r="E394" s="305">
        <v>0.3</v>
      </c>
      <c r="F394" s="305">
        <v>0.3</v>
      </c>
      <c r="G394" s="305"/>
      <c r="H394" s="305">
        <f t="shared" si="43"/>
        <v>0.3</v>
      </c>
      <c r="I394" s="305"/>
      <c r="J394" s="305">
        <f t="shared" si="42"/>
        <v>0.3</v>
      </c>
      <c r="K394" s="319" t="s">
        <v>389</v>
      </c>
      <c r="L394" s="299"/>
      <c r="M394" s="460" t="s">
        <v>392</v>
      </c>
      <c r="N394" s="458" t="s">
        <v>381</v>
      </c>
      <c r="O394" s="349"/>
      <c r="P394" s="194">
        <v>0</v>
      </c>
      <c r="Q394" s="349">
        <v>0.3</v>
      </c>
      <c r="R394" s="349"/>
      <c r="S394" s="349"/>
      <c r="T394" s="349"/>
      <c r="U394" s="349"/>
      <c r="V394" s="349"/>
      <c r="W394" s="349"/>
      <c r="X394" s="349"/>
      <c r="Y394" s="349"/>
      <c r="Z394" s="349"/>
      <c r="AA394" s="194"/>
      <c r="AB394" s="194"/>
      <c r="AC394" s="194"/>
      <c r="AD394" s="349"/>
      <c r="AE394" s="349"/>
      <c r="AF394" s="194"/>
      <c r="AG394" s="194"/>
      <c r="AH394" s="194"/>
      <c r="AI394" s="194"/>
      <c r="AJ394" s="194"/>
      <c r="AK394" s="194"/>
      <c r="AL394" s="194"/>
      <c r="AM394" s="194"/>
      <c r="AN394" s="194"/>
      <c r="AO394" s="194"/>
      <c r="AP394" s="349"/>
      <c r="AQ394" s="349"/>
      <c r="AR394" s="349"/>
      <c r="AS394" s="349"/>
      <c r="AT394" s="349"/>
      <c r="AU394" s="349"/>
      <c r="AV394" s="349"/>
      <c r="AW394" s="349"/>
      <c r="AX394" s="349"/>
      <c r="AY394" s="349"/>
      <c r="AZ394" s="349"/>
      <c r="BA394" s="349"/>
      <c r="BB394" s="194"/>
      <c r="BC394" s="194"/>
      <c r="BD394" s="194"/>
      <c r="BE394" s="194">
        <v>0</v>
      </c>
      <c r="BF394" s="194"/>
      <c r="BG394" s="194"/>
      <c r="BH394" s="194"/>
      <c r="BI394" s="194"/>
      <c r="BJ394" s="194"/>
      <c r="BK394" s="194"/>
      <c r="BL394" s="194"/>
      <c r="BM394" s="194"/>
      <c r="BN394" s="194"/>
      <c r="BO394" s="194"/>
      <c r="BP394" s="194"/>
      <c r="BQ394" s="193" t="s">
        <v>982</v>
      </c>
      <c r="BR394" s="193"/>
      <c r="BS394" s="321" t="s">
        <v>479</v>
      </c>
      <c r="BU394" s="194">
        <f t="shared" si="41"/>
        <v>0</v>
      </c>
      <c r="BV394" s="322"/>
      <c r="BW394" s="322"/>
      <c r="BX394" s="322"/>
      <c r="BY394" s="322" t="s">
        <v>410</v>
      </c>
    </row>
    <row r="395" spans="1:77" ht="33">
      <c r="A395" s="317">
        <v>57</v>
      </c>
      <c r="B395" s="318" t="s">
        <v>983</v>
      </c>
      <c r="C395" s="461" t="s">
        <v>418</v>
      </c>
      <c r="D395" s="317" t="s">
        <v>135</v>
      </c>
      <c r="E395" s="305">
        <v>1.1000000000000001</v>
      </c>
      <c r="F395" s="305">
        <v>1.1000000000000001</v>
      </c>
      <c r="G395" s="305"/>
      <c r="H395" s="305">
        <f t="shared" si="43"/>
        <v>1.1000000000000001</v>
      </c>
      <c r="I395" s="305"/>
      <c r="J395" s="305">
        <f t="shared" si="42"/>
        <v>1.1000000000000001</v>
      </c>
      <c r="K395" s="319" t="s">
        <v>389</v>
      </c>
      <c r="L395" s="299"/>
      <c r="M395" s="460" t="s">
        <v>392</v>
      </c>
      <c r="N395" s="458" t="s">
        <v>381</v>
      </c>
      <c r="O395" s="349"/>
      <c r="P395" s="194">
        <v>0</v>
      </c>
      <c r="Q395" s="349">
        <v>1</v>
      </c>
      <c r="R395" s="349"/>
      <c r="S395" s="349"/>
      <c r="T395" s="349"/>
      <c r="U395" s="349"/>
      <c r="V395" s="349"/>
      <c r="W395" s="349"/>
      <c r="X395" s="349"/>
      <c r="Y395" s="349"/>
      <c r="Z395" s="349"/>
      <c r="AA395" s="194"/>
      <c r="AB395" s="194"/>
      <c r="AC395" s="194"/>
      <c r="AD395" s="349"/>
      <c r="AE395" s="349"/>
      <c r="AF395" s="194"/>
      <c r="AG395" s="194"/>
      <c r="AH395" s="194"/>
      <c r="AI395" s="194"/>
      <c r="AJ395" s="194"/>
      <c r="AK395" s="194"/>
      <c r="AL395" s="194"/>
      <c r="AM395" s="194"/>
      <c r="AN395" s="194"/>
      <c r="AO395" s="194"/>
      <c r="AP395" s="349"/>
      <c r="AQ395" s="349"/>
      <c r="AR395" s="349"/>
      <c r="AS395" s="349"/>
      <c r="AT395" s="349"/>
      <c r="AU395" s="349"/>
      <c r="AV395" s="349"/>
      <c r="AW395" s="349"/>
      <c r="AX395" s="349"/>
      <c r="AY395" s="349"/>
      <c r="AZ395" s="349"/>
      <c r="BA395" s="349"/>
      <c r="BB395" s="194"/>
      <c r="BC395" s="194"/>
      <c r="BD395" s="194"/>
      <c r="BE395" s="194">
        <v>0</v>
      </c>
      <c r="BF395" s="194"/>
      <c r="BG395" s="194"/>
      <c r="BH395" s="194"/>
      <c r="BI395" s="194"/>
      <c r="BJ395" s="194"/>
      <c r="BK395" s="194"/>
      <c r="BL395" s="194"/>
      <c r="BM395" s="194"/>
      <c r="BN395" s="194">
        <v>0.1</v>
      </c>
      <c r="BO395" s="194"/>
      <c r="BP395" s="194"/>
      <c r="BQ395" s="193" t="s">
        <v>984</v>
      </c>
      <c r="BR395" s="193"/>
      <c r="BS395" s="321" t="s">
        <v>409</v>
      </c>
      <c r="BU395" s="194">
        <f t="shared" si="41"/>
        <v>0</v>
      </c>
      <c r="BV395" s="322"/>
      <c r="BW395" s="322"/>
      <c r="BX395" s="322"/>
      <c r="BY395" s="322" t="s">
        <v>410</v>
      </c>
    </row>
    <row r="396" spans="1:77">
      <c r="A396" s="317">
        <v>58</v>
      </c>
      <c r="B396" s="318" t="s">
        <v>985</v>
      </c>
      <c r="C396" s="461" t="s">
        <v>420</v>
      </c>
      <c r="D396" s="317" t="s">
        <v>135</v>
      </c>
      <c r="E396" s="305">
        <v>0.2</v>
      </c>
      <c r="F396" s="305">
        <v>0.2</v>
      </c>
      <c r="G396" s="305"/>
      <c r="H396" s="305">
        <f t="shared" si="43"/>
        <v>0.2</v>
      </c>
      <c r="I396" s="305"/>
      <c r="J396" s="305">
        <f t="shared" si="42"/>
        <v>0.2</v>
      </c>
      <c r="K396" s="319" t="s">
        <v>389</v>
      </c>
      <c r="L396" s="404"/>
      <c r="M396" s="460" t="s">
        <v>392</v>
      </c>
      <c r="N396" s="458" t="s">
        <v>381</v>
      </c>
      <c r="O396" s="320"/>
      <c r="P396" s="194">
        <v>0</v>
      </c>
      <c r="Q396" s="320">
        <v>0.2</v>
      </c>
      <c r="R396" s="320"/>
      <c r="S396" s="320"/>
      <c r="T396" s="320"/>
      <c r="U396" s="320"/>
      <c r="V396" s="320"/>
      <c r="W396" s="320"/>
      <c r="X396" s="320"/>
      <c r="Y396" s="320"/>
      <c r="Z396" s="320"/>
      <c r="AA396" s="194"/>
      <c r="AB396" s="194"/>
      <c r="AC396" s="194"/>
      <c r="AD396" s="320"/>
      <c r="AE396" s="320"/>
      <c r="AF396" s="194"/>
      <c r="AG396" s="194"/>
      <c r="AH396" s="194"/>
      <c r="AI396" s="194"/>
      <c r="AJ396" s="194"/>
      <c r="AK396" s="194"/>
      <c r="AL396" s="194"/>
      <c r="AM396" s="194"/>
      <c r="AN396" s="194"/>
      <c r="AO396" s="194"/>
      <c r="AP396" s="320"/>
      <c r="AQ396" s="320"/>
      <c r="AR396" s="320"/>
      <c r="AS396" s="320"/>
      <c r="AT396" s="320"/>
      <c r="AU396" s="320"/>
      <c r="AV396" s="320"/>
      <c r="AW396" s="320"/>
      <c r="AX396" s="320"/>
      <c r="AY396" s="320"/>
      <c r="AZ396" s="320"/>
      <c r="BA396" s="320"/>
      <c r="BB396" s="194"/>
      <c r="BC396" s="194"/>
      <c r="BD396" s="194"/>
      <c r="BE396" s="194">
        <v>0</v>
      </c>
      <c r="BF396" s="194"/>
      <c r="BG396" s="194"/>
      <c r="BH396" s="194"/>
      <c r="BI396" s="194"/>
      <c r="BJ396" s="194"/>
      <c r="BK396" s="194"/>
      <c r="BL396" s="194"/>
      <c r="BM396" s="194"/>
      <c r="BN396" s="194"/>
      <c r="BO396" s="194"/>
      <c r="BP396" s="194"/>
      <c r="BQ396" s="193" t="s">
        <v>986</v>
      </c>
      <c r="BR396" s="193" t="s">
        <v>559</v>
      </c>
      <c r="BS396" s="321"/>
      <c r="BU396" s="194">
        <f t="shared" si="41"/>
        <v>0</v>
      </c>
      <c r="BV396" s="322"/>
      <c r="BW396" s="322"/>
      <c r="BX396" s="322" t="s">
        <v>410</v>
      </c>
      <c r="BY396" s="322"/>
    </row>
    <row r="397" spans="1:77" ht="49.5">
      <c r="A397" s="317">
        <v>59</v>
      </c>
      <c r="B397" s="318" t="s">
        <v>987</v>
      </c>
      <c r="C397" s="461" t="s">
        <v>420</v>
      </c>
      <c r="D397" s="317" t="s">
        <v>135</v>
      </c>
      <c r="E397" s="305">
        <v>0.18</v>
      </c>
      <c r="F397" s="305">
        <v>0</v>
      </c>
      <c r="G397" s="305"/>
      <c r="H397" s="305">
        <f t="shared" si="43"/>
        <v>0.5</v>
      </c>
      <c r="I397" s="305"/>
      <c r="J397" s="305">
        <f t="shared" ref="J397:J430" si="44">SUM(O397:BP397)-V397</f>
        <v>0.5</v>
      </c>
      <c r="K397" s="319" t="s">
        <v>389</v>
      </c>
      <c r="L397" s="296" t="s">
        <v>958</v>
      </c>
      <c r="M397" s="460" t="s">
        <v>392</v>
      </c>
      <c r="N397" s="458" t="s">
        <v>381</v>
      </c>
      <c r="O397" s="194"/>
      <c r="P397" s="194">
        <v>0</v>
      </c>
      <c r="Q397" s="194">
        <v>0.3</v>
      </c>
      <c r="R397" s="194">
        <v>0.1</v>
      </c>
      <c r="S397" s="194"/>
      <c r="T397" s="194"/>
      <c r="U397" s="194">
        <v>0.1</v>
      </c>
      <c r="V397" s="194"/>
      <c r="W397" s="194"/>
      <c r="X397" s="194"/>
      <c r="Y397" s="194"/>
      <c r="Z397" s="194"/>
      <c r="AA397" s="194"/>
      <c r="AB397" s="194"/>
      <c r="AC397" s="194"/>
      <c r="AD397" s="194"/>
      <c r="AE397" s="194"/>
      <c r="AF397" s="194"/>
      <c r="AG397" s="194"/>
      <c r="AH397" s="194"/>
      <c r="AI397" s="194"/>
      <c r="AJ397" s="194"/>
      <c r="AK397" s="194"/>
      <c r="AL397" s="194"/>
      <c r="AM397" s="194"/>
      <c r="AN397" s="194"/>
      <c r="AO397" s="194"/>
      <c r="AP397" s="194"/>
      <c r="AQ397" s="194"/>
      <c r="AR397" s="194"/>
      <c r="AS397" s="194"/>
      <c r="AT397" s="194"/>
      <c r="AU397" s="194"/>
      <c r="AV397" s="194"/>
      <c r="AW397" s="194"/>
      <c r="AX397" s="194"/>
      <c r="AY397" s="194"/>
      <c r="AZ397" s="194"/>
      <c r="BA397" s="194"/>
      <c r="BB397" s="194"/>
      <c r="BC397" s="194"/>
      <c r="BD397" s="194"/>
      <c r="BE397" s="194">
        <v>0</v>
      </c>
      <c r="BF397" s="194"/>
      <c r="BG397" s="194"/>
      <c r="BH397" s="194"/>
      <c r="BI397" s="194"/>
      <c r="BJ397" s="194"/>
      <c r="BK397" s="194"/>
      <c r="BL397" s="194"/>
      <c r="BM397" s="194"/>
      <c r="BN397" s="194"/>
      <c r="BO397" s="194"/>
      <c r="BP397" s="194"/>
      <c r="BQ397" s="329"/>
      <c r="BR397" s="329"/>
      <c r="BS397" s="296"/>
      <c r="BU397" s="194">
        <f t="shared" si="41"/>
        <v>-0.32</v>
      </c>
      <c r="BV397" s="322"/>
      <c r="BW397" s="322"/>
      <c r="BX397" s="322" t="s">
        <v>410</v>
      </c>
      <c r="BY397" s="322"/>
    </row>
    <row r="398" spans="1:77" ht="33">
      <c r="A398" s="317">
        <v>60</v>
      </c>
      <c r="B398" s="318" t="s">
        <v>988</v>
      </c>
      <c r="C398" s="461" t="s">
        <v>420</v>
      </c>
      <c r="D398" s="317" t="s">
        <v>135</v>
      </c>
      <c r="E398" s="305">
        <v>0.18</v>
      </c>
      <c r="F398" s="305">
        <v>4.0999999999999996</v>
      </c>
      <c r="G398" s="305"/>
      <c r="H398" s="305">
        <f t="shared" si="43"/>
        <v>4.0999999999999996</v>
      </c>
      <c r="I398" s="305"/>
      <c r="J398" s="305">
        <f t="shared" si="44"/>
        <v>4.0999999999999996</v>
      </c>
      <c r="K398" s="319" t="s">
        <v>389</v>
      </c>
      <c r="M398" s="460" t="s">
        <v>392</v>
      </c>
      <c r="N398" s="458" t="s">
        <v>381</v>
      </c>
      <c r="O398" s="194"/>
      <c r="P398" s="194">
        <v>0.8</v>
      </c>
      <c r="Q398" s="194">
        <v>3</v>
      </c>
      <c r="R398" s="194"/>
      <c r="S398" s="194"/>
      <c r="T398" s="194">
        <v>0.2</v>
      </c>
      <c r="U398" s="194">
        <v>0.1</v>
      </c>
      <c r="V398" s="194"/>
      <c r="W398" s="194"/>
      <c r="X398" s="194"/>
      <c r="Y398" s="194"/>
      <c r="Z398" s="194"/>
      <c r="AA398" s="194"/>
      <c r="AB398" s="194"/>
      <c r="AC398" s="194"/>
      <c r="AD398" s="194"/>
      <c r="AE398" s="194"/>
      <c r="AF398" s="194"/>
      <c r="AG398" s="194"/>
      <c r="AH398" s="194"/>
      <c r="AI398" s="194"/>
      <c r="AJ398" s="194"/>
      <c r="AK398" s="194"/>
      <c r="AL398" s="194"/>
      <c r="AM398" s="194"/>
      <c r="AN398" s="194"/>
      <c r="AO398" s="194"/>
      <c r="AP398" s="194"/>
      <c r="AQ398" s="194"/>
      <c r="AR398" s="194"/>
      <c r="AS398" s="194"/>
      <c r="AT398" s="194"/>
      <c r="AU398" s="194"/>
      <c r="AV398" s="194"/>
      <c r="AW398" s="194"/>
      <c r="AX398" s="194"/>
      <c r="AY398" s="194"/>
      <c r="AZ398" s="194"/>
      <c r="BA398" s="194"/>
      <c r="BB398" s="194"/>
      <c r="BC398" s="194"/>
      <c r="BD398" s="194"/>
      <c r="BE398" s="194">
        <v>0</v>
      </c>
      <c r="BF398" s="194"/>
      <c r="BG398" s="194"/>
      <c r="BH398" s="194"/>
      <c r="BI398" s="194"/>
      <c r="BJ398" s="194"/>
      <c r="BK398" s="194"/>
      <c r="BL398" s="194"/>
      <c r="BM398" s="194"/>
      <c r="BN398" s="194"/>
      <c r="BO398" s="194"/>
      <c r="BP398" s="194"/>
      <c r="BQ398" s="193" t="s">
        <v>989</v>
      </c>
      <c r="BR398" s="193" t="s">
        <v>390</v>
      </c>
      <c r="BS398" s="296"/>
      <c r="BT398" s="296" t="s">
        <v>703</v>
      </c>
      <c r="BV398" s="322"/>
      <c r="BW398" s="322"/>
      <c r="BX398" s="322"/>
      <c r="BY398" s="322" t="s">
        <v>410</v>
      </c>
    </row>
    <row r="399" spans="1:77" ht="33">
      <c r="A399" s="317">
        <v>61</v>
      </c>
      <c r="B399" s="318" t="s">
        <v>990</v>
      </c>
      <c r="C399" s="461" t="s">
        <v>420</v>
      </c>
      <c r="D399" s="317" t="s">
        <v>135</v>
      </c>
      <c r="E399" s="305">
        <v>0.18</v>
      </c>
      <c r="F399" s="305">
        <v>3.3000000000000003</v>
      </c>
      <c r="G399" s="305"/>
      <c r="H399" s="305">
        <v>3.3000000000000003</v>
      </c>
      <c r="I399" s="305"/>
      <c r="J399" s="305">
        <f t="shared" si="44"/>
        <v>5.8</v>
      </c>
      <c r="K399" s="319" t="s">
        <v>389</v>
      </c>
      <c r="L399" s="329" t="s">
        <v>991</v>
      </c>
      <c r="M399" s="460" t="s">
        <v>392</v>
      </c>
      <c r="N399" s="458" t="s">
        <v>381</v>
      </c>
      <c r="O399" s="194"/>
      <c r="P399" s="194">
        <v>1.5</v>
      </c>
      <c r="Q399" s="194">
        <v>4</v>
      </c>
      <c r="R399" s="194"/>
      <c r="S399" s="194"/>
      <c r="T399" s="194">
        <v>0.2</v>
      </c>
      <c r="U399" s="194">
        <v>0.1</v>
      </c>
      <c r="V399" s="194"/>
      <c r="W399" s="194"/>
      <c r="X399" s="194"/>
      <c r="Y399" s="194"/>
      <c r="Z399" s="194"/>
      <c r="AA399" s="194"/>
      <c r="AB399" s="194"/>
      <c r="AC399" s="194"/>
      <c r="AD399" s="194"/>
      <c r="AE399" s="194"/>
      <c r="AF399" s="194"/>
      <c r="AG399" s="194"/>
      <c r="AH399" s="194"/>
      <c r="AI399" s="194"/>
      <c r="AJ399" s="194"/>
      <c r="AK399" s="194"/>
      <c r="AL399" s="194"/>
      <c r="AM399" s="194"/>
      <c r="AN399" s="194"/>
      <c r="AO399" s="194"/>
      <c r="AP399" s="194"/>
      <c r="AQ399" s="194"/>
      <c r="AR399" s="194"/>
      <c r="AS399" s="194"/>
      <c r="AT399" s="194"/>
      <c r="AU399" s="194"/>
      <c r="AV399" s="194"/>
      <c r="AW399" s="194"/>
      <c r="AX399" s="194"/>
      <c r="AY399" s="194"/>
      <c r="AZ399" s="194"/>
      <c r="BA399" s="194"/>
      <c r="BB399" s="194"/>
      <c r="BC399" s="194"/>
      <c r="BD399" s="194"/>
      <c r="BE399" s="194">
        <v>0</v>
      </c>
      <c r="BF399" s="194"/>
      <c r="BG399" s="194"/>
      <c r="BH399" s="194"/>
      <c r="BI399" s="194"/>
      <c r="BJ399" s="194"/>
      <c r="BK399" s="194"/>
      <c r="BL399" s="194"/>
      <c r="BM399" s="322"/>
      <c r="BN399" s="322"/>
      <c r="BO399" s="322"/>
      <c r="BP399" s="322"/>
      <c r="BQ399" s="193" t="s">
        <v>992</v>
      </c>
      <c r="BR399" s="193" t="s">
        <v>390</v>
      </c>
      <c r="BS399" s="296"/>
      <c r="BT399" s="296" t="s">
        <v>703</v>
      </c>
      <c r="BV399" s="322"/>
      <c r="BW399" s="322"/>
      <c r="BX399" s="322"/>
      <c r="BY399" s="322" t="s">
        <v>410</v>
      </c>
    </row>
    <row r="400" spans="1:77">
      <c r="A400" s="317">
        <v>62</v>
      </c>
      <c r="B400" s="318" t="s">
        <v>993</v>
      </c>
      <c r="C400" s="461" t="s">
        <v>420</v>
      </c>
      <c r="D400" s="317" t="s">
        <v>135</v>
      </c>
      <c r="E400" s="305">
        <v>0.18</v>
      </c>
      <c r="F400" s="305">
        <v>0.18</v>
      </c>
      <c r="G400" s="305"/>
      <c r="H400" s="305">
        <f t="shared" ref="H400:H463" si="45">I400+J400</f>
        <v>0.18</v>
      </c>
      <c r="I400" s="305"/>
      <c r="J400" s="305">
        <f t="shared" si="44"/>
        <v>0.18</v>
      </c>
      <c r="K400" s="319" t="s">
        <v>389</v>
      </c>
      <c r="L400" s="404"/>
      <c r="M400" s="460" t="s">
        <v>392</v>
      </c>
      <c r="N400" s="458" t="s">
        <v>381</v>
      </c>
      <c r="O400" s="349"/>
      <c r="P400" s="194">
        <v>0</v>
      </c>
      <c r="Q400" s="349">
        <v>0.18</v>
      </c>
      <c r="R400" s="349"/>
      <c r="S400" s="349"/>
      <c r="T400" s="349"/>
      <c r="U400" s="349"/>
      <c r="V400" s="349"/>
      <c r="W400" s="349"/>
      <c r="X400" s="349"/>
      <c r="Y400" s="349"/>
      <c r="Z400" s="349"/>
      <c r="AA400" s="194"/>
      <c r="AB400" s="194"/>
      <c r="AC400" s="194"/>
      <c r="AD400" s="349"/>
      <c r="AE400" s="349"/>
      <c r="AF400" s="194"/>
      <c r="AG400" s="194"/>
      <c r="AH400" s="194"/>
      <c r="AI400" s="194"/>
      <c r="AJ400" s="194"/>
      <c r="AK400" s="194"/>
      <c r="AL400" s="194"/>
      <c r="AM400" s="194"/>
      <c r="AN400" s="194"/>
      <c r="AO400" s="194"/>
      <c r="AP400" s="349"/>
      <c r="AQ400" s="349"/>
      <c r="AR400" s="349"/>
      <c r="AS400" s="349"/>
      <c r="AT400" s="349"/>
      <c r="AU400" s="349"/>
      <c r="AV400" s="349"/>
      <c r="AW400" s="349"/>
      <c r="AX400" s="349"/>
      <c r="AY400" s="349"/>
      <c r="AZ400" s="349"/>
      <c r="BA400" s="349"/>
      <c r="BB400" s="194"/>
      <c r="BC400" s="194"/>
      <c r="BD400" s="194"/>
      <c r="BE400" s="194">
        <v>0</v>
      </c>
      <c r="BF400" s="194"/>
      <c r="BG400" s="194"/>
      <c r="BH400" s="194"/>
      <c r="BI400" s="194"/>
      <c r="BJ400" s="194"/>
      <c r="BK400" s="194"/>
      <c r="BL400" s="194"/>
      <c r="BM400" s="194"/>
      <c r="BN400" s="194"/>
      <c r="BO400" s="194"/>
      <c r="BP400" s="194"/>
      <c r="BQ400" s="193" t="s">
        <v>994</v>
      </c>
      <c r="BR400" s="193" t="s">
        <v>390</v>
      </c>
      <c r="BS400" s="321"/>
      <c r="BT400" s="295" t="s">
        <v>703</v>
      </c>
      <c r="BU400" s="194">
        <f>E400-H400</f>
        <v>0</v>
      </c>
      <c r="BV400" s="322"/>
      <c r="BW400" s="322"/>
      <c r="BX400" s="322"/>
      <c r="BY400" s="322" t="s">
        <v>410</v>
      </c>
    </row>
    <row r="401" spans="1:77" ht="49.5">
      <c r="A401" s="317">
        <v>63</v>
      </c>
      <c r="B401" s="318" t="s">
        <v>995</v>
      </c>
      <c r="C401" s="461" t="s">
        <v>422</v>
      </c>
      <c r="D401" s="317" t="s">
        <v>135</v>
      </c>
      <c r="E401" s="305">
        <v>1.2</v>
      </c>
      <c r="F401" s="305">
        <v>1.2</v>
      </c>
      <c r="G401" s="305"/>
      <c r="H401" s="305">
        <f t="shared" si="45"/>
        <v>1.2</v>
      </c>
      <c r="I401" s="305">
        <v>0.5</v>
      </c>
      <c r="J401" s="305">
        <f t="shared" si="44"/>
        <v>0.7</v>
      </c>
      <c r="K401" s="319" t="s">
        <v>389</v>
      </c>
      <c r="L401" s="299"/>
      <c r="M401" s="460" t="s">
        <v>392</v>
      </c>
      <c r="N401" s="458" t="s">
        <v>381</v>
      </c>
      <c r="O401" s="368"/>
      <c r="P401" s="194">
        <v>0</v>
      </c>
      <c r="Q401" s="368">
        <v>0.5</v>
      </c>
      <c r="R401" s="368"/>
      <c r="S401" s="368"/>
      <c r="T401" s="368">
        <v>0.1</v>
      </c>
      <c r="U401" s="368">
        <v>0.1</v>
      </c>
      <c r="V401" s="368"/>
      <c r="W401" s="368"/>
      <c r="X401" s="368"/>
      <c r="Y401" s="368"/>
      <c r="Z401" s="368"/>
      <c r="AA401" s="194"/>
      <c r="AB401" s="194"/>
      <c r="AC401" s="194"/>
      <c r="AD401" s="368"/>
      <c r="AE401" s="368"/>
      <c r="AF401" s="194"/>
      <c r="AG401" s="194"/>
      <c r="AH401" s="194"/>
      <c r="AI401" s="194"/>
      <c r="AJ401" s="194"/>
      <c r="AK401" s="194"/>
      <c r="AL401" s="194"/>
      <c r="AM401" s="194"/>
      <c r="AN401" s="194"/>
      <c r="AO401" s="194"/>
      <c r="AP401" s="368"/>
      <c r="AQ401" s="368"/>
      <c r="AR401" s="368"/>
      <c r="AS401" s="368"/>
      <c r="AT401" s="368"/>
      <c r="AU401" s="368"/>
      <c r="AV401" s="368"/>
      <c r="AW401" s="368"/>
      <c r="AX401" s="368"/>
      <c r="AY401" s="368"/>
      <c r="AZ401" s="368"/>
      <c r="BA401" s="368"/>
      <c r="BB401" s="194"/>
      <c r="BC401" s="194"/>
      <c r="BD401" s="194"/>
      <c r="BE401" s="194">
        <v>0</v>
      </c>
      <c r="BF401" s="194"/>
      <c r="BG401" s="194"/>
      <c r="BH401" s="194"/>
      <c r="BI401" s="194"/>
      <c r="BJ401" s="194"/>
      <c r="BK401" s="194"/>
      <c r="BL401" s="194"/>
      <c r="BM401" s="194"/>
      <c r="BN401" s="194"/>
      <c r="BO401" s="194"/>
      <c r="BP401" s="194"/>
      <c r="BQ401" s="193" t="s">
        <v>996</v>
      </c>
      <c r="BR401" s="193"/>
      <c r="BS401" s="321" t="s">
        <v>479</v>
      </c>
      <c r="BU401" s="194">
        <f>E401-H401</f>
        <v>0</v>
      </c>
      <c r="BV401" s="322"/>
      <c r="BW401" s="322"/>
      <c r="BX401" s="322"/>
      <c r="BY401" s="322"/>
    </row>
    <row r="402" spans="1:77" ht="49.5">
      <c r="A402" s="317">
        <v>64</v>
      </c>
      <c r="B402" s="318" t="s">
        <v>997</v>
      </c>
      <c r="C402" s="461" t="s">
        <v>422</v>
      </c>
      <c r="D402" s="317" t="s">
        <v>135</v>
      </c>
      <c r="E402" s="305">
        <v>3.4000000000000004</v>
      </c>
      <c r="F402" s="305">
        <v>2.6</v>
      </c>
      <c r="G402" s="305"/>
      <c r="H402" s="305">
        <f t="shared" si="45"/>
        <v>2.6</v>
      </c>
      <c r="I402" s="305">
        <v>0.8</v>
      </c>
      <c r="J402" s="305">
        <f t="shared" si="44"/>
        <v>1.8</v>
      </c>
      <c r="K402" s="319" t="s">
        <v>389</v>
      </c>
      <c r="L402" s="299"/>
      <c r="M402" s="460" t="s">
        <v>392</v>
      </c>
      <c r="N402" s="458" t="s">
        <v>381</v>
      </c>
      <c r="O402" s="349">
        <v>0.5</v>
      </c>
      <c r="P402" s="194">
        <v>0.3</v>
      </c>
      <c r="Q402" s="349">
        <v>1</v>
      </c>
      <c r="R402" s="349"/>
      <c r="S402" s="349"/>
      <c r="T402" s="349"/>
      <c r="U402" s="349"/>
      <c r="V402" s="349"/>
      <c r="W402" s="349"/>
      <c r="X402" s="349"/>
      <c r="Y402" s="349"/>
      <c r="Z402" s="349"/>
      <c r="AA402" s="194"/>
      <c r="AB402" s="194"/>
      <c r="AC402" s="194"/>
      <c r="AD402" s="349"/>
      <c r="AE402" s="349"/>
      <c r="AF402" s="194"/>
      <c r="AG402" s="194"/>
      <c r="AH402" s="194"/>
      <c r="AI402" s="194"/>
      <c r="AJ402" s="194"/>
      <c r="AK402" s="194"/>
      <c r="AL402" s="194"/>
      <c r="AM402" s="194"/>
      <c r="AN402" s="194"/>
      <c r="AO402" s="194"/>
      <c r="AP402" s="349"/>
      <c r="AQ402" s="349"/>
      <c r="AR402" s="349"/>
      <c r="AS402" s="349"/>
      <c r="AT402" s="349"/>
      <c r="AU402" s="349"/>
      <c r="AV402" s="349"/>
      <c r="AW402" s="349"/>
      <c r="AX402" s="349"/>
      <c r="AY402" s="349"/>
      <c r="AZ402" s="349"/>
      <c r="BA402" s="349"/>
      <c r="BB402" s="194"/>
      <c r="BC402" s="194"/>
      <c r="BD402" s="194"/>
      <c r="BE402" s="194">
        <v>0</v>
      </c>
      <c r="BF402" s="194"/>
      <c r="BG402" s="194"/>
      <c r="BH402" s="194"/>
      <c r="BI402" s="194"/>
      <c r="BJ402" s="194"/>
      <c r="BK402" s="194"/>
      <c r="BL402" s="194"/>
      <c r="BM402" s="194"/>
      <c r="BN402" s="194"/>
      <c r="BO402" s="194"/>
      <c r="BP402" s="194"/>
      <c r="BQ402" s="193" t="s">
        <v>998</v>
      </c>
      <c r="BR402" s="193"/>
      <c r="BS402" s="321" t="s">
        <v>479</v>
      </c>
      <c r="BU402" s="194">
        <f>E402-H402</f>
        <v>0.80000000000000027</v>
      </c>
      <c r="BV402" s="322"/>
      <c r="BW402" s="322"/>
      <c r="BX402" s="322"/>
      <c r="BY402" s="322"/>
    </row>
    <row r="403" spans="1:77" ht="33">
      <c r="A403" s="317">
        <v>65</v>
      </c>
      <c r="B403" s="318" t="s">
        <v>999</v>
      </c>
      <c r="C403" s="15" t="s">
        <v>1000</v>
      </c>
      <c r="D403" s="317" t="s">
        <v>135</v>
      </c>
      <c r="E403" s="305">
        <v>15</v>
      </c>
      <c r="F403" s="305">
        <v>15</v>
      </c>
      <c r="G403" s="305"/>
      <c r="H403" s="305">
        <f t="shared" si="45"/>
        <v>15</v>
      </c>
      <c r="I403" s="305">
        <v>0</v>
      </c>
      <c r="J403" s="305">
        <f t="shared" si="44"/>
        <v>15</v>
      </c>
      <c r="K403" s="319" t="s">
        <v>389</v>
      </c>
      <c r="L403" s="299"/>
      <c r="M403" s="460" t="s">
        <v>392</v>
      </c>
      <c r="N403" s="458"/>
      <c r="O403" s="194"/>
      <c r="P403" s="194">
        <v>2.1</v>
      </c>
      <c r="Q403" s="194">
        <v>2.1</v>
      </c>
      <c r="R403" s="194">
        <v>0.7</v>
      </c>
      <c r="S403" s="194"/>
      <c r="T403" s="194">
        <v>3.2</v>
      </c>
      <c r="U403" s="194">
        <v>3.6</v>
      </c>
      <c r="V403" s="194"/>
      <c r="W403" s="194"/>
      <c r="X403" s="194"/>
      <c r="Y403" s="194"/>
      <c r="Z403" s="194"/>
      <c r="AA403" s="194"/>
      <c r="AB403" s="194"/>
      <c r="AC403" s="194"/>
      <c r="AD403" s="194"/>
      <c r="AE403" s="194"/>
      <c r="AF403" s="194"/>
      <c r="AG403" s="194"/>
      <c r="AH403" s="194"/>
      <c r="AI403" s="194"/>
      <c r="AJ403" s="194"/>
      <c r="AK403" s="194"/>
      <c r="AL403" s="194"/>
      <c r="AM403" s="194"/>
      <c r="AN403" s="194"/>
      <c r="AO403" s="194"/>
      <c r="AP403" s="194"/>
      <c r="AQ403" s="194"/>
      <c r="AR403" s="194"/>
      <c r="AS403" s="194"/>
      <c r="AT403" s="194"/>
      <c r="AU403" s="194"/>
      <c r="AV403" s="194"/>
      <c r="AW403" s="194">
        <v>0.5</v>
      </c>
      <c r="AX403" s="194"/>
      <c r="AY403" s="194"/>
      <c r="AZ403" s="194"/>
      <c r="BA403" s="194"/>
      <c r="BB403" s="194"/>
      <c r="BC403" s="194"/>
      <c r="BD403" s="194"/>
      <c r="BE403" s="194">
        <v>0</v>
      </c>
      <c r="BF403" s="194"/>
      <c r="BG403" s="194"/>
      <c r="BH403" s="194"/>
      <c r="BI403" s="194"/>
      <c r="BJ403" s="194">
        <v>2</v>
      </c>
      <c r="BK403" s="194"/>
      <c r="BL403" s="194"/>
      <c r="BM403" s="194"/>
      <c r="BN403" s="194">
        <f>2.8-2</f>
        <v>0.79999999999999982</v>
      </c>
      <c r="BO403" s="194"/>
      <c r="BP403" s="194"/>
      <c r="BQ403" s="193"/>
      <c r="BR403" s="193"/>
      <c r="BS403" s="321"/>
      <c r="BU403" s="194">
        <f>E403-H403</f>
        <v>0</v>
      </c>
      <c r="BV403" s="322"/>
      <c r="BW403" s="322"/>
      <c r="BX403" s="322"/>
      <c r="BY403" s="322"/>
    </row>
    <row r="404" spans="1:77" s="384" customFormat="1" hidden="1">
      <c r="A404" s="371" t="s">
        <v>869</v>
      </c>
      <c r="B404" s="392"/>
      <c r="C404" s="461" t="s">
        <v>402</v>
      </c>
      <c r="D404" s="317" t="s">
        <v>135</v>
      </c>
      <c r="E404" s="373"/>
      <c r="F404" s="393">
        <v>7.6999999999999993</v>
      </c>
      <c r="G404" s="393"/>
      <c r="H404" s="373">
        <f t="shared" si="45"/>
        <v>7.6999999999999993</v>
      </c>
      <c r="I404" s="373"/>
      <c r="J404" s="305">
        <f t="shared" si="44"/>
        <v>7.6999999999999993</v>
      </c>
      <c r="K404" s="319" t="s">
        <v>389</v>
      </c>
      <c r="L404" s="394"/>
      <c r="M404" s="460" t="s">
        <v>392</v>
      </c>
      <c r="N404" s="458" t="s">
        <v>381</v>
      </c>
      <c r="O404" s="405"/>
      <c r="P404" s="194">
        <v>1.05</v>
      </c>
      <c r="Q404" s="405">
        <v>1.0499999999999998</v>
      </c>
      <c r="R404" s="405">
        <v>0.3</v>
      </c>
      <c r="S404" s="405"/>
      <c r="T404" s="405">
        <v>1.6</v>
      </c>
      <c r="U404" s="405">
        <v>1.8</v>
      </c>
      <c r="V404" s="405"/>
      <c r="W404" s="405"/>
      <c r="X404" s="405"/>
      <c r="Y404" s="405"/>
      <c r="Z404" s="405"/>
      <c r="AA404" s="379"/>
      <c r="AB404" s="379"/>
      <c r="AC404" s="379"/>
      <c r="AD404" s="405"/>
      <c r="AE404" s="405"/>
      <c r="AF404" s="379"/>
      <c r="AG404" s="379"/>
      <c r="AH404" s="379"/>
      <c r="AI404" s="379"/>
      <c r="AJ404" s="379"/>
      <c r="AK404" s="379"/>
      <c r="AL404" s="379"/>
      <c r="AM404" s="379"/>
      <c r="AN404" s="379"/>
      <c r="AO404" s="379"/>
      <c r="AP404" s="405"/>
      <c r="AQ404" s="405"/>
      <c r="AR404" s="405"/>
      <c r="AS404" s="405"/>
      <c r="AT404" s="405"/>
      <c r="AU404" s="405"/>
      <c r="AV404" s="405"/>
      <c r="AW404" s="405">
        <v>0.5</v>
      </c>
      <c r="AX404" s="405"/>
      <c r="AY404" s="405"/>
      <c r="AZ404" s="405"/>
      <c r="BA404" s="405"/>
      <c r="BB404" s="379"/>
      <c r="BC404" s="405"/>
      <c r="BD404" s="379"/>
      <c r="BE404" s="379">
        <v>0</v>
      </c>
      <c r="BF404" s="379"/>
      <c r="BG404" s="379"/>
      <c r="BH404" s="379"/>
      <c r="BI404" s="379"/>
      <c r="BJ404" s="379">
        <v>1</v>
      </c>
      <c r="BK404" s="379"/>
      <c r="BL404" s="379"/>
      <c r="BM404" s="379"/>
      <c r="BN404" s="379">
        <f>1.4-1</f>
        <v>0.39999999999999991</v>
      </c>
      <c r="BO404" s="379"/>
      <c r="BP404" s="379"/>
      <c r="BQ404" s="380"/>
      <c r="BR404" s="380"/>
      <c r="BS404" s="381"/>
      <c r="BV404" s="394"/>
      <c r="BW404" s="394"/>
      <c r="BX404" s="394"/>
      <c r="BY404" s="394"/>
    </row>
    <row r="405" spans="1:77" s="384" customFormat="1" hidden="1">
      <c r="A405" s="371" t="s">
        <v>869</v>
      </c>
      <c r="B405" s="392"/>
      <c r="C405" s="461" t="s">
        <v>422</v>
      </c>
      <c r="D405" s="317" t="s">
        <v>135</v>
      </c>
      <c r="E405" s="373"/>
      <c r="F405" s="393">
        <v>7.2999999999999989</v>
      </c>
      <c r="G405" s="393"/>
      <c r="H405" s="373">
        <f t="shared" si="45"/>
        <v>7.2999999999999989</v>
      </c>
      <c r="I405" s="373"/>
      <c r="J405" s="305">
        <f t="shared" si="44"/>
        <v>7.2999999999999989</v>
      </c>
      <c r="K405" s="319" t="s">
        <v>389</v>
      </c>
      <c r="L405" s="394"/>
      <c r="M405" s="460" t="s">
        <v>392</v>
      </c>
      <c r="N405" s="458" t="s">
        <v>381</v>
      </c>
      <c r="O405" s="405"/>
      <c r="P405" s="194">
        <v>1.05</v>
      </c>
      <c r="Q405" s="406">
        <v>1.0499999999999998</v>
      </c>
      <c r="R405" s="405">
        <v>0.39999999999999991</v>
      </c>
      <c r="S405" s="405"/>
      <c r="T405" s="405">
        <v>1.6</v>
      </c>
      <c r="U405" s="405">
        <v>1.8</v>
      </c>
      <c r="V405" s="405"/>
      <c r="W405" s="405"/>
      <c r="X405" s="405"/>
      <c r="Y405" s="405"/>
      <c r="Z405" s="405"/>
      <c r="AA405" s="379"/>
      <c r="AB405" s="379"/>
      <c r="AC405" s="379"/>
      <c r="AD405" s="405"/>
      <c r="AE405" s="405"/>
      <c r="AF405" s="379"/>
      <c r="AG405" s="379"/>
      <c r="AH405" s="379"/>
      <c r="AI405" s="379"/>
      <c r="AJ405" s="379"/>
      <c r="AK405" s="379"/>
      <c r="AL405" s="379"/>
      <c r="AM405" s="379"/>
      <c r="AN405" s="379"/>
      <c r="AO405" s="379"/>
      <c r="AP405" s="405"/>
      <c r="AQ405" s="405"/>
      <c r="AR405" s="405"/>
      <c r="AS405" s="405"/>
      <c r="AT405" s="405"/>
      <c r="AU405" s="405"/>
      <c r="AV405" s="405"/>
      <c r="AW405" s="405"/>
      <c r="AX405" s="405"/>
      <c r="AY405" s="405"/>
      <c r="AZ405" s="405"/>
      <c r="BA405" s="405"/>
      <c r="BB405" s="379"/>
      <c r="BC405" s="405"/>
      <c r="BD405" s="379"/>
      <c r="BE405" s="379">
        <v>0</v>
      </c>
      <c r="BF405" s="379"/>
      <c r="BG405" s="379"/>
      <c r="BH405" s="379"/>
      <c r="BI405" s="379"/>
      <c r="BJ405" s="379">
        <v>1</v>
      </c>
      <c r="BK405" s="379"/>
      <c r="BL405" s="379"/>
      <c r="BM405" s="379"/>
      <c r="BN405" s="379">
        <f>1.4-1</f>
        <v>0.39999999999999991</v>
      </c>
      <c r="BO405" s="379"/>
      <c r="BP405" s="379"/>
      <c r="BQ405" s="380"/>
      <c r="BR405" s="380"/>
      <c r="BS405" s="381"/>
      <c r="BV405" s="394"/>
      <c r="BW405" s="394"/>
      <c r="BX405" s="394"/>
      <c r="BY405" s="394"/>
    </row>
    <row r="406" spans="1:77" ht="21" customHeight="1">
      <c r="A406" s="317">
        <v>66</v>
      </c>
      <c r="B406" s="318" t="s">
        <v>1001</v>
      </c>
      <c r="C406" s="461" t="s">
        <v>424</v>
      </c>
      <c r="D406" s="317" t="s">
        <v>135</v>
      </c>
      <c r="E406" s="305">
        <v>0.5</v>
      </c>
      <c r="F406" s="305">
        <v>0.5</v>
      </c>
      <c r="G406" s="305"/>
      <c r="H406" s="305">
        <f t="shared" si="45"/>
        <v>0.5</v>
      </c>
      <c r="I406" s="305"/>
      <c r="J406" s="305">
        <f t="shared" si="44"/>
        <v>0.5</v>
      </c>
      <c r="K406" s="319" t="s">
        <v>389</v>
      </c>
      <c r="L406" s="299"/>
      <c r="M406" s="460" t="s">
        <v>392</v>
      </c>
      <c r="N406" s="458" t="s">
        <v>381</v>
      </c>
      <c r="O406" s="320"/>
      <c r="P406" s="194">
        <v>0</v>
      </c>
      <c r="Q406" s="320">
        <v>0.5</v>
      </c>
      <c r="R406" s="320"/>
      <c r="S406" s="320"/>
      <c r="T406" s="320"/>
      <c r="U406" s="320"/>
      <c r="V406" s="320"/>
      <c r="W406" s="320"/>
      <c r="X406" s="320"/>
      <c r="Y406" s="320"/>
      <c r="Z406" s="320"/>
      <c r="AA406" s="194"/>
      <c r="AB406" s="194"/>
      <c r="AC406" s="194"/>
      <c r="AD406" s="320"/>
      <c r="AE406" s="320"/>
      <c r="AF406" s="194"/>
      <c r="AG406" s="194"/>
      <c r="AH406" s="194"/>
      <c r="AI406" s="194"/>
      <c r="AJ406" s="194"/>
      <c r="AK406" s="194"/>
      <c r="AL406" s="194"/>
      <c r="AM406" s="194"/>
      <c r="AN406" s="194"/>
      <c r="AO406" s="194"/>
      <c r="AP406" s="320"/>
      <c r="AQ406" s="320"/>
      <c r="AR406" s="320"/>
      <c r="AS406" s="320"/>
      <c r="AT406" s="320"/>
      <c r="AU406" s="320"/>
      <c r="AV406" s="320"/>
      <c r="AW406" s="320"/>
      <c r="AX406" s="320"/>
      <c r="AY406" s="320"/>
      <c r="AZ406" s="320"/>
      <c r="BA406" s="320"/>
      <c r="BB406" s="194"/>
      <c r="BC406" s="194"/>
      <c r="BD406" s="194"/>
      <c r="BE406" s="194">
        <v>0</v>
      </c>
      <c r="BF406" s="194"/>
      <c r="BG406" s="194"/>
      <c r="BH406" s="194"/>
      <c r="BI406" s="194"/>
      <c r="BJ406" s="194"/>
      <c r="BK406" s="194"/>
      <c r="BL406" s="194"/>
      <c r="BM406" s="194"/>
      <c r="BN406" s="194"/>
      <c r="BO406" s="194"/>
      <c r="BP406" s="194"/>
      <c r="BQ406" s="193" t="s">
        <v>1002</v>
      </c>
      <c r="BR406" s="193"/>
      <c r="BS406" s="321" t="s">
        <v>479</v>
      </c>
      <c r="BU406" s="194">
        <f t="shared" ref="BU406:BU420" si="46">E406-H406</f>
        <v>0</v>
      </c>
      <c r="BV406" s="322"/>
      <c r="BW406" s="322"/>
      <c r="BX406" s="322"/>
      <c r="BY406" s="322"/>
    </row>
    <row r="407" spans="1:77" ht="23.25" customHeight="1">
      <c r="A407" s="317">
        <v>67</v>
      </c>
      <c r="B407" s="318" t="s">
        <v>1003</v>
      </c>
      <c r="C407" s="461" t="s">
        <v>424</v>
      </c>
      <c r="D407" s="317" t="s">
        <v>135</v>
      </c>
      <c r="E407" s="305">
        <v>0.5</v>
      </c>
      <c r="F407" s="305">
        <v>0.5</v>
      </c>
      <c r="G407" s="305"/>
      <c r="H407" s="305">
        <f t="shared" si="45"/>
        <v>0.5</v>
      </c>
      <c r="I407" s="305"/>
      <c r="J407" s="305">
        <f t="shared" si="44"/>
        <v>0.5</v>
      </c>
      <c r="K407" s="319" t="s">
        <v>389</v>
      </c>
      <c r="L407" s="299"/>
      <c r="M407" s="460" t="s">
        <v>392</v>
      </c>
      <c r="N407" s="458" t="s">
        <v>381</v>
      </c>
      <c r="O407" s="320"/>
      <c r="P407" s="194">
        <v>0</v>
      </c>
      <c r="Q407" s="320">
        <v>0.5</v>
      </c>
      <c r="R407" s="320"/>
      <c r="S407" s="320"/>
      <c r="T407" s="320"/>
      <c r="U407" s="320"/>
      <c r="V407" s="320"/>
      <c r="W407" s="320"/>
      <c r="X407" s="320"/>
      <c r="Y407" s="320"/>
      <c r="Z407" s="320"/>
      <c r="AA407" s="194"/>
      <c r="AB407" s="194"/>
      <c r="AC407" s="194"/>
      <c r="AD407" s="320"/>
      <c r="AE407" s="320"/>
      <c r="AF407" s="194"/>
      <c r="AG407" s="194"/>
      <c r="AH407" s="194"/>
      <c r="AI407" s="194"/>
      <c r="AJ407" s="194"/>
      <c r="AK407" s="194"/>
      <c r="AL407" s="194"/>
      <c r="AM407" s="194"/>
      <c r="AN407" s="194"/>
      <c r="AO407" s="194"/>
      <c r="AP407" s="320"/>
      <c r="AQ407" s="320"/>
      <c r="AR407" s="320"/>
      <c r="AS407" s="320"/>
      <c r="AT407" s="320"/>
      <c r="AU407" s="320"/>
      <c r="AV407" s="320"/>
      <c r="AW407" s="320"/>
      <c r="AX407" s="320"/>
      <c r="AY407" s="320"/>
      <c r="AZ407" s="320"/>
      <c r="BA407" s="320"/>
      <c r="BB407" s="194"/>
      <c r="BC407" s="194"/>
      <c r="BD407" s="194"/>
      <c r="BE407" s="194">
        <v>0</v>
      </c>
      <c r="BF407" s="194"/>
      <c r="BG407" s="194"/>
      <c r="BH407" s="194"/>
      <c r="BI407" s="194"/>
      <c r="BJ407" s="194"/>
      <c r="BK407" s="194"/>
      <c r="BL407" s="194"/>
      <c r="BM407" s="194"/>
      <c r="BN407" s="194"/>
      <c r="BO407" s="194"/>
      <c r="BP407" s="194"/>
      <c r="BQ407" s="193" t="s">
        <v>1004</v>
      </c>
      <c r="BR407" s="193"/>
      <c r="BS407" s="321" t="s">
        <v>479</v>
      </c>
      <c r="BU407" s="194">
        <f t="shared" si="46"/>
        <v>0</v>
      </c>
      <c r="BV407" s="322"/>
      <c r="BW407" s="322"/>
      <c r="BX407" s="322"/>
      <c r="BY407" s="322"/>
    </row>
    <row r="408" spans="1:77" ht="49.5">
      <c r="A408" s="317">
        <v>68</v>
      </c>
      <c r="B408" s="318" t="s">
        <v>1005</v>
      </c>
      <c r="C408" s="461" t="s">
        <v>424</v>
      </c>
      <c r="D408" s="317" t="s">
        <v>135</v>
      </c>
      <c r="E408" s="305">
        <v>0.8</v>
      </c>
      <c r="F408" s="305">
        <v>0.8</v>
      </c>
      <c r="G408" s="305"/>
      <c r="H408" s="305">
        <f t="shared" si="45"/>
        <v>0.8</v>
      </c>
      <c r="I408" s="305"/>
      <c r="J408" s="305">
        <f t="shared" si="44"/>
        <v>0.8</v>
      </c>
      <c r="K408" s="319" t="s">
        <v>389</v>
      </c>
      <c r="L408" s="299"/>
      <c r="M408" s="460" t="s">
        <v>392</v>
      </c>
      <c r="N408" s="458" t="s">
        <v>381</v>
      </c>
      <c r="O408" s="368"/>
      <c r="P408" s="194">
        <v>0</v>
      </c>
      <c r="Q408" s="368">
        <v>0.6</v>
      </c>
      <c r="R408" s="368"/>
      <c r="S408" s="368"/>
      <c r="T408" s="368"/>
      <c r="U408" s="368"/>
      <c r="V408" s="368"/>
      <c r="W408" s="368"/>
      <c r="X408" s="368"/>
      <c r="Y408" s="368"/>
      <c r="Z408" s="368"/>
      <c r="AA408" s="194"/>
      <c r="AB408" s="194"/>
      <c r="AC408" s="194"/>
      <c r="AD408" s="368"/>
      <c r="AE408" s="368"/>
      <c r="AF408" s="194"/>
      <c r="AG408" s="194"/>
      <c r="AH408" s="194"/>
      <c r="AI408" s="194"/>
      <c r="AJ408" s="194"/>
      <c r="AK408" s="194"/>
      <c r="AL408" s="194"/>
      <c r="AM408" s="194"/>
      <c r="AN408" s="194"/>
      <c r="AO408" s="194"/>
      <c r="AP408" s="368"/>
      <c r="AQ408" s="368"/>
      <c r="AR408" s="368"/>
      <c r="AS408" s="368"/>
      <c r="AT408" s="368"/>
      <c r="AU408" s="368"/>
      <c r="AV408" s="368"/>
      <c r="AW408" s="368"/>
      <c r="AX408" s="368"/>
      <c r="AY408" s="368"/>
      <c r="AZ408" s="368"/>
      <c r="BA408" s="368"/>
      <c r="BB408" s="194"/>
      <c r="BC408" s="194"/>
      <c r="BD408" s="194"/>
      <c r="BE408" s="194">
        <v>0</v>
      </c>
      <c r="BF408" s="194"/>
      <c r="BG408" s="194"/>
      <c r="BH408" s="194"/>
      <c r="BI408" s="194"/>
      <c r="BJ408" s="194"/>
      <c r="BK408" s="194"/>
      <c r="BL408" s="194"/>
      <c r="BM408" s="194"/>
      <c r="BN408" s="194">
        <v>0.2</v>
      </c>
      <c r="BO408" s="194"/>
      <c r="BP408" s="194"/>
      <c r="BQ408" s="193" t="s">
        <v>1006</v>
      </c>
      <c r="BR408" s="193"/>
      <c r="BS408" s="321" t="s">
        <v>479</v>
      </c>
      <c r="BU408" s="194">
        <f t="shared" si="46"/>
        <v>0</v>
      </c>
      <c r="BV408" s="322"/>
      <c r="BW408" s="322"/>
      <c r="BX408" s="322"/>
      <c r="BY408" s="322"/>
    </row>
    <row r="409" spans="1:77" ht="33">
      <c r="A409" s="317">
        <v>69</v>
      </c>
      <c r="B409" s="318" t="s">
        <v>1007</v>
      </c>
      <c r="C409" s="461" t="s">
        <v>424</v>
      </c>
      <c r="D409" s="317" t="s">
        <v>135</v>
      </c>
      <c r="E409" s="305">
        <v>1</v>
      </c>
      <c r="F409" s="305">
        <v>1</v>
      </c>
      <c r="G409" s="305"/>
      <c r="H409" s="305">
        <f t="shared" si="45"/>
        <v>1</v>
      </c>
      <c r="I409" s="305"/>
      <c r="J409" s="305">
        <f t="shared" si="44"/>
        <v>1</v>
      </c>
      <c r="K409" s="319" t="s">
        <v>389</v>
      </c>
      <c r="L409" s="299"/>
      <c r="M409" s="460" t="s">
        <v>392</v>
      </c>
      <c r="N409" s="458" t="s">
        <v>381</v>
      </c>
      <c r="O409" s="368"/>
      <c r="P409" s="194">
        <v>0</v>
      </c>
      <c r="Q409" s="368">
        <v>1</v>
      </c>
      <c r="R409" s="368"/>
      <c r="S409" s="368"/>
      <c r="T409" s="368"/>
      <c r="U409" s="368"/>
      <c r="V409" s="368"/>
      <c r="W409" s="368"/>
      <c r="X409" s="368"/>
      <c r="Y409" s="368"/>
      <c r="Z409" s="368"/>
      <c r="AA409" s="194"/>
      <c r="AB409" s="194"/>
      <c r="AC409" s="194"/>
      <c r="AD409" s="368"/>
      <c r="AE409" s="368"/>
      <c r="AF409" s="194"/>
      <c r="AG409" s="194"/>
      <c r="AH409" s="194"/>
      <c r="AI409" s="194"/>
      <c r="AJ409" s="194"/>
      <c r="AK409" s="194"/>
      <c r="AL409" s="194"/>
      <c r="AM409" s="194"/>
      <c r="AN409" s="194"/>
      <c r="AO409" s="194"/>
      <c r="AP409" s="368"/>
      <c r="AQ409" s="368"/>
      <c r="AR409" s="368"/>
      <c r="AS409" s="368"/>
      <c r="AT409" s="368"/>
      <c r="AU409" s="368"/>
      <c r="AV409" s="368"/>
      <c r="AW409" s="368"/>
      <c r="AX409" s="368"/>
      <c r="AY409" s="368"/>
      <c r="AZ409" s="368"/>
      <c r="BA409" s="368"/>
      <c r="BB409" s="194"/>
      <c r="BC409" s="194"/>
      <c r="BD409" s="194"/>
      <c r="BE409" s="194">
        <v>0</v>
      </c>
      <c r="BF409" s="194"/>
      <c r="BG409" s="194"/>
      <c r="BH409" s="194"/>
      <c r="BI409" s="194"/>
      <c r="BJ409" s="194"/>
      <c r="BK409" s="194"/>
      <c r="BL409" s="194"/>
      <c r="BM409" s="194"/>
      <c r="BN409" s="194"/>
      <c r="BO409" s="194"/>
      <c r="BP409" s="194"/>
      <c r="BQ409" s="193" t="s">
        <v>1008</v>
      </c>
      <c r="BR409" s="193"/>
      <c r="BS409" s="321" t="s">
        <v>479</v>
      </c>
      <c r="BU409" s="194">
        <f t="shared" si="46"/>
        <v>0</v>
      </c>
      <c r="BV409" s="322"/>
      <c r="BW409" s="322"/>
      <c r="BX409" s="322"/>
      <c r="BY409" s="322"/>
    </row>
    <row r="410" spans="1:77" ht="49.5">
      <c r="A410" s="317">
        <v>70</v>
      </c>
      <c r="B410" s="318" t="s">
        <v>1009</v>
      </c>
      <c r="C410" s="461" t="s">
        <v>424</v>
      </c>
      <c r="D410" s="317" t="s">
        <v>135</v>
      </c>
      <c r="E410" s="305">
        <v>0.6</v>
      </c>
      <c r="F410" s="305">
        <v>0.6</v>
      </c>
      <c r="G410" s="305"/>
      <c r="H410" s="305">
        <f t="shared" si="45"/>
        <v>0.6</v>
      </c>
      <c r="I410" s="305"/>
      <c r="J410" s="305">
        <f t="shared" si="44"/>
        <v>0.6</v>
      </c>
      <c r="K410" s="319" t="s">
        <v>389</v>
      </c>
      <c r="L410" s="299"/>
      <c r="M410" s="460" t="s">
        <v>392</v>
      </c>
      <c r="N410" s="458" t="s">
        <v>381</v>
      </c>
      <c r="O410" s="320"/>
      <c r="P410" s="194">
        <v>0</v>
      </c>
      <c r="Q410" s="387">
        <v>0.6</v>
      </c>
      <c r="R410" s="320"/>
      <c r="S410" s="320"/>
      <c r="T410" s="320"/>
      <c r="U410" s="320"/>
      <c r="V410" s="320"/>
      <c r="W410" s="320"/>
      <c r="X410" s="320"/>
      <c r="Y410" s="320"/>
      <c r="Z410" s="320"/>
      <c r="AA410" s="194"/>
      <c r="AB410" s="194"/>
      <c r="AC410" s="194"/>
      <c r="AD410" s="320"/>
      <c r="AE410" s="320"/>
      <c r="AF410" s="194"/>
      <c r="AG410" s="194"/>
      <c r="AH410" s="194"/>
      <c r="AI410" s="194"/>
      <c r="AJ410" s="194"/>
      <c r="AK410" s="194"/>
      <c r="AL410" s="194"/>
      <c r="AM410" s="194"/>
      <c r="AN410" s="194"/>
      <c r="AO410" s="194"/>
      <c r="AP410" s="320"/>
      <c r="AQ410" s="320"/>
      <c r="AR410" s="320"/>
      <c r="AS410" s="320"/>
      <c r="AT410" s="320"/>
      <c r="AU410" s="320"/>
      <c r="AV410" s="320"/>
      <c r="AW410" s="320"/>
      <c r="AX410" s="320"/>
      <c r="AY410" s="320"/>
      <c r="AZ410" s="320"/>
      <c r="BA410" s="320"/>
      <c r="BB410" s="194"/>
      <c r="BC410" s="194"/>
      <c r="BD410" s="194"/>
      <c r="BE410" s="194">
        <v>0</v>
      </c>
      <c r="BF410" s="194"/>
      <c r="BG410" s="194"/>
      <c r="BH410" s="194"/>
      <c r="BI410" s="194"/>
      <c r="BJ410" s="194"/>
      <c r="BK410" s="194"/>
      <c r="BL410" s="194"/>
      <c r="BM410" s="194"/>
      <c r="BN410" s="194"/>
      <c r="BO410" s="194"/>
      <c r="BP410" s="194"/>
      <c r="BQ410" s="193" t="s">
        <v>1010</v>
      </c>
      <c r="BR410" s="193"/>
      <c r="BS410" s="321" t="s">
        <v>479</v>
      </c>
      <c r="BU410" s="194">
        <f t="shared" si="46"/>
        <v>0</v>
      </c>
      <c r="BV410" s="322"/>
      <c r="BW410" s="322"/>
      <c r="BX410" s="322"/>
      <c r="BY410" s="322"/>
    </row>
    <row r="411" spans="1:77" ht="24" customHeight="1">
      <c r="A411" s="317">
        <v>71</v>
      </c>
      <c r="B411" s="318" t="s">
        <v>1011</v>
      </c>
      <c r="C411" s="461" t="s">
        <v>424</v>
      </c>
      <c r="D411" s="317" t="s">
        <v>135</v>
      </c>
      <c r="E411" s="305">
        <v>0.4</v>
      </c>
      <c r="F411" s="305">
        <v>0.4</v>
      </c>
      <c r="G411" s="305"/>
      <c r="H411" s="305">
        <f t="shared" si="45"/>
        <v>0.4</v>
      </c>
      <c r="I411" s="305"/>
      <c r="J411" s="305">
        <f t="shared" si="44"/>
        <v>0.4</v>
      </c>
      <c r="K411" s="319" t="s">
        <v>389</v>
      </c>
      <c r="L411" s="299"/>
      <c r="M411" s="460" t="s">
        <v>392</v>
      </c>
      <c r="N411" s="458" t="s">
        <v>381</v>
      </c>
      <c r="O411" s="368"/>
      <c r="P411" s="194">
        <v>0</v>
      </c>
      <c r="Q411" s="368">
        <v>0.4</v>
      </c>
      <c r="R411" s="368"/>
      <c r="S411" s="368"/>
      <c r="T411" s="368"/>
      <c r="U411" s="368"/>
      <c r="V411" s="368"/>
      <c r="W411" s="368"/>
      <c r="X411" s="368"/>
      <c r="Y411" s="368"/>
      <c r="Z411" s="368"/>
      <c r="AA411" s="194"/>
      <c r="AB411" s="194"/>
      <c r="AC411" s="194"/>
      <c r="AD411" s="368"/>
      <c r="AE411" s="368"/>
      <c r="AF411" s="194"/>
      <c r="AG411" s="194"/>
      <c r="AH411" s="194"/>
      <c r="AI411" s="194"/>
      <c r="AJ411" s="194"/>
      <c r="AK411" s="194"/>
      <c r="AL411" s="194"/>
      <c r="AM411" s="194"/>
      <c r="AN411" s="194"/>
      <c r="AO411" s="194"/>
      <c r="AP411" s="368"/>
      <c r="AQ411" s="368"/>
      <c r="AR411" s="368"/>
      <c r="AS411" s="368"/>
      <c r="AT411" s="368"/>
      <c r="AU411" s="368"/>
      <c r="AV411" s="368"/>
      <c r="AW411" s="368"/>
      <c r="AX411" s="368"/>
      <c r="AY411" s="368"/>
      <c r="AZ411" s="368"/>
      <c r="BA411" s="368"/>
      <c r="BB411" s="194"/>
      <c r="BC411" s="194"/>
      <c r="BD411" s="194"/>
      <c r="BE411" s="194">
        <v>0</v>
      </c>
      <c r="BF411" s="194"/>
      <c r="BG411" s="194"/>
      <c r="BH411" s="194"/>
      <c r="BI411" s="194"/>
      <c r="BJ411" s="194"/>
      <c r="BK411" s="194"/>
      <c r="BL411" s="194"/>
      <c r="BM411" s="194"/>
      <c r="BN411" s="194"/>
      <c r="BO411" s="194"/>
      <c r="BP411" s="194"/>
      <c r="BQ411" s="193" t="s">
        <v>1012</v>
      </c>
      <c r="BR411" s="193"/>
      <c r="BS411" s="321" t="s">
        <v>409</v>
      </c>
      <c r="BU411" s="194">
        <f t="shared" si="46"/>
        <v>0</v>
      </c>
      <c r="BV411" s="322"/>
      <c r="BW411" s="322"/>
      <c r="BX411" s="322"/>
      <c r="BY411" s="322"/>
    </row>
    <row r="412" spans="1:77" ht="21.75" customHeight="1">
      <c r="A412" s="317">
        <v>72</v>
      </c>
      <c r="B412" s="318" t="s">
        <v>1013</v>
      </c>
      <c r="C412" s="461" t="s">
        <v>424</v>
      </c>
      <c r="D412" s="317" t="s">
        <v>135</v>
      </c>
      <c r="E412" s="305">
        <v>0.60000000000000009</v>
      </c>
      <c r="F412" s="305">
        <v>0.60000000000000009</v>
      </c>
      <c r="G412" s="305"/>
      <c r="H412" s="305">
        <f t="shared" si="45"/>
        <v>0.60000000000000009</v>
      </c>
      <c r="I412" s="305"/>
      <c r="J412" s="305">
        <f t="shared" si="44"/>
        <v>0.60000000000000009</v>
      </c>
      <c r="K412" s="319" t="s">
        <v>389</v>
      </c>
      <c r="L412" s="299"/>
      <c r="M412" s="460" t="s">
        <v>392</v>
      </c>
      <c r="N412" s="458" t="s">
        <v>381</v>
      </c>
      <c r="O412" s="368"/>
      <c r="P412" s="194">
        <v>0.2</v>
      </c>
      <c r="Q412" s="368">
        <v>0.4</v>
      </c>
      <c r="R412" s="368"/>
      <c r="S412" s="368"/>
      <c r="T412" s="368"/>
      <c r="U412" s="368"/>
      <c r="V412" s="368"/>
      <c r="W412" s="368"/>
      <c r="X412" s="368"/>
      <c r="Y412" s="368"/>
      <c r="Z412" s="368"/>
      <c r="AA412" s="194"/>
      <c r="AB412" s="194"/>
      <c r="AC412" s="194"/>
      <c r="AD412" s="368"/>
      <c r="AE412" s="368"/>
      <c r="AF412" s="194"/>
      <c r="AG412" s="194"/>
      <c r="AH412" s="194"/>
      <c r="AI412" s="194"/>
      <c r="AJ412" s="194"/>
      <c r="AK412" s="194"/>
      <c r="AL412" s="194"/>
      <c r="AM412" s="194"/>
      <c r="AN412" s="194"/>
      <c r="AO412" s="194"/>
      <c r="AP412" s="368"/>
      <c r="AQ412" s="368"/>
      <c r="AR412" s="368"/>
      <c r="AS412" s="368"/>
      <c r="AT412" s="368"/>
      <c r="AU412" s="368"/>
      <c r="AV412" s="368"/>
      <c r="AW412" s="368"/>
      <c r="AX412" s="368"/>
      <c r="AY412" s="368"/>
      <c r="AZ412" s="368"/>
      <c r="BA412" s="368"/>
      <c r="BB412" s="194"/>
      <c r="BC412" s="194"/>
      <c r="BD412" s="194"/>
      <c r="BE412" s="194">
        <v>0</v>
      </c>
      <c r="BF412" s="194"/>
      <c r="BG412" s="194"/>
      <c r="BH412" s="194"/>
      <c r="BI412" s="194"/>
      <c r="BJ412" s="194"/>
      <c r="BK412" s="194"/>
      <c r="BL412" s="194"/>
      <c r="BM412" s="194"/>
      <c r="BN412" s="194"/>
      <c r="BO412" s="194"/>
      <c r="BP412" s="194"/>
      <c r="BQ412" s="193" t="s">
        <v>1014</v>
      </c>
      <c r="BR412" s="193"/>
      <c r="BS412" s="321"/>
      <c r="BU412" s="194">
        <f t="shared" si="46"/>
        <v>0</v>
      </c>
      <c r="BV412" s="322"/>
      <c r="BW412" s="322"/>
      <c r="BX412" s="322"/>
      <c r="BY412" s="322"/>
    </row>
    <row r="413" spans="1:77" ht="33">
      <c r="A413" s="317">
        <v>73</v>
      </c>
      <c r="B413" s="318" t="s">
        <v>1015</v>
      </c>
      <c r="C413" s="461" t="s">
        <v>424</v>
      </c>
      <c r="D413" s="317" t="s">
        <v>135</v>
      </c>
      <c r="E413" s="305">
        <v>18.53</v>
      </c>
      <c r="F413" s="305">
        <v>10.1106</v>
      </c>
      <c r="G413" s="305">
        <v>1.6905999999999999</v>
      </c>
      <c r="H413" s="305">
        <f t="shared" si="45"/>
        <v>10.11</v>
      </c>
      <c r="I413" s="305">
        <v>8.42</v>
      </c>
      <c r="J413" s="305">
        <f t="shared" si="44"/>
        <v>1.69</v>
      </c>
      <c r="K413" s="319" t="s">
        <v>389</v>
      </c>
      <c r="L413" s="299"/>
      <c r="M413" s="460" t="s">
        <v>392</v>
      </c>
      <c r="N413" s="458" t="s">
        <v>381</v>
      </c>
      <c r="O413" s="326"/>
      <c r="P413" s="194">
        <v>0.01</v>
      </c>
      <c r="Q413" s="327">
        <f>1.69-0.9</f>
        <v>0.78999999999999992</v>
      </c>
      <c r="R413" s="326">
        <v>0.12</v>
      </c>
      <c r="S413" s="326"/>
      <c r="T413" s="326"/>
      <c r="U413" s="326">
        <v>0.18</v>
      </c>
      <c r="V413" s="326"/>
      <c r="W413" s="326"/>
      <c r="X413" s="326"/>
      <c r="Y413" s="326"/>
      <c r="Z413" s="326"/>
      <c r="AA413" s="326">
        <f>0.16+0.06</f>
        <v>0.22</v>
      </c>
      <c r="AB413" s="326"/>
      <c r="AC413" s="326"/>
      <c r="AD413" s="326"/>
      <c r="AE413" s="326"/>
      <c r="AF413" s="326"/>
      <c r="AG413" s="326"/>
      <c r="AH413" s="326"/>
      <c r="AI413" s="326"/>
      <c r="AJ413" s="326"/>
      <c r="AK413" s="326"/>
      <c r="AL413" s="326"/>
      <c r="AM413" s="326"/>
      <c r="AN413" s="326"/>
      <c r="AO413" s="326"/>
      <c r="AP413" s="326"/>
      <c r="AQ413" s="326"/>
      <c r="AR413" s="326"/>
      <c r="AS413" s="326"/>
      <c r="AT413" s="326"/>
      <c r="AU413" s="326"/>
      <c r="AV413" s="326"/>
      <c r="AW413" s="326">
        <v>0.32</v>
      </c>
      <c r="AX413" s="326"/>
      <c r="AY413" s="326"/>
      <c r="AZ413" s="326"/>
      <c r="BA413" s="326"/>
      <c r="BB413" s="326"/>
      <c r="BC413" s="326"/>
      <c r="BD413" s="326"/>
      <c r="BE413" s="326">
        <v>0</v>
      </c>
      <c r="BF413" s="326"/>
      <c r="BG413" s="326"/>
      <c r="BH413" s="326"/>
      <c r="BI413" s="326"/>
      <c r="BJ413" s="326">
        <v>0.01</v>
      </c>
      <c r="BK413" s="326"/>
      <c r="BL413" s="326"/>
      <c r="BM413" s="326"/>
      <c r="BN413" s="326">
        <v>0.04</v>
      </c>
      <c r="BO413" s="326"/>
      <c r="BP413" s="326"/>
      <c r="BQ413" s="193" t="s">
        <v>1016</v>
      </c>
      <c r="BR413" s="193"/>
      <c r="BS413" s="321"/>
      <c r="BT413" s="295" t="s">
        <v>1017</v>
      </c>
      <c r="BU413" s="194">
        <f t="shared" si="46"/>
        <v>8.4200000000000017</v>
      </c>
      <c r="BV413" s="322"/>
      <c r="BW413" s="322"/>
      <c r="BX413" s="322"/>
      <c r="BY413" s="322"/>
    </row>
    <row r="414" spans="1:77" ht="37.5" customHeight="1">
      <c r="A414" s="317">
        <v>74</v>
      </c>
      <c r="B414" s="339" t="s">
        <v>1018</v>
      </c>
      <c r="C414" s="461" t="s">
        <v>424</v>
      </c>
      <c r="D414" s="317" t="s">
        <v>135</v>
      </c>
      <c r="E414" s="305">
        <v>5.49</v>
      </c>
      <c r="F414" s="305">
        <v>5.4899900000000015</v>
      </c>
      <c r="G414" s="305">
        <v>5.4899900000000015</v>
      </c>
      <c r="H414" s="305">
        <f t="shared" si="45"/>
        <v>5.9114199999999997</v>
      </c>
      <c r="I414" s="323">
        <v>0.42141999999999996</v>
      </c>
      <c r="J414" s="305">
        <f t="shared" si="44"/>
        <v>5.4899999999999993</v>
      </c>
      <c r="K414" s="319" t="s">
        <v>389</v>
      </c>
      <c r="L414" s="299" t="s">
        <v>445</v>
      </c>
      <c r="M414" s="460" t="s">
        <v>392</v>
      </c>
      <c r="N414" s="458" t="s">
        <v>381</v>
      </c>
      <c r="O414" s="345"/>
      <c r="P414" s="345">
        <v>3.12</v>
      </c>
      <c r="Q414" s="345">
        <v>1.6600000000000001</v>
      </c>
      <c r="R414" s="345">
        <v>0.2</v>
      </c>
      <c r="S414" s="345"/>
      <c r="T414" s="345"/>
      <c r="U414" s="345"/>
      <c r="V414" s="345"/>
      <c r="W414" s="345"/>
      <c r="X414" s="345"/>
      <c r="Y414" s="345"/>
      <c r="Z414" s="345"/>
      <c r="AA414" s="345">
        <v>0.01</v>
      </c>
      <c r="AB414" s="345"/>
      <c r="AC414" s="345"/>
      <c r="AD414" s="345"/>
      <c r="AE414" s="345"/>
      <c r="AF414" s="345"/>
      <c r="AG414" s="346"/>
      <c r="AH414" s="345"/>
      <c r="AI414" s="345"/>
      <c r="AJ414" s="345"/>
      <c r="AK414" s="345"/>
      <c r="AL414" s="345"/>
      <c r="AM414" s="345"/>
      <c r="AN414" s="345"/>
      <c r="AO414" s="345"/>
      <c r="AP414" s="345"/>
      <c r="AQ414" s="345"/>
      <c r="AR414" s="345"/>
      <c r="AS414" s="345"/>
      <c r="AT414" s="345"/>
      <c r="AU414" s="345"/>
      <c r="AV414" s="345">
        <v>0.42</v>
      </c>
      <c r="AW414" s="345">
        <v>0.02</v>
      </c>
      <c r="AX414" s="345"/>
      <c r="AY414" s="345"/>
      <c r="AZ414" s="345"/>
      <c r="BA414" s="345"/>
      <c r="BB414" s="345"/>
      <c r="BC414" s="345"/>
      <c r="BD414" s="345"/>
      <c r="BE414" s="345"/>
      <c r="BF414" s="345"/>
      <c r="BG414" s="345"/>
      <c r="BH414" s="345">
        <v>0.02</v>
      </c>
      <c r="BI414" s="345"/>
      <c r="BJ414" s="345">
        <v>0.01</v>
      </c>
      <c r="BK414" s="345"/>
      <c r="BL414" s="345"/>
      <c r="BM414" s="345"/>
      <c r="BN414" s="345">
        <v>0.03</v>
      </c>
      <c r="BO414" s="326"/>
      <c r="BP414" s="326"/>
      <c r="BQ414" s="193" t="s">
        <v>1019</v>
      </c>
      <c r="BR414" s="193"/>
      <c r="BS414" s="321"/>
      <c r="BT414" s="295" t="s">
        <v>1017</v>
      </c>
      <c r="BU414" s="194">
        <f t="shared" si="46"/>
        <v>-0.42141999999999946</v>
      </c>
      <c r="BV414" s="322"/>
      <c r="BW414" s="322"/>
      <c r="BX414" s="322"/>
      <c r="BY414" s="322"/>
    </row>
    <row r="415" spans="1:77" ht="49.5">
      <c r="A415" s="317">
        <v>75</v>
      </c>
      <c r="B415" s="318" t="s">
        <v>1020</v>
      </c>
      <c r="C415" s="461" t="s">
        <v>424</v>
      </c>
      <c r="D415" s="317" t="s">
        <v>135</v>
      </c>
      <c r="E415" s="305">
        <v>2.77</v>
      </c>
      <c r="F415" s="305">
        <v>2.77</v>
      </c>
      <c r="G415" s="305"/>
      <c r="H415" s="305">
        <f t="shared" si="45"/>
        <v>2.77</v>
      </c>
      <c r="I415" s="305"/>
      <c r="J415" s="305">
        <f t="shared" si="44"/>
        <v>2.77</v>
      </c>
      <c r="K415" s="319" t="s">
        <v>389</v>
      </c>
      <c r="L415" s="299"/>
      <c r="M415" s="460" t="s">
        <v>392</v>
      </c>
      <c r="N415" s="458" t="s">
        <v>381</v>
      </c>
      <c r="O415" s="349"/>
      <c r="P415" s="194">
        <v>0.87</v>
      </c>
      <c r="Q415" s="349">
        <v>1</v>
      </c>
      <c r="R415" s="349"/>
      <c r="S415" s="349"/>
      <c r="T415" s="349"/>
      <c r="U415" s="349"/>
      <c r="V415" s="349"/>
      <c r="W415" s="349"/>
      <c r="X415" s="349"/>
      <c r="Y415" s="349"/>
      <c r="Z415" s="349"/>
      <c r="AA415" s="194"/>
      <c r="AB415" s="194"/>
      <c r="AC415" s="194"/>
      <c r="AD415" s="349"/>
      <c r="AE415" s="349"/>
      <c r="AF415" s="194"/>
      <c r="AG415" s="194"/>
      <c r="AH415" s="194"/>
      <c r="AI415" s="194"/>
      <c r="AJ415" s="194"/>
      <c r="AK415" s="194"/>
      <c r="AL415" s="194"/>
      <c r="AM415" s="194"/>
      <c r="AN415" s="194"/>
      <c r="AO415" s="194"/>
      <c r="AP415" s="349"/>
      <c r="AQ415" s="349"/>
      <c r="AR415" s="349"/>
      <c r="AS415" s="349"/>
      <c r="AT415" s="349"/>
      <c r="AU415" s="349"/>
      <c r="AV415" s="349"/>
      <c r="AW415" s="349">
        <v>0.9</v>
      </c>
      <c r="AX415" s="349"/>
      <c r="AY415" s="349"/>
      <c r="AZ415" s="349"/>
      <c r="BA415" s="349"/>
      <c r="BB415" s="194"/>
      <c r="BC415" s="194"/>
      <c r="BD415" s="194"/>
      <c r="BE415" s="194">
        <v>0</v>
      </c>
      <c r="BF415" s="194"/>
      <c r="BG415" s="194"/>
      <c r="BH415" s="194"/>
      <c r="BI415" s="194"/>
      <c r="BJ415" s="194"/>
      <c r="BK415" s="194"/>
      <c r="BL415" s="194"/>
      <c r="BM415" s="194"/>
      <c r="BN415" s="194"/>
      <c r="BO415" s="194"/>
      <c r="BP415" s="194"/>
      <c r="BQ415" s="193" t="s">
        <v>1021</v>
      </c>
      <c r="BR415" s="193"/>
      <c r="BS415" s="321"/>
      <c r="BT415" s="295" t="s">
        <v>1022</v>
      </c>
      <c r="BU415" s="194">
        <f t="shared" si="46"/>
        <v>0</v>
      </c>
      <c r="BV415" s="322"/>
      <c r="BW415" s="322"/>
      <c r="BX415" s="322"/>
      <c r="BY415" s="322"/>
    </row>
    <row r="416" spans="1:77" ht="33">
      <c r="A416" s="317">
        <v>76</v>
      </c>
      <c r="B416" s="318" t="s">
        <v>1023</v>
      </c>
      <c r="C416" s="461" t="s">
        <v>424</v>
      </c>
      <c r="D416" s="317" t="s">
        <v>135</v>
      </c>
      <c r="E416" s="305">
        <v>13.419999999999998</v>
      </c>
      <c r="F416" s="305">
        <v>7.6099999999999994</v>
      </c>
      <c r="G416" s="305"/>
      <c r="H416" s="305">
        <f t="shared" si="45"/>
        <v>7.6099999999999994</v>
      </c>
      <c r="I416" s="305">
        <v>5.81</v>
      </c>
      <c r="J416" s="305">
        <f t="shared" si="44"/>
        <v>1.8</v>
      </c>
      <c r="K416" s="319" t="s">
        <v>389</v>
      </c>
      <c r="L416" s="299"/>
      <c r="M416" s="460" t="s">
        <v>392</v>
      </c>
      <c r="N416" s="458" t="s">
        <v>381</v>
      </c>
      <c r="O416" s="349"/>
      <c r="P416" s="194">
        <v>0</v>
      </c>
      <c r="Q416" s="349">
        <v>1</v>
      </c>
      <c r="R416" s="349"/>
      <c r="S416" s="349"/>
      <c r="T416" s="349"/>
      <c r="U416" s="349"/>
      <c r="V416" s="349"/>
      <c r="W416" s="349"/>
      <c r="X416" s="349"/>
      <c r="Y416" s="349"/>
      <c r="Z416" s="349"/>
      <c r="AA416" s="194"/>
      <c r="AB416" s="194"/>
      <c r="AC416" s="194"/>
      <c r="AD416" s="349"/>
      <c r="AE416" s="349"/>
      <c r="AF416" s="194"/>
      <c r="AG416" s="194"/>
      <c r="AH416" s="194"/>
      <c r="AI416" s="194"/>
      <c r="AJ416" s="194"/>
      <c r="AK416" s="194"/>
      <c r="AL416" s="194"/>
      <c r="AM416" s="194"/>
      <c r="AN416" s="194"/>
      <c r="AO416" s="194"/>
      <c r="AP416" s="349"/>
      <c r="AQ416" s="349"/>
      <c r="AR416" s="349"/>
      <c r="AS416" s="349"/>
      <c r="AT416" s="349"/>
      <c r="AU416" s="349"/>
      <c r="AV416" s="349"/>
      <c r="AW416" s="349">
        <v>0.8</v>
      </c>
      <c r="AX416" s="349"/>
      <c r="AY416" s="349"/>
      <c r="AZ416" s="349"/>
      <c r="BA416" s="349"/>
      <c r="BB416" s="194"/>
      <c r="BC416" s="194"/>
      <c r="BD416" s="194"/>
      <c r="BE416" s="194">
        <v>0</v>
      </c>
      <c r="BF416" s="194"/>
      <c r="BG416" s="194"/>
      <c r="BH416" s="194"/>
      <c r="BI416" s="194"/>
      <c r="BJ416" s="194"/>
      <c r="BK416" s="194"/>
      <c r="BL416" s="194"/>
      <c r="BM416" s="194"/>
      <c r="BN416" s="194"/>
      <c r="BO416" s="194"/>
      <c r="BP416" s="194"/>
      <c r="BQ416" s="193" t="s">
        <v>1024</v>
      </c>
      <c r="BR416" s="193"/>
      <c r="BS416" s="321"/>
      <c r="BT416" s="295" t="s">
        <v>1025</v>
      </c>
      <c r="BU416" s="194">
        <f t="shared" si="46"/>
        <v>5.8099999999999987</v>
      </c>
      <c r="BV416" s="322"/>
      <c r="BW416" s="322"/>
      <c r="BX416" s="322"/>
      <c r="BY416" s="322"/>
    </row>
    <row r="417" spans="1:77" ht="19.5" customHeight="1">
      <c r="A417" s="317">
        <v>77</v>
      </c>
      <c r="B417" s="318" t="s">
        <v>1026</v>
      </c>
      <c r="C417" s="461" t="s">
        <v>424</v>
      </c>
      <c r="D417" s="317" t="s">
        <v>135</v>
      </c>
      <c r="E417" s="305">
        <v>0.4</v>
      </c>
      <c r="F417" s="305">
        <v>0.4</v>
      </c>
      <c r="G417" s="305"/>
      <c r="H417" s="305">
        <f t="shared" si="45"/>
        <v>0.4</v>
      </c>
      <c r="I417" s="305"/>
      <c r="J417" s="305">
        <f t="shared" si="44"/>
        <v>0.4</v>
      </c>
      <c r="K417" s="319" t="s">
        <v>389</v>
      </c>
      <c r="L417" s="299"/>
      <c r="M417" s="460" t="s">
        <v>392</v>
      </c>
      <c r="N417" s="458" t="s">
        <v>381</v>
      </c>
      <c r="O417" s="349"/>
      <c r="P417" s="194">
        <v>0</v>
      </c>
      <c r="Q417" s="349">
        <v>0.4</v>
      </c>
      <c r="R417" s="349"/>
      <c r="S417" s="349"/>
      <c r="T417" s="349"/>
      <c r="U417" s="349"/>
      <c r="V417" s="349"/>
      <c r="W417" s="349"/>
      <c r="X417" s="349"/>
      <c r="Y417" s="349"/>
      <c r="Z417" s="349"/>
      <c r="AA417" s="194"/>
      <c r="AB417" s="194"/>
      <c r="AC417" s="194"/>
      <c r="AD417" s="349"/>
      <c r="AE417" s="349"/>
      <c r="AF417" s="194"/>
      <c r="AG417" s="194"/>
      <c r="AH417" s="194"/>
      <c r="AI417" s="194"/>
      <c r="AJ417" s="194"/>
      <c r="AK417" s="194"/>
      <c r="AL417" s="194"/>
      <c r="AM417" s="194"/>
      <c r="AN417" s="194"/>
      <c r="AO417" s="194"/>
      <c r="AP417" s="349"/>
      <c r="AQ417" s="349"/>
      <c r="AR417" s="349"/>
      <c r="AS417" s="349"/>
      <c r="AT417" s="349"/>
      <c r="AU417" s="349"/>
      <c r="AV417" s="349"/>
      <c r="AW417" s="349"/>
      <c r="AX417" s="349"/>
      <c r="AY417" s="349"/>
      <c r="AZ417" s="349"/>
      <c r="BA417" s="349"/>
      <c r="BB417" s="194"/>
      <c r="BC417" s="194"/>
      <c r="BD417" s="194"/>
      <c r="BE417" s="194">
        <v>0</v>
      </c>
      <c r="BF417" s="194"/>
      <c r="BG417" s="194"/>
      <c r="BH417" s="194"/>
      <c r="BI417" s="194"/>
      <c r="BJ417" s="194"/>
      <c r="BK417" s="194"/>
      <c r="BL417" s="194"/>
      <c r="BM417" s="194"/>
      <c r="BN417" s="194"/>
      <c r="BO417" s="194"/>
      <c r="BP417" s="194"/>
      <c r="BQ417" s="193" t="s">
        <v>1027</v>
      </c>
      <c r="BR417" s="193"/>
      <c r="BS417" s="321" t="s">
        <v>1028</v>
      </c>
      <c r="BU417" s="194">
        <f t="shared" si="46"/>
        <v>0</v>
      </c>
      <c r="BV417" s="322"/>
      <c r="BW417" s="322"/>
      <c r="BX417" s="322"/>
      <c r="BY417" s="322"/>
    </row>
    <row r="418" spans="1:77" ht="49.5">
      <c r="A418" s="317">
        <v>78</v>
      </c>
      <c r="B418" s="325" t="s">
        <v>1029</v>
      </c>
      <c r="C418" s="461" t="s">
        <v>424</v>
      </c>
      <c r="D418" s="348" t="s">
        <v>135</v>
      </c>
      <c r="E418" s="341"/>
      <c r="F418" s="342">
        <v>9.129999999999999</v>
      </c>
      <c r="G418" s="343"/>
      <c r="H418" s="305">
        <f t="shared" si="45"/>
        <v>9.129999999999999</v>
      </c>
      <c r="I418" s="344"/>
      <c r="J418" s="305">
        <f t="shared" si="44"/>
        <v>9.129999999999999</v>
      </c>
      <c r="K418" s="319"/>
      <c r="L418" s="299" t="s">
        <v>445</v>
      </c>
      <c r="M418" s="460" t="s">
        <v>392</v>
      </c>
      <c r="N418" s="458"/>
      <c r="O418" s="345"/>
      <c r="P418" s="345">
        <v>0.01</v>
      </c>
      <c r="Q418" s="345">
        <v>4.59</v>
      </c>
      <c r="R418" s="345"/>
      <c r="S418" s="345"/>
      <c r="T418" s="345"/>
      <c r="U418" s="345"/>
      <c r="V418" s="345"/>
      <c r="W418" s="345"/>
      <c r="X418" s="345"/>
      <c r="Y418" s="345"/>
      <c r="Z418" s="345"/>
      <c r="AA418" s="345"/>
      <c r="AB418" s="345"/>
      <c r="AC418" s="345"/>
      <c r="AD418" s="345"/>
      <c r="AE418" s="345"/>
      <c r="AF418" s="345">
        <v>0.01</v>
      </c>
      <c r="AG418" s="346"/>
      <c r="AH418" s="345"/>
      <c r="AI418" s="345"/>
      <c r="AJ418" s="345"/>
      <c r="AK418" s="345"/>
      <c r="AL418" s="345"/>
      <c r="AM418" s="345"/>
      <c r="AN418" s="345"/>
      <c r="AO418" s="345"/>
      <c r="AP418" s="345"/>
      <c r="AQ418" s="345"/>
      <c r="AR418" s="345"/>
      <c r="AS418" s="345"/>
      <c r="AT418" s="345"/>
      <c r="AU418" s="345"/>
      <c r="AV418" s="345">
        <v>4.4500000000000011</v>
      </c>
      <c r="AW418" s="345"/>
      <c r="AX418" s="345"/>
      <c r="AY418" s="345"/>
      <c r="AZ418" s="345"/>
      <c r="BA418" s="345"/>
      <c r="BB418" s="345"/>
      <c r="BC418" s="345"/>
      <c r="BD418" s="345"/>
      <c r="BE418" s="345"/>
      <c r="BF418" s="345"/>
      <c r="BG418" s="345"/>
      <c r="BH418" s="345"/>
      <c r="BI418" s="345"/>
      <c r="BJ418" s="345">
        <v>0.04</v>
      </c>
      <c r="BK418" s="345"/>
      <c r="BL418" s="345"/>
      <c r="BM418" s="345"/>
      <c r="BN418" s="345">
        <v>0.03</v>
      </c>
      <c r="BO418" s="194"/>
      <c r="BP418" s="194"/>
      <c r="BQ418" s="193"/>
      <c r="BR418" s="193"/>
      <c r="BS418" s="321"/>
      <c r="BU418" s="194"/>
      <c r="BV418" s="322"/>
      <c r="BW418" s="322"/>
      <c r="BX418" s="322"/>
      <c r="BY418" s="322"/>
    </row>
    <row r="419" spans="1:77" ht="33">
      <c r="A419" s="317">
        <v>79</v>
      </c>
      <c r="B419" s="339" t="s">
        <v>1030</v>
      </c>
      <c r="C419" s="461" t="s">
        <v>424</v>
      </c>
      <c r="D419" s="338" t="s">
        <v>135</v>
      </c>
      <c r="E419" s="341"/>
      <c r="F419" s="342">
        <v>1</v>
      </c>
      <c r="G419" s="343"/>
      <c r="H419" s="305">
        <f t="shared" si="45"/>
        <v>1</v>
      </c>
      <c r="I419" s="344"/>
      <c r="J419" s="305">
        <f t="shared" ref="J419" si="47">SUM(O419:BP419)-V419</f>
        <v>1</v>
      </c>
      <c r="K419" s="319"/>
      <c r="L419" s="299" t="s">
        <v>445</v>
      </c>
      <c r="M419" s="460" t="s">
        <v>392</v>
      </c>
      <c r="N419" s="458"/>
      <c r="O419" s="345"/>
      <c r="P419" s="345">
        <v>0</v>
      </c>
      <c r="Q419" s="345">
        <v>0.84</v>
      </c>
      <c r="R419" s="345"/>
      <c r="S419" s="345"/>
      <c r="T419" s="345"/>
      <c r="U419" s="345"/>
      <c r="V419" s="345"/>
      <c r="W419" s="345"/>
      <c r="X419" s="345"/>
      <c r="Y419" s="345"/>
      <c r="Z419" s="345"/>
      <c r="AA419" s="345"/>
      <c r="AB419" s="345"/>
      <c r="AC419" s="345">
        <v>0.01</v>
      </c>
      <c r="AD419" s="345"/>
      <c r="AE419" s="345"/>
      <c r="AF419" s="345"/>
      <c r="AG419" s="346"/>
      <c r="AH419" s="345"/>
      <c r="AI419" s="345"/>
      <c r="AJ419" s="345"/>
      <c r="AK419" s="345"/>
      <c r="AL419" s="345"/>
      <c r="AM419" s="345"/>
      <c r="AN419" s="345"/>
      <c r="AO419" s="345"/>
      <c r="AP419" s="345"/>
      <c r="AQ419" s="345"/>
      <c r="AR419" s="345"/>
      <c r="AS419" s="345"/>
      <c r="AT419" s="345"/>
      <c r="AU419" s="345"/>
      <c r="AV419" s="345">
        <v>0.08</v>
      </c>
      <c r="AW419" s="345"/>
      <c r="AX419" s="345"/>
      <c r="AY419" s="345"/>
      <c r="AZ419" s="345"/>
      <c r="BA419" s="345"/>
      <c r="BB419" s="345"/>
      <c r="BC419" s="345"/>
      <c r="BD419" s="345"/>
      <c r="BE419" s="345"/>
      <c r="BF419" s="345"/>
      <c r="BG419" s="345"/>
      <c r="BH419" s="345"/>
      <c r="BI419" s="345"/>
      <c r="BJ419" s="345">
        <v>0.03</v>
      </c>
      <c r="BK419" s="345"/>
      <c r="BL419" s="345"/>
      <c r="BM419" s="345"/>
      <c r="BN419" s="345">
        <v>0.04</v>
      </c>
      <c r="BO419" s="194"/>
      <c r="BP419" s="194"/>
      <c r="BQ419" s="193"/>
      <c r="BR419" s="193"/>
      <c r="BS419" s="321"/>
      <c r="BU419" s="194"/>
      <c r="BV419" s="322"/>
      <c r="BW419" s="322"/>
      <c r="BX419" s="322"/>
      <c r="BY419" s="322"/>
    </row>
    <row r="420" spans="1:77" ht="33">
      <c r="A420" s="317">
        <v>80</v>
      </c>
      <c r="B420" s="318" t="s">
        <v>1031</v>
      </c>
      <c r="C420" s="15" t="s">
        <v>1032</v>
      </c>
      <c r="D420" s="317" t="s">
        <v>135</v>
      </c>
      <c r="E420" s="305">
        <v>35.11</v>
      </c>
      <c r="F420" s="305">
        <v>21.113589999999999</v>
      </c>
      <c r="G420" s="305">
        <v>7.11</v>
      </c>
      <c r="H420" s="305">
        <f t="shared" si="45"/>
        <v>34.870000000000005</v>
      </c>
      <c r="I420" s="305">
        <v>14</v>
      </c>
      <c r="J420" s="305">
        <f t="shared" si="44"/>
        <v>20.870000000000005</v>
      </c>
      <c r="K420" s="319" t="s">
        <v>389</v>
      </c>
      <c r="L420" s="299" t="s">
        <v>445</v>
      </c>
      <c r="M420" s="460" t="s">
        <v>392</v>
      </c>
      <c r="N420" s="458"/>
      <c r="O420" s="345"/>
      <c r="P420" s="345">
        <v>0.21000000000000002</v>
      </c>
      <c r="Q420" s="345">
        <v>17.82</v>
      </c>
      <c r="R420" s="345">
        <v>1.45</v>
      </c>
      <c r="S420" s="345"/>
      <c r="T420" s="345"/>
      <c r="U420" s="345">
        <v>0</v>
      </c>
      <c r="V420" s="345"/>
      <c r="W420" s="345"/>
      <c r="X420" s="345"/>
      <c r="Y420" s="345"/>
      <c r="Z420" s="345"/>
      <c r="AA420" s="345">
        <v>0.02</v>
      </c>
      <c r="AB420" s="345"/>
      <c r="AC420" s="345">
        <v>0.01</v>
      </c>
      <c r="AD420" s="345"/>
      <c r="AE420" s="345"/>
      <c r="AF420" s="345">
        <v>0.01</v>
      </c>
      <c r="AG420" s="346"/>
      <c r="AH420" s="345"/>
      <c r="AI420" s="345"/>
      <c r="AJ420" s="345"/>
      <c r="AK420" s="345"/>
      <c r="AL420" s="345"/>
      <c r="AM420" s="345"/>
      <c r="AN420" s="345"/>
      <c r="AO420" s="345"/>
      <c r="AP420" s="345"/>
      <c r="AQ420" s="345"/>
      <c r="AR420" s="345"/>
      <c r="AS420" s="345"/>
      <c r="AT420" s="345"/>
      <c r="AU420" s="345"/>
      <c r="AV420" s="345"/>
      <c r="AW420" s="345">
        <v>0.02</v>
      </c>
      <c r="AX420" s="345"/>
      <c r="AY420" s="345"/>
      <c r="AZ420" s="345"/>
      <c r="BA420" s="345"/>
      <c r="BB420" s="345"/>
      <c r="BC420" s="345"/>
      <c r="BD420" s="345"/>
      <c r="BE420" s="345"/>
      <c r="BF420" s="345"/>
      <c r="BG420" s="345"/>
      <c r="BH420" s="345"/>
      <c r="BI420" s="345"/>
      <c r="BJ420" s="345">
        <v>0.01</v>
      </c>
      <c r="BK420" s="345"/>
      <c r="BL420" s="345"/>
      <c r="BM420" s="345"/>
      <c r="BN420" s="407">
        <v>1.32</v>
      </c>
      <c r="BO420" s="194"/>
      <c r="BP420" s="194"/>
      <c r="BQ420" s="193" t="s">
        <v>1033</v>
      </c>
      <c r="BR420" s="193"/>
      <c r="BS420" s="321" t="s">
        <v>1034</v>
      </c>
      <c r="BT420" s="295" t="s">
        <v>1017</v>
      </c>
      <c r="BU420" s="194">
        <f t="shared" si="46"/>
        <v>0.23999999999999488</v>
      </c>
      <c r="BV420" s="322"/>
      <c r="BW420" s="322"/>
      <c r="BX420" s="322" t="s">
        <v>410</v>
      </c>
      <c r="BY420" s="322"/>
    </row>
    <row r="421" spans="1:77" s="384" customFormat="1" hidden="1">
      <c r="A421" s="371" t="s">
        <v>869</v>
      </c>
      <c r="B421" s="392"/>
      <c r="C421" s="461" t="s">
        <v>418</v>
      </c>
      <c r="D421" s="317" t="s">
        <v>135</v>
      </c>
      <c r="E421" s="373"/>
      <c r="F421" s="373">
        <v>3.1939999999999995</v>
      </c>
      <c r="G421" s="393"/>
      <c r="H421" s="373">
        <f t="shared" si="45"/>
        <v>6.6599999999999993</v>
      </c>
      <c r="I421" s="373"/>
      <c r="J421" s="305">
        <f t="shared" si="44"/>
        <v>6.6599999999999993</v>
      </c>
      <c r="K421" s="319" t="s">
        <v>389</v>
      </c>
      <c r="L421" s="394"/>
      <c r="M421" s="460" t="s">
        <v>392</v>
      </c>
      <c r="N421" s="458" t="s">
        <v>381</v>
      </c>
      <c r="O421" s="345"/>
      <c r="P421" s="345">
        <v>0.1</v>
      </c>
      <c r="Q421" s="345">
        <v>6.22</v>
      </c>
      <c r="R421" s="345"/>
      <c r="S421" s="345"/>
      <c r="T421" s="345"/>
      <c r="U421" s="345"/>
      <c r="V421" s="345"/>
      <c r="W421" s="345"/>
      <c r="X421" s="345"/>
      <c r="Y421" s="345"/>
      <c r="Z421" s="345"/>
      <c r="AA421" s="345"/>
      <c r="AB421" s="345"/>
      <c r="AC421" s="345"/>
      <c r="AD421" s="345"/>
      <c r="AE421" s="345"/>
      <c r="AF421" s="345">
        <v>0.01</v>
      </c>
      <c r="AG421" s="408"/>
      <c r="AH421" s="345"/>
      <c r="AI421" s="345"/>
      <c r="AJ421" s="345"/>
      <c r="AK421" s="345"/>
      <c r="AL421" s="345"/>
      <c r="AM421" s="345"/>
      <c r="AN421" s="345"/>
      <c r="AO421" s="345"/>
      <c r="AP421" s="345"/>
      <c r="AQ421" s="345"/>
      <c r="AR421" s="345"/>
      <c r="AS421" s="345"/>
      <c r="AT421" s="345"/>
      <c r="AU421" s="345"/>
      <c r="AV421" s="345"/>
      <c r="AW421" s="345"/>
      <c r="AX421" s="345"/>
      <c r="AY421" s="345"/>
      <c r="AZ421" s="345"/>
      <c r="BA421" s="345"/>
      <c r="BB421" s="345"/>
      <c r="BC421" s="345"/>
      <c r="BD421" s="345"/>
      <c r="BE421" s="345"/>
      <c r="BF421" s="345"/>
      <c r="BG421" s="345"/>
      <c r="BH421" s="345"/>
      <c r="BI421" s="345"/>
      <c r="BJ421" s="345">
        <v>0.01</v>
      </c>
      <c r="BK421" s="345"/>
      <c r="BL421" s="345"/>
      <c r="BM421" s="345"/>
      <c r="BN421" s="409">
        <v>0.32</v>
      </c>
      <c r="BO421" s="410"/>
      <c r="BP421" s="410"/>
      <c r="BQ421" s="380"/>
      <c r="BR421" s="380"/>
      <c r="BS421" s="381"/>
      <c r="BV421" s="394"/>
      <c r="BW421" s="394"/>
      <c r="BX421" s="394"/>
      <c r="BY421" s="394"/>
    </row>
    <row r="422" spans="1:77" s="384" customFormat="1" hidden="1">
      <c r="A422" s="371" t="s">
        <v>869</v>
      </c>
      <c r="B422" s="392"/>
      <c r="C422" s="461" t="s">
        <v>424</v>
      </c>
      <c r="D422" s="317" t="s">
        <v>135</v>
      </c>
      <c r="E422" s="373"/>
      <c r="F422" s="373">
        <v>1.9547000000000001</v>
      </c>
      <c r="G422" s="393"/>
      <c r="H422" s="373">
        <f t="shared" si="45"/>
        <v>7.8099999999999987</v>
      </c>
      <c r="I422" s="373"/>
      <c r="J422" s="305">
        <f t="shared" si="44"/>
        <v>7.8099999999999987</v>
      </c>
      <c r="K422" s="319" t="s">
        <v>389</v>
      </c>
      <c r="L422" s="394"/>
      <c r="M422" s="460" t="s">
        <v>392</v>
      </c>
      <c r="N422" s="458" t="s">
        <v>381</v>
      </c>
      <c r="O422" s="345"/>
      <c r="P422" s="345">
        <v>0.1</v>
      </c>
      <c r="Q422" s="345">
        <v>6.21</v>
      </c>
      <c r="R422" s="345">
        <v>0.98</v>
      </c>
      <c r="S422" s="345"/>
      <c r="T422" s="345"/>
      <c r="U422" s="345"/>
      <c r="V422" s="345"/>
      <c r="W422" s="345"/>
      <c r="X422" s="345"/>
      <c r="Y422" s="345"/>
      <c r="Z422" s="345"/>
      <c r="AA422" s="345"/>
      <c r="AB422" s="345"/>
      <c r="AC422" s="345"/>
      <c r="AD422" s="345"/>
      <c r="AE422" s="345"/>
      <c r="AF422" s="345"/>
      <c r="AG422" s="408"/>
      <c r="AH422" s="345"/>
      <c r="AI422" s="345"/>
      <c r="AJ422" s="345"/>
      <c r="AK422" s="345"/>
      <c r="AL422" s="345"/>
      <c r="AM422" s="345"/>
      <c r="AN422" s="345"/>
      <c r="AO422" s="345"/>
      <c r="AP422" s="345"/>
      <c r="AQ422" s="345"/>
      <c r="AR422" s="345"/>
      <c r="AS422" s="345"/>
      <c r="AT422" s="345"/>
      <c r="AU422" s="345"/>
      <c r="AV422" s="345"/>
      <c r="AW422" s="345">
        <v>0.02</v>
      </c>
      <c r="AX422" s="345"/>
      <c r="AY422" s="345"/>
      <c r="AZ422" s="345"/>
      <c r="BA422" s="345"/>
      <c r="BB422" s="345"/>
      <c r="BC422" s="345"/>
      <c r="BD422" s="345"/>
      <c r="BE422" s="345"/>
      <c r="BF422" s="345"/>
      <c r="BG422" s="345"/>
      <c r="BH422" s="345"/>
      <c r="BI422" s="345"/>
      <c r="BJ422" s="345"/>
      <c r="BK422" s="345"/>
      <c r="BL422" s="345"/>
      <c r="BM422" s="345"/>
      <c r="BN422" s="409">
        <v>0.5</v>
      </c>
      <c r="BO422" s="410"/>
      <c r="BP422" s="410"/>
      <c r="BQ422" s="380"/>
      <c r="BR422" s="380"/>
      <c r="BS422" s="381"/>
      <c r="BV422" s="394"/>
      <c r="BW422" s="394"/>
      <c r="BX422" s="394"/>
      <c r="BY422" s="394"/>
    </row>
    <row r="423" spans="1:77" s="384" customFormat="1" hidden="1">
      <c r="A423" s="371" t="s">
        <v>869</v>
      </c>
      <c r="B423" s="392"/>
      <c r="C423" s="461" t="s">
        <v>399</v>
      </c>
      <c r="D423" s="317" t="s">
        <v>135</v>
      </c>
      <c r="E423" s="373"/>
      <c r="F423" s="373">
        <v>1.9669400000000006</v>
      </c>
      <c r="G423" s="393"/>
      <c r="H423" s="373">
        <f t="shared" si="45"/>
        <v>6.4</v>
      </c>
      <c r="I423" s="373"/>
      <c r="J423" s="305">
        <f t="shared" si="44"/>
        <v>6.4</v>
      </c>
      <c r="K423" s="319" t="s">
        <v>389</v>
      </c>
      <c r="L423" s="394"/>
      <c r="M423" s="460" t="s">
        <v>392</v>
      </c>
      <c r="N423" s="458" t="s">
        <v>381</v>
      </c>
      <c r="O423" s="345"/>
      <c r="P423" s="345">
        <v>0.01</v>
      </c>
      <c r="Q423" s="345">
        <v>5.3900000000000015</v>
      </c>
      <c r="R423" s="345">
        <v>0.47</v>
      </c>
      <c r="S423" s="345"/>
      <c r="T423" s="345"/>
      <c r="U423" s="345"/>
      <c r="V423" s="345"/>
      <c r="W423" s="345">
        <v>0</v>
      </c>
      <c r="X423" s="345"/>
      <c r="Y423" s="345"/>
      <c r="Z423" s="345">
        <v>0</v>
      </c>
      <c r="AA423" s="345">
        <v>0.02</v>
      </c>
      <c r="AB423" s="345">
        <v>0</v>
      </c>
      <c r="AC423" s="345">
        <v>0.01</v>
      </c>
      <c r="AD423" s="345"/>
      <c r="AE423" s="345"/>
      <c r="AF423" s="345">
        <v>0</v>
      </c>
      <c r="AG423" s="408"/>
      <c r="AH423" s="345">
        <v>0</v>
      </c>
      <c r="AI423" s="345">
        <v>0</v>
      </c>
      <c r="AJ423" s="345"/>
      <c r="AK423" s="345"/>
      <c r="AL423" s="345"/>
      <c r="AM423" s="345"/>
      <c r="AN423" s="345"/>
      <c r="AO423" s="345"/>
      <c r="AP423" s="345"/>
      <c r="AQ423" s="345"/>
      <c r="AR423" s="345"/>
      <c r="AS423" s="345"/>
      <c r="AT423" s="345"/>
      <c r="AU423" s="345"/>
      <c r="AV423" s="345">
        <v>0</v>
      </c>
      <c r="AW423" s="345">
        <v>0</v>
      </c>
      <c r="AX423" s="345"/>
      <c r="AY423" s="345"/>
      <c r="AZ423" s="345"/>
      <c r="BA423" s="345"/>
      <c r="BB423" s="345"/>
      <c r="BC423" s="345"/>
      <c r="BD423" s="345"/>
      <c r="BE423" s="345">
        <v>0</v>
      </c>
      <c r="BF423" s="345"/>
      <c r="BG423" s="345"/>
      <c r="BH423" s="345">
        <v>0</v>
      </c>
      <c r="BI423" s="345"/>
      <c r="BJ423" s="345">
        <v>0</v>
      </c>
      <c r="BK423" s="345"/>
      <c r="BL423" s="345"/>
      <c r="BM423" s="345"/>
      <c r="BN423" s="409">
        <v>0.5</v>
      </c>
      <c r="BO423" s="194">
        <f t="shared" ref="BO423" si="48">BO420-BO421-BO422</f>
        <v>0</v>
      </c>
      <c r="BP423" s="194"/>
      <c r="BQ423" s="380"/>
      <c r="BR423" s="380"/>
      <c r="BS423" s="381"/>
      <c r="BV423" s="394"/>
      <c r="BW423" s="394"/>
      <c r="BX423" s="394"/>
      <c r="BY423" s="394"/>
    </row>
    <row r="424" spans="1:77" ht="33">
      <c r="A424" s="317">
        <v>81</v>
      </c>
      <c r="B424" s="318" t="s">
        <v>1035</v>
      </c>
      <c r="C424" s="461" t="s">
        <v>427</v>
      </c>
      <c r="D424" s="317" t="s">
        <v>135</v>
      </c>
      <c r="E424" s="305">
        <v>1.18</v>
      </c>
      <c r="F424" s="305">
        <v>1.1000000000000001</v>
      </c>
      <c r="G424" s="305"/>
      <c r="H424" s="305">
        <f t="shared" si="45"/>
        <v>1.1000000000000001</v>
      </c>
      <c r="I424" s="305"/>
      <c r="J424" s="305">
        <f t="shared" si="44"/>
        <v>1.1000000000000001</v>
      </c>
      <c r="K424" s="319" t="s">
        <v>389</v>
      </c>
      <c r="L424" s="299"/>
      <c r="M424" s="460" t="s">
        <v>392</v>
      </c>
      <c r="N424" s="458" t="s">
        <v>381</v>
      </c>
      <c r="O424" s="349"/>
      <c r="P424" s="194">
        <v>0</v>
      </c>
      <c r="Q424" s="349">
        <f>0.6-0.08</f>
        <v>0.52</v>
      </c>
      <c r="R424" s="349"/>
      <c r="S424" s="349"/>
      <c r="T424" s="349"/>
      <c r="U424" s="349"/>
      <c r="V424" s="349"/>
      <c r="W424" s="349"/>
      <c r="X424" s="349"/>
      <c r="Y424" s="349"/>
      <c r="Z424" s="349"/>
      <c r="AA424" s="194"/>
      <c r="AB424" s="194"/>
      <c r="AC424" s="194"/>
      <c r="AD424" s="349"/>
      <c r="AE424" s="349"/>
      <c r="AF424" s="194"/>
      <c r="AG424" s="194"/>
      <c r="AH424" s="194"/>
      <c r="AI424" s="194"/>
      <c r="AJ424" s="194"/>
      <c r="AK424" s="194"/>
      <c r="AL424" s="194"/>
      <c r="AM424" s="194"/>
      <c r="AN424" s="194"/>
      <c r="AO424" s="194"/>
      <c r="AP424" s="349"/>
      <c r="AQ424" s="349"/>
      <c r="AR424" s="349"/>
      <c r="AS424" s="349"/>
      <c r="AT424" s="349"/>
      <c r="AU424" s="349"/>
      <c r="AV424" s="349"/>
      <c r="AW424" s="349">
        <v>0.38</v>
      </c>
      <c r="AX424" s="349"/>
      <c r="AY424" s="349"/>
      <c r="AZ424" s="349"/>
      <c r="BA424" s="349"/>
      <c r="BB424" s="194"/>
      <c r="BC424" s="194"/>
      <c r="BD424" s="194"/>
      <c r="BE424" s="194">
        <v>0</v>
      </c>
      <c r="BF424" s="194"/>
      <c r="BG424" s="194"/>
      <c r="BH424" s="194"/>
      <c r="BI424" s="194"/>
      <c r="BJ424" s="194"/>
      <c r="BK424" s="194"/>
      <c r="BL424" s="194"/>
      <c r="BM424" s="194"/>
      <c r="BN424" s="194">
        <v>0.2</v>
      </c>
      <c r="BO424" s="194"/>
      <c r="BP424" s="194"/>
      <c r="BQ424" s="193" t="s">
        <v>1036</v>
      </c>
      <c r="BR424" s="193"/>
      <c r="BS424" s="321" t="s">
        <v>479</v>
      </c>
      <c r="BU424" s="194">
        <f t="shared" ref="BU424:BU444" si="49">E424-H424</f>
        <v>7.9999999999999849E-2</v>
      </c>
      <c r="BV424" s="322"/>
      <c r="BW424" s="322"/>
      <c r="BX424" s="322"/>
      <c r="BY424" s="322"/>
    </row>
    <row r="425" spans="1:77" ht="18.75" customHeight="1">
      <c r="A425" s="317">
        <v>82</v>
      </c>
      <c r="B425" s="318" t="s">
        <v>1037</v>
      </c>
      <c r="C425" s="461" t="s">
        <v>427</v>
      </c>
      <c r="D425" s="317" t="s">
        <v>135</v>
      </c>
      <c r="E425" s="305">
        <v>0.14000000000000001</v>
      </c>
      <c r="F425" s="305">
        <v>0.14000000000000001</v>
      </c>
      <c r="G425" s="305"/>
      <c r="H425" s="305">
        <f t="shared" si="45"/>
        <v>0.14000000000000001</v>
      </c>
      <c r="I425" s="305"/>
      <c r="J425" s="305">
        <f t="shared" si="44"/>
        <v>0.14000000000000001</v>
      </c>
      <c r="K425" s="319" t="s">
        <v>389</v>
      </c>
      <c r="L425" s="299"/>
      <c r="M425" s="460" t="s">
        <v>392</v>
      </c>
      <c r="N425" s="458" t="s">
        <v>381</v>
      </c>
      <c r="O425" s="320"/>
      <c r="P425" s="194">
        <v>0.04</v>
      </c>
      <c r="Q425" s="320">
        <v>0.1</v>
      </c>
      <c r="R425" s="320"/>
      <c r="S425" s="320"/>
      <c r="T425" s="320"/>
      <c r="U425" s="320"/>
      <c r="V425" s="320"/>
      <c r="W425" s="320"/>
      <c r="X425" s="320"/>
      <c r="Y425" s="320"/>
      <c r="Z425" s="320"/>
      <c r="AA425" s="194"/>
      <c r="AB425" s="194"/>
      <c r="AC425" s="194"/>
      <c r="AD425" s="320"/>
      <c r="AE425" s="320"/>
      <c r="AF425" s="194"/>
      <c r="AG425" s="194"/>
      <c r="AH425" s="194"/>
      <c r="AI425" s="194"/>
      <c r="AJ425" s="194"/>
      <c r="AK425" s="194"/>
      <c r="AL425" s="194"/>
      <c r="AM425" s="194"/>
      <c r="AN425" s="194"/>
      <c r="AO425" s="194"/>
      <c r="AP425" s="320"/>
      <c r="AQ425" s="320"/>
      <c r="AR425" s="320"/>
      <c r="AS425" s="320"/>
      <c r="AT425" s="320"/>
      <c r="AU425" s="320"/>
      <c r="AV425" s="320"/>
      <c r="AW425" s="320"/>
      <c r="AX425" s="320"/>
      <c r="AY425" s="320"/>
      <c r="AZ425" s="320"/>
      <c r="BA425" s="320"/>
      <c r="BB425" s="194"/>
      <c r="BC425" s="194"/>
      <c r="BD425" s="194"/>
      <c r="BE425" s="194">
        <v>0</v>
      </c>
      <c r="BF425" s="194"/>
      <c r="BG425" s="194"/>
      <c r="BH425" s="194"/>
      <c r="BI425" s="194"/>
      <c r="BJ425" s="194"/>
      <c r="BK425" s="194"/>
      <c r="BL425" s="194"/>
      <c r="BM425" s="194"/>
      <c r="BN425" s="194"/>
      <c r="BO425" s="194"/>
      <c r="BP425" s="194"/>
      <c r="BQ425" s="193" t="s">
        <v>1038</v>
      </c>
      <c r="BR425" s="193"/>
      <c r="BS425" s="321"/>
      <c r="BU425" s="194">
        <f t="shared" si="49"/>
        <v>0</v>
      </c>
      <c r="BV425" s="322"/>
      <c r="BW425" s="322"/>
      <c r="BX425" s="322"/>
      <c r="BY425" s="322"/>
    </row>
    <row r="426" spans="1:77" ht="33">
      <c r="A426" s="317">
        <v>83</v>
      </c>
      <c r="B426" s="318" t="s">
        <v>1039</v>
      </c>
      <c r="C426" s="461" t="s">
        <v>427</v>
      </c>
      <c r="D426" s="317" t="s">
        <v>135</v>
      </c>
      <c r="E426" s="305">
        <v>0.4</v>
      </c>
      <c r="F426" s="305">
        <v>0.4</v>
      </c>
      <c r="G426" s="305"/>
      <c r="H426" s="305">
        <f t="shared" si="45"/>
        <v>0.4</v>
      </c>
      <c r="I426" s="305"/>
      <c r="J426" s="305">
        <f t="shared" si="44"/>
        <v>0.4</v>
      </c>
      <c r="K426" s="319" t="s">
        <v>389</v>
      </c>
      <c r="L426" s="299"/>
      <c r="M426" s="460" t="s">
        <v>392</v>
      </c>
      <c r="N426" s="458" t="s">
        <v>381</v>
      </c>
      <c r="O426" s="349"/>
      <c r="P426" s="194">
        <v>0</v>
      </c>
      <c r="Q426" s="349">
        <v>0.2</v>
      </c>
      <c r="R426" s="349"/>
      <c r="S426" s="349"/>
      <c r="T426" s="349"/>
      <c r="U426" s="349"/>
      <c r="V426" s="349"/>
      <c r="W426" s="349"/>
      <c r="X426" s="349"/>
      <c r="Y426" s="349"/>
      <c r="Z426" s="349"/>
      <c r="AA426" s="194"/>
      <c r="AB426" s="194"/>
      <c r="AC426" s="194"/>
      <c r="AD426" s="349"/>
      <c r="AE426" s="349"/>
      <c r="AF426" s="194"/>
      <c r="AG426" s="194"/>
      <c r="AH426" s="194"/>
      <c r="AI426" s="194"/>
      <c r="AJ426" s="194"/>
      <c r="AK426" s="194"/>
      <c r="AL426" s="194"/>
      <c r="AM426" s="194"/>
      <c r="AN426" s="194"/>
      <c r="AO426" s="194"/>
      <c r="AP426" s="349"/>
      <c r="AQ426" s="349"/>
      <c r="AR426" s="349"/>
      <c r="AS426" s="349"/>
      <c r="AT426" s="349"/>
      <c r="AU426" s="349"/>
      <c r="AV426" s="349"/>
      <c r="AW426" s="349">
        <v>0.2</v>
      </c>
      <c r="AX426" s="349"/>
      <c r="AY426" s="349"/>
      <c r="AZ426" s="349"/>
      <c r="BA426" s="349"/>
      <c r="BB426" s="194"/>
      <c r="BC426" s="194"/>
      <c r="BD426" s="194"/>
      <c r="BE426" s="194">
        <v>0</v>
      </c>
      <c r="BF426" s="194"/>
      <c r="BG426" s="194"/>
      <c r="BH426" s="194"/>
      <c r="BI426" s="194"/>
      <c r="BJ426" s="194"/>
      <c r="BK426" s="194"/>
      <c r="BL426" s="194"/>
      <c r="BM426" s="194"/>
      <c r="BN426" s="194"/>
      <c r="BO426" s="194"/>
      <c r="BP426" s="194"/>
      <c r="BQ426" s="193" t="s">
        <v>1040</v>
      </c>
      <c r="BR426" s="193"/>
      <c r="BS426" s="321"/>
      <c r="BU426" s="194">
        <f t="shared" si="49"/>
        <v>0</v>
      </c>
      <c r="BV426" s="322"/>
      <c r="BW426" s="322"/>
      <c r="BX426" s="322"/>
      <c r="BY426" s="322"/>
    </row>
    <row r="427" spans="1:77" ht="33">
      <c r="A427" s="317">
        <v>84</v>
      </c>
      <c r="B427" s="318" t="s">
        <v>1041</v>
      </c>
      <c r="C427" s="461" t="s">
        <v>427</v>
      </c>
      <c r="D427" s="317" t="s">
        <v>135</v>
      </c>
      <c r="E427" s="305">
        <v>0.19999999999999998</v>
      </c>
      <c r="F427" s="305">
        <v>0.19999999999999998</v>
      </c>
      <c r="G427" s="305"/>
      <c r="H427" s="305">
        <f t="shared" si="45"/>
        <v>0.19999999999999998</v>
      </c>
      <c r="I427" s="305"/>
      <c r="J427" s="305">
        <f t="shared" si="44"/>
        <v>0.19999999999999998</v>
      </c>
      <c r="K427" s="319" t="s">
        <v>389</v>
      </c>
      <c r="L427" s="299"/>
      <c r="M427" s="460" t="s">
        <v>392</v>
      </c>
      <c r="N427" s="458" t="s">
        <v>381</v>
      </c>
      <c r="O427" s="349"/>
      <c r="P427" s="194">
        <v>0.02</v>
      </c>
      <c r="Q427" s="349"/>
      <c r="R427" s="349"/>
      <c r="S427" s="349"/>
      <c r="T427" s="349"/>
      <c r="U427" s="349"/>
      <c r="V427" s="349"/>
      <c r="W427" s="349"/>
      <c r="X427" s="349"/>
      <c r="Y427" s="349"/>
      <c r="Z427" s="349"/>
      <c r="AA427" s="194"/>
      <c r="AB427" s="194"/>
      <c r="AC427" s="194"/>
      <c r="AD427" s="349"/>
      <c r="AE427" s="349"/>
      <c r="AF427" s="194"/>
      <c r="AG427" s="194"/>
      <c r="AH427" s="194"/>
      <c r="AI427" s="194"/>
      <c r="AJ427" s="194"/>
      <c r="AK427" s="194"/>
      <c r="AL427" s="194"/>
      <c r="AM427" s="194"/>
      <c r="AN427" s="194"/>
      <c r="AO427" s="194"/>
      <c r="AP427" s="349"/>
      <c r="AQ427" s="349"/>
      <c r="AR427" s="349"/>
      <c r="AS427" s="349"/>
      <c r="AT427" s="349"/>
      <c r="AU427" s="349"/>
      <c r="AV427" s="349"/>
      <c r="AW427" s="349">
        <v>0.18</v>
      </c>
      <c r="AX427" s="349"/>
      <c r="AY427" s="349"/>
      <c r="AZ427" s="349"/>
      <c r="BA427" s="349"/>
      <c r="BB427" s="194"/>
      <c r="BC427" s="194"/>
      <c r="BD427" s="194"/>
      <c r="BE427" s="194">
        <v>0</v>
      </c>
      <c r="BF427" s="194"/>
      <c r="BG427" s="194"/>
      <c r="BH427" s="194"/>
      <c r="BI427" s="194"/>
      <c r="BJ427" s="194"/>
      <c r="BK427" s="194"/>
      <c r="BL427" s="194"/>
      <c r="BM427" s="194"/>
      <c r="BN427" s="194"/>
      <c r="BO427" s="194"/>
      <c r="BP427" s="194"/>
      <c r="BQ427" s="193" t="s">
        <v>1042</v>
      </c>
      <c r="BR427" s="193"/>
      <c r="BS427" s="321"/>
      <c r="BU427" s="194">
        <f t="shared" si="49"/>
        <v>0</v>
      </c>
      <c r="BV427" s="322"/>
      <c r="BW427" s="322"/>
      <c r="BX427" s="322"/>
      <c r="BY427" s="322"/>
    </row>
    <row r="428" spans="1:77" ht="19.5" customHeight="1">
      <c r="A428" s="317">
        <v>85</v>
      </c>
      <c r="B428" s="318" t="s">
        <v>1043</v>
      </c>
      <c r="C428" s="461" t="s">
        <v>427</v>
      </c>
      <c r="D428" s="317" t="s">
        <v>135</v>
      </c>
      <c r="E428" s="305">
        <v>0.25</v>
      </c>
      <c r="F428" s="305">
        <v>0.25</v>
      </c>
      <c r="G428" s="305"/>
      <c r="H428" s="305">
        <f t="shared" si="45"/>
        <v>0.25</v>
      </c>
      <c r="I428" s="305"/>
      <c r="J428" s="305">
        <f t="shared" si="44"/>
        <v>0.25</v>
      </c>
      <c r="K428" s="319" t="s">
        <v>389</v>
      </c>
      <c r="L428" s="299"/>
      <c r="M428" s="460" t="s">
        <v>392</v>
      </c>
      <c r="N428" s="458" t="s">
        <v>381</v>
      </c>
      <c r="O428" s="320"/>
      <c r="P428" s="194">
        <v>0.15</v>
      </c>
      <c r="Q428" s="320"/>
      <c r="R428" s="320"/>
      <c r="S428" s="320"/>
      <c r="T428" s="320"/>
      <c r="U428" s="320"/>
      <c r="V428" s="320"/>
      <c r="W428" s="320"/>
      <c r="X428" s="320"/>
      <c r="Y428" s="320"/>
      <c r="Z428" s="320"/>
      <c r="AA428" s="194"/>
      <c r="AB428" s="194"/>
      <c r="AC428" s="194"/>
      <c r="AD428" s="320"/>
      <c r="AE428" s="320"/>
      <c r="AF428" s="194"/>
      <c r="AG428" s="194"/>
      <c r="AH428" s="194"/>
      <c r="AI428" s="194"/>
      <c r="AJ428" s="194"/>
      <c r="AK428" s="194"/>
      <c r="AL428" s="194"/>
      <c r="AM428" s="194"/>
      <c r="AN428" s="194"/>
      <c r="AO428" s="194"/>
      <c r="AP428" s="320"/>
      <c r="AQ428" s="320"/>
      <c r="AR428" s="320"/>
      <c r="AS428" s="320"/>
      <c r="AT428" s="320"/>
      <c r="AU428" s="320"/>
      <c r="AV428" s="320"/>
      <c r="AW428" s="320">
        <v>0.1</v>
      </c>
      <c r="AX428" s="320"/>
      <c r="AY428" s="320"/>
      <c r="AZ428" s="320"/>
      <c r="BA428" s="320"/>
      <c r="BB428" s="194"/>
      <c r="BC428" s="194"/>
      <c r="BD428" s="194"/>
      <c r="BE428" s="194">
        <v>0</v>
      </c>
      <c r="BF428" s="194"/>
      <c r="BG428" s="194"/>
      <c r="BH428" s="194"/>
      <c r="BI428" s="194"/>
      <c r="BJ428" s="194"/>
      <c r="BK428" s="194"/>
      <c r="BL428" s="194"/>
      <c r="BM428" s="194"/>
      <c r="BN428" s="194"/>
      <c r="BO428" s="194"/>
      <c r="BP428" s="194"/>
      <c r="BQ428" s="193" t="s">
        <v>1044</v>
      </c>
      <c r="BR428" s="193"/>
      <c r="BS428" s="321"/>
      <c r="BU428" s="194">
        <f t="shared" si="49"/>
        <v>0</v>
      </c>
      <c r="BV428" s="322"/>
      <c r="BW428" s="322"/>
      <c r="BX428" s="322"/>
      <c r="BY428" s="322"/>
    </row>
    <row r="429" spans="1:77" ht="19.5" customHeight="1">
      <c r="A429" s="317">
        <v>86</v>
      </c>
      <c r="B429" s="318" t="s">
        <v>1045</v>
      </c>
      <c r="C429" s="461" t="s">
        <v>427</v>
      </c>
      <c r="D429" s="317" t="s">
        <v>135</v>
      </c>
      <c r="E429" s="305">
        <v>0.12000000000000001</v>
      </c>
      <c r="F429" s="305">
        <v>0.12000000000000001</v>
      </c>
      <c r="G429" s="305"/>
      <c r="H429" s="305">
        <f t="shared" si="45"/>
        <v>0.12000000000000001</v>
      </c>
      <c r="I429" s="305"/>
      <c r="J429" s="305">
        <f t="shared" si="44"/>
        <v>0.12000000000000001</v>
      </c>
      <c r="K429" s="319" t="s">
        <v>389</v>
      </c>
      <c r="L429" s="299"/>
      <c r="M429" s="460" t="s">
        <v>392</v>
      </c>
      <c r="N429" s="458" t="s">
        <v>381</v>
      </c>
      <c r="O429" s="349"/>
      <c r="P429" s="194">
        <v>0.02</v>
      </c>
      <c r="Q429" s="349"/>
      <c r="R429" s="349"/>
      <c r="S429" s="349"/>
      <c r="T429" s="349"/>
      <c r="U429" s="349"/>
      <c r="V429" s="349"/>
      <c r="W429" s="349"/>
      <c r="X429" s="349"/>
      <c r="Y429" s="349"/>
      <c r="Z429" s="349"/>
      <c r="AA429" s="194"/>
      <c r="AB429" s="194"/>
      <c r="AC429" s="194"/>
      <c r="AD429" s="349"/>
      <c r="AE429" s="349"/>
      <c r="AF429" s="194"/>
      <c r="AG429" s="194"/>
      <c r="AH429" s="194"/>
      <c r="AI429" s="194"/>
      <c r="AJ429" s="194"/>
      <c r="AK429" s="194"/>
      <c r="AL429" s="194"/>
      <c r="AM429" s="194"/>
      <c r="AN429" s="194"/>
      <c r="AO429" s="194"/>
      <c r="AP429" s="349"/>
      <c r="AQ429" s="349"/>
      <c r="AR429" s="349"/>
      <c r="AS429" s="349"/>
      <c r="AT429" s="349"/>
      <c r="AU429" s="349"/>
      <c r="AV429" s="349"/>
      <c r="AW429" s="349">
        <v>0.1</v>
      </c>
      <c r="AX429" s="349"/>
      <c r="AY429" s="349"/>
      <c r="AZ429" s="349"/>
      <c r="BA429" s="349"/>
      <c r="BB429" s="194"/>
      <c r="BC429" s="194"/>
      <c r="BD429" s="194"/>
      <c r="BE429" s="194">
        <v>0</v>
      </c>
      <c r="BF429" s="194"/>
      <c r="BG429" s="194"/>
      <c r="BH429" s="194"/>
      <c r="BI429" s="194"/>
      <c r="BJ429" s="194"/>
      <c r="BK429" s="194"/>
      <c r="BL429" s="194"/>
      <c r="BM429" s="194"/>
      <c r="BN429" s="194"/>
      <c r="BO429" s="194"/>
      <c r="BP429" s="194"/>
      <c r="BQ429" s="193" t="s">
        <v>1046</v>
      </c>
      <c r="BR429" s="193"/>
      <c r="BS429" s="321"/>
      <c r="BU429" s="194">
        <f t="shared" si="49"/>
        <v>0</v>
      </c>
      <c r="BV429" s="322"/>
      <c r="BW429" s="322"/>
      <c r="BX429" s="322"/>
      <c r="BY429" s="322"/>
    </row>
    <row r="430" spans="1:77" ht="22.5" customHeight="1">
      <c r="A430" s="317">
        <v>87</v>
      </c>
      <c r="B430" s="318" t="s">
        <v>1047</v>
      </c>
      <c r="C430" s="461" t="s">
        <v>427</v>
      </c>
      <c r="D430" s="317" t="s">
        <v>135</v>
      </c>
      <c r="E430" s="305">
        <v>0.11</v>
      </c>
      <c r="F430" s="305">
        <v>0.11</v>
      </c>
      <c r="G430" s="305"/>
      <c r="H430" s="305">
        <f t="shared" si="45"/>
        <v>0.11</v>
      </c>
      <c r="I430" s="305"/>
      <c r="J430" s="305">
        <f t="shared" si="44"/>
        <v>0.11</v>
      </c>
      <c r="K430" s="319" t="s">
        <v>389</v>
      </c>
      <c r="L430" s="299"/>
      <c r="M430" s="460" t="s">
        <v>392</v>
      </c>
      <c r="N430" s="458" t="s">
        <v>381</v>
      </c>
      <c r="O430" s="385"/>
      <c r="P430" s="194">
        <v>0</v>
      </c>
      <c r="Q430" s="349">
        <v>0.11</v>
      </c>
      <c r="R430" s="349"/>
      <c r="S430" s="349"/>
      <c r="T430" s="385"/>
      <c r="U430" s="385"/>
      <c r="V430" s="385"/>
      <c r="W430" s="349"/>
      <c r="X430" s="349"/>
      <c r="Y430" s="349"/>
      <c r="Z430" s="349"/>
      <c r="AA430" s="194"/>
      <c r="AB430" s="194"/>
      <c r="AC430" s="194"/>
      <c r="AD430" s="349"/>
      <c r="AE430" s="349"/>
      <c r="AF430" s="194"/>
      <c r="AG430" s="194"/>
      <c r="AH430" s="194"/>
      <c r="AI430" s="194"/>
      <c r="AJ430" s="194"/>
      <c r="AK430" s="194"/>
      <c r="AL430" s="194"/>
      <c r="AM430" s="194"/>
      <c r="AN430" s="194"/>
      <c r="AO430" s="194"/>
      <c r="AP430" s="349"/>
      <c r="AQ430" s="349"/>
      <c r="AR430" s="349"/>
      <c r="AS430" s="349"/>
      <c r="AT430" s="349"/>
      <c r="AU430" s="349"/>
      <c r="AV430" s="349"/>
      <c r="AW430" s="349"/>
      <c r="AX430" s="349"/>
      <c r="AY430" s="349"/>
      <c r="AZ430" s="349"/>
      <c r="BA430" s="349"/>
      <c r="BB430" s="194"/>
      <c r="BC430" s="194"/>
      <c r="BD430" s="194"/>
      <c r="BE430" s="194">
        <v>0</v>
      </c>
      <c r="BF430" s="194"/>
      <c r="BG430" s="194"/>
      <c r="BH430" s="194"/>
      <c r="BI430" s="194"/>
      <c r="BJ430" s="194"/>
      <c r="BK430" s="194"/>
      <c r="BL430" s="194"/>
      <c r="BM430" s="194"/>
      <c r="BN430" s="194"/>
      <c r="BO430" s="194"/>
      <c r="BP430" s="194"/>
      <c r="BQ430" s="193" t="s">
        <v>1048</v>
      </c>
      <c r="BR430" s="193"/>
      <c r="BS430" s="321"/>
      <c r="BU430" s="194">
        <f t="shared" si="49"/>
        <v>0</v>
      </c>
      <c r="BV430" s="322"/>
      <c r="BW430" s="322"/>
      <c r="BX430" s="322"/>
      <c r="BY430" s="322"/>
    </row>
    <row r="431" spans="1:77" ht="22.5" customHeight="1">
      <c r="A431" s="317">
        <v>88</v>
      </c>
      <c r="B431" s="318" t="s">
        <v>1049</v>
      </c>
      <c r="C431" s="461" t="s">
        <v>427</v>
      </c>
      <c r="D431" s="317" t="s">
        <v>135</v>
      </c>
      <c r="E431" s="305">
        <v>0.05</v>
      </c>
      <c r="F431" s="305">
        <v>0.05</v>
      </c>
      <c r="G431" s="305"/>
      <c r="H431" s="305">
        <f t="shared" si="45"/>
        <v>0.05</v>
      </c>
      <c r="I431" s="305"/>
      <c r="J431" s="305">
        <f t="shared" ref="J431:J460" si="50">SUM(O431:BP431)-V431</f>
        <v>0.05</v>
      </c>
      <c r="K431" s="319" t="s">
        <v>389</v>
      </c>
      <c r="L431" s="299"/>
      <c r="M431" s="460" t="s">
        <v>392</v>
      </c>
      <c r="N431" s="458" t="s">
        <v>381</v>
      </c>
      <c r="O431" s="368"/>
      <c r="P431" s="194">
        <v>0</v>
      </c>
      <c r="Q431" s="368">
        <v>0.05</v>
      </c>
      <c r="R431" s="368"/>
      <c r="S431" s="368"/>
      <c r="T431" s="368"/>
      <c r="U431" s="368"/>
      <c r="V431" s="368"/>
      <c r="W431" s="368"/>
      <c r="X431" s="368"/>
      <c r="Y431" s="368"/>
      <c r="Z431" s="368"/>
      <c r="AA431" s="194"/>
      <c r="AB431" s="194"/>
      <c r="AC431" s="194"/>
      <c r="AD431" s="368"/>
      <c r="AE431" s="368"/>
      <c r="AF431" s="194"/>
      <c r="AG431" s="194"/>
      <c r="AH431" s="194"/>
      <c r="AI431" s="194"/>
      <c r="AJ431" s="194"/>
      <c r="AK431" s="194"/>
      <c r="AL431" s="194"/>
      <c r="AM431" s="194"/>
      <c r="AN431" s="194"/>
      <c r="AO431" s="194"/>
      <c r="AP431" s="368"/>
      <c r="AQ431" s="368"/>
      <c r="AR431" s="368"/>
      <c r="AS431" s="368"/>
      <c r="AT431" s="368"/>
      <c r="AU431" s="368"/>
      <c r="AV431" s="368"/>
      <c r="AW431" s="368"/>
      <c r="AX431" s="368"/>
      <c r="AY431" s="368"/>
      <c r="AZ431" s="368"/>
      <c r="BA431" s="368"/>
      <c r="BB431" s="194"/>
      <c r="BC431" s="194"/>
      <c r="BD431" s="194"/>
      <c r="BE431" s="194">
        <v>0</v>
      </c>
      <c r="BF431" s="194"/>
      <c r="BG431" s="194"/>
      <c r="BH431" s="194"/>
      <c r="BI431" s="194"/>
      <c r="BJ431" s="194"/>
      <c r="BK431" s="194"/>
      <c r="BL431" s="194"/>
      <c r="BM431" s="194"/>
      <c r="BN431" s="194"/>
      <c r="BO431" s="194"/>
      <c r="BP431" s="194"/>
      <c r="BQ431" s="193" t="s">
        <v>1050</v>
      </c>
      <c r="BR431" s="193"/>
      <c r="BS431" s="321"/>
      <c r="BU431" s="194">
        <f t="shared" si="49"/>
        <v>0</v>
      </c>
      <c r="BV431" s="322"/>
      <c r="BW431" s="322"/>
      <c r="BX431" s="322"/>
      <c r="BY431" s="322"/>
    </row>
    <row r="432" spans="1:77" ht="22.5" customHeight="1">
      <c r="A432" s="317">
        <v>89</v>
      </c>
      <c r="B432" s="318" t="s">
        <v>1051</v>
      </c>
      <c r="C432" s="461" t="s">
        <v>427</v>
      </c>
      <c r="D432" s="317" t="s">
        <v>135</v>
      </c>
      <c r="E432" s="305">
        <v>0.12</v>
      </c>
      <c r="F432" s="305">
        <v>0.12</v>
      </c>
      <c r="G432" s="305"/>
      <c r="H432" s="305">
        <f t="shared" si="45"/>
        <v>0.12</v>
      </c>
      <c r="I432" s="305"/>
      <c r="J432" s="305">
        <f t="shared" si="50"/>
        <v>0.12</v>
      </c>
      <c r="K432" s="319" t="s">
        <v>389</v>
      </c>
      <c r="L432" s="299"/>
      <c r="M432" s="460" t="s">
        <v>392</v>
      </c>
      <c r="N432" s="458" t="s">
        <v>381</v>
      </c>
      <c r="O432" s="349"/>
      <c r="P432" s="194">
        <v>0.12</v>
      </c>
      <c r="Q432" s="349"/>
      <c r="R432" s="349"/>
      <c r="S432" s="349"/>
      <c r="T432" s="349"/>
      <c r="U432" s="349"/>
      <c r="V432" s="349"/>
      <c r="W432" s="349"/>
      <c r="X432" s="349"/>
      <c r="Y432" s="349"/>
      <c r="Z432" s="349"/>
      <c r="AA432" s="194"/>
      <c r="AB432" s="194"/>
      <c r="AC432" s="194"/>
      <c r="AD432" s="349"/>
      <c r="AE432" s="349"/>
      <c r="AF432" s="194"/>
      <c r="AG432" s="194"/>
      <c r="AH432" s="194"/>
      <c r="AI432" s="194"/>
      <c r="AJ432" s="194"/>
      <c r="AK432" s="194"/>
      <c r="AL432" s="194"/>
      <c r="AM432" s="194"/>
      <c r="AN432" s="194"/>
      <c r="AO432" s="194"/>
      <c r="AP432" s="349"/>
      <c r="AQ432" s="349"/>
      <c r="AR432" s="349"/>
      <c r="AS432" s="349"/>
      <c r="AT432" s="349"/>
      <c r="AU432" s="349"/>
      <c r="AV432" s="349"/>
      <c r="AW432" s="349"/>
      <c r="AX432" s="349"/>
      <c r="AY432" s="349"/>
      <c r="AZ432" s="349"/>
      <c r="BA432" s="349"/>
      <c r="BB432" s="194"/>
      <c r="BC432" s="194"/>
      <c r="BD432" s="194"/>
      <c r="BE432" s="194">
        <v>0</v>
      </c>
      <c r="BF432" s="194"/>
      <c r="BG432" s="194"/>
      <c r="BH432" s="194"/>
      <c r="BI432" s="194"/>
      <c r="BJ432" s="194"/>
      <c r="BK432" s="194"/>
      <c r="BL432" s="194"/>
      <c r="BM432" s="194"/>
      <c r="BN432" s="194"/>
      <c r="BO432" s="194"/>
      <c r="BP432" s="194"/>
      <c r="BQ432" s="193" t="s">
        <v>1052</v>
      </c>
      <c r="BR432" s="193"/>
      <c r="BS432" s="321"/>
      <c r="BU432" s="194">
        <f t="shared" si="49"/>
        <v>0</v>
      </c>
      <c r="BV432" s="322"/>
      <c r="BW432" s="322"/>
      <c r="BX432" s="322"/>
      <c r="BY432" s="322"/>
    </row>
    <row r="433" spans="1:77" ht="23.25" customHeight="1">
      <c r="A433" s="317">
        <v>90</v>
      </c>
      <c r="B433" s="318" t="s">
        <v>1053</v>
      </c>
      <c r="C433" s="461" t="s">
        <v>427</v>
      </c>
      <c r="D433" s="317" t="s">
        <v>135</v>
      </c>
      <c r="E433" s="305">
        <v>0.45999999999999996</v>
      </c>
      <c r="F433" s="305">
        <v>0.45999999999999996</v>
      </c>
      <c r="G433" s="305"/>
      <c r="H433" s="305">
        <f t="shared" si="45"/>
        <v>0.45999999999999996</v>
      </c>
      <c r="I433" s="305"/>
      <c r="J433" s="305">
        <f t="shared" si="50"/>
        <v>0.45999999999999996</v>
      </c>
      <c r="K433" s="319" t="s">
        <v>389</v>
      </c>
      <c r="L433" s="299"/>
      <c r="M433" s="460" t="s">
        <v>392</v>
      </c>
      <c r="N433" s="458" t="s">
        <v>381</v>
      </c>
      <c r="O433" s="349"/>
      <c r="P433" s="194">
        <v>0.1</v>
      </c>
      <c r="Q433" s="349"/>
      <c r="R433" s="349"/>
      <c r="S433" s="349"/>
      <c r="T433" s="349"/>
      <c r="U433" s="349"/>
      <c r="V433" s="349"/>
      <c r="W433" s="349"/>
      <c r="X433" s="349"/>
      <c r="Y433" s="349"/>
      <c r="Z433" s="349"/>
      <c r="AA433" s="194"/>
      <c r="AB433" s="194"/>
      <c r="AC433" s="194"/>
      <c r="AD433" s="349"/>
      <c r="AE433" s="349"/>
      <c r="AF433" s="194"/>
      <c r="AG433" s="194"/>
      <c r="AH433" s="194"/>
      <c r="AI433" s="194"/>
      <c r="AJ433" s="194"/>
      <c r="AK433" s="194"/>
      <c r="AL433" s="194"/>
      <c r="AM433" s="194"/>
      <c r="AN433" s="194"/>
      <c r="AO433" s="194"/>
      <c r="AP433" s="349"/>
      <c r="AQ433" s="349"/>
      <c r="AR433" s="349"/>
      <c r="AS433" s="349"/>
      <c r="AT433" s="349"/>
      <c r="AU433" s="349"/>
      <c r="AV433" s="349"/>
      <c r="AW433" s="349">
        <v>0.36</v>
      </c>
      <c r="AX433" s="349"/>
      <c r="AY433" s="349"/>
      <c r="AZ433" s="349"/>
      <c r="BA433" s="349"/>
      <c r="BB433" s="194"/>
      <c r="BC433" s="194"/>
      <c r="BD433" s="194"/>
      <c r="BE433" s="194">
        <v>0</v>
      </c>
      <c r="BF433" s="194"/>
      <c r="BG433" s="194"/>
      <c r="BH433" s="194"/>
      <c r="BI433" s="194"/>
      <c r="BJ433" s="194"/>
      <c r="BK433" s="194"/>
      <c r="BL433" s="194"/>
      <c r="BM433" s="194"/>
      <c r="BN433" s="194"/>
      <c r="BO433" s="194"/>
      <c r="BP433" s="194"/>
      <c r="BQ433" s="193" t="s">
        <v>1054</v>
      </c>
      <c r="BR433" s="193"/>
      <c r="BS433" s="321"/>
      <c r="BU433" s="194">
        <f t="shared" si="49"/>
        <v>0</v>
      </c>
      <c r="BV433" s="322"/>
      <c r="BW433" s="322"/>
      <c r="BX433" s="322"/>
      <c r="BY433" s="322"/>
    </row>
    <row r="434" spans="1:77" ht="32.25" customHeight="1">
      <c r="A434" s="317">
        <v>91</v>
      </c>
      <c r="B434" s="318" t="s">
        <v>1055</v>
      </c>
      <c r="C434" s="461" t="s">
        <v>427</v>
      </c>
      <c r="D434" s="317" t="s">
        <v>135</v>
      </c>
      <c r="E434" s="305">
        <v>0.33999999999999997</v>
      </c>
      <c r="F434" s="305">
        <v>0.33999999999999997</v>
      </c>
      <c r="G434" s="305"/>
      <c r="H434" s="305">
        <f t="shared" si="45"/>
        <v>0.33999999999999997</v>
      </c>
      <c r="I434" s="305"/>
      <c r="J434" s="305">
        <f t="shared" si="50"/>
        <v>0.33999999999999997</v>
      </c>
      <c r="K434" s="319" t="s">
        <v>389</v>
      </c>
      <c r="L434" s="299"/>
      <c r="M434" s="460" t="s">
        <v>392</v>
      </c>
      <c r="N434" s="458" t="s">
        <v>381</v>
      </c>
      <c r="O434" s="349"/>
      <c r="P434" s="194">
        <v>0.24</v>
      </c>
      <c r="Q434" s="349"/>
      <c r="R434" s="349"/>
      <c r="S434" s="349"/>
      <c r="T434" s="349"/>
      <c r="U434" s="349"/>
      <c r="V434" s="349"/>
      <c r="W434" s="349"/>
      <c r="X434" s="349"/>
      <c r="Y434" s="349"/>
      <c r="Z434" s="349"/>
      <c r="AA434" s="194"/>
      <c r="AB434" s="194"/>
      <c r="AC434" s="194"/>
      <c r="AD434" s="349"/>
      <c r="AE434" s="349"/>
      <c r="AF434" s="194"/>
      <c r="AG434" s="194"/>
      <c r="AH434" s="194"/>
      <c r="AI434" s="194"/>
      <c r="AJ434" s="194"/>
      <c r="AK434" s="194"/>
      <c r="AL434" s="194"/>
      <c r="AM434" s="194"/>
      <c r="AN434" s="194"/>
      <c r="AO434" s="194"/>
      <c r="AP434" s="349"/>
      <c r="AQ434" s="349"/>
      <c r="AR434" s="349"/>
      <c r="AS434" s="349"/>
      <c r="AT434" s="349"/>
      <c r="AU434" s="349"/>
      <c r="AV434" s="349"/>
      <c r="AW434" s="349"/>
      <c r="AX434" s="349"/>
      <c r="AY434" s="349"/>
      <c r="AZ434" s="349"/>
      <c r="BA434" s="349"/>
      <c r="BB434" s="194"/>
      <c r="BC434" s="194"/>
      <c r="BD434" s="194"/>
      <c r="BE434" s="194">
        <v>0</v>
      </c>
      <c r="BF434" s="194"/>
      <c r="BG434" s="194"/>
      <c r="BH434" s="194"/>
      <c r="BI434" s="194"/>
      <c r="BJ434" s="194"/>
      <c r="BK434" s="194"/>
      <c r="BL434" s="194"/>
      <c r="BM434" s="194"/>
      <c r="BN434" s="194">
        <v>0.1</v>
      </c>
      <c r="BO434" s="194"/>
      <c r="BP434" s="194"/>
      <c r="BQ434" s="193" t="s">
        <v>1056</v>
      </c>
      <c r="BR434" s="193"/>
      <c r="BS434" s="321"/>
      <c r="BU434" s="194">
        <f t="shared" si="49"/>
        <v>0</v>
      </c>
      <c r="BV434" s="322"/>
      <c r="BW434" s="322"/>
      <c r="BX434" s="322"/>
      <c r="BY434" s="322"/>
    </row>
    <row r="435" spans="1:77" ht="33">
      <c r="A435" s="317">
        <v>92</v>
      </c>
      <c r="B435" s="318" t="s">
        <v>1057</v>
      </c>
      <c r="C435" s="461" t="s">
        <v>427</v>
      </c>
      <c r="D435" s="317" t="s">
        <v>135</v>
      </c>
      <c r="E435" s="305">
        <v>0.16</v>
      </c>
      <c r="F435" s="305">
        <v>0.16</v>
      </c>
      <c r="G435" s="305"/>
      <c r="H435" s="305">
        <f t="shared" si="45"/>
        <v>0.16</v>
      </c>
      <c r="I435" s="305"/>
      <c r="J435" s="305">
        <f t="shared" si="50"/>
        <v>0.16</v>
      </c>
      <c r="K435" s="319" t="s">
        <v>389</v>
      </c>
      <c r="L435" s="299"/>
      <c r="M435" s="460" t="s">
        <v>392</v>
      </c>
      <c r="N435" s="458" t="s">
        <v>381</v>
      </c>
      <c r="O435" s="320"/>
      <c r="P435" s="194">
        <v>0</v>
      </c>
      <c r="Q435" s="387">
        <v>0.16</v>
      </c>
      <c r="R435" s="320"/>
      <c r="S435" s="320"/>
      <c r="T435" s="320"/>
      <c r="U435" s="320"/>
      <c r="V435" s="320"/>
      <c r="W435" s="320"/>
      <c r="X435" s="320"/>
      <c r="Y435" s="320"/>
      <c r="Z435" s="320"/>
      <c r="AA435" s="194"/>
      <c r="AB435" s="194"/>
      <c r="AC435" s="194"/>
      <c r="AD435" s="320"/>
      <c r="AE435" s="320"/>
      <c r="AF435" s="194"/>
      <c r="AG435" s="194"/>
      <c r="AH435" s="194"/>
      <c r="AI435" s="194"/>
      <c r="AJ435" s="194"/>
      <c r="AK435" s="194"/>
      <c r="AL435" s="194"/>
      <c r="AM435" s="194"/>
      <c r="AN435" s="194"/>
      <c r="AO435" s="194"/>
      <c r="AP435" s="320"/>
      <c r="AQ435" s="320"/>
      <c r="AR435" s="320"/>
      <c r="AS435" s="320"/>
      <c r="AT435" s="320"/>
      <c r="AU435" s="320"/>
      <c r="AV435" s="320"/>
      <c r="AW435" s="320"/>
      <c r="AX435" s="320"/>
      <c r="AY435" s="320"/>
      <c r="AZ435" s="320"/>
      <c r="BA435" s="320"/>
      <c r="BB435" s="194"/>
      <c r="BC435" s="194"/>
      <c r="BD435" s="194"/>
      <c r="BE435" s="194">
        <v>0</v>
      </c>
      <c r="BF435" s="194"/>
      <c r="BG435" s="194"/>
      <c r="BH435" s="194"/>
      <c r="BI435" s="194"/>
      <c r="BJ435" s="194"/>
      <c r="BK435" s="194"/>
      <c r="BL435" s="194"/>
      <c r="BM435" s="194"/>
      <c r="BN435" s="194"/>
      <c r="BO435" s="194"/>
      <c r="BP435" s="194"/>
      <c r="BQ435" s="193" t="s">
        <v>1058</v>
      </c>
      <c r="BR435" s="193"/>
      <c r="BS435" s="321" t="s">
        <v>479</v>
      </c>
      <c r="BU435" s="194">
        <f t="shared" si="49"/>
        <v>0</v>
      </c>
      <c r="BV435" s="322"/>
      <c r="BW435" s="322"/>
      <c r="BX435" s="322"/>
      <c r="BY435" s="322"/>
    </row>
    <row r="436" spans="1:77" ht="19.5" customHeight="1">
      <c r="A436" s="317">
        <v>93</v>
      </c>
      <c r="B436" s="318" t="s">
        <v>1059</v>
      </c>
      <c r="C436" s="461" t="s">
        <v>427</v>
      </c>
      <c r="D436" s="317" t="s">
        <v>135</v>
      </c>
      <c r="E436" s="305">
        <v>0.2</v>
      </c>
      <c r="F436" s="305">
        <v>0.2</v>
      </c>
      <c r="G436" s="305"/>
      <c r="H436" s="305">
        <f t="shared" si="45"/>
        <v>0.2</v>
      </c>
      <c r="I436" s="305"/>
      <c r="J436" s="305">
        <f t="shared" si="50"/>
        <v>0.2</v>
      </c>
      <c r="K436" s="319" t="s">
        <v>389</v>
      </c>
      <c r="L436" s="299"/>
      <c r="M436" s="460" t="s">
        <v>392</v>
      </c>
      <c r="N436" s="458" t="s">
        <v>381</v>
      </c>
      <c r="O436" s="368"/>
      <c r="P436" s="194">
        <v>0.1</v>
      </c>
      <c r="Q436" s="368"/>
      <c r="R436" s="368"/>
      <c r="S436" s="368"/>
      <c r="T436" s="368"/>
      <c r="U436" s="368"/>
      <c r="V436" s="368"/>
      <c r="W436" s="368"/>
      <c r="X436" s="368"/>
      <c r="Y436" s="368"/>
      <c r="Z436" s="368"/>
      <c r="AA436" s="194"/>
      <c r="AB436" s="194"/>
      <c r="AC436" s="194"/>
      <c r="AD436" s="368"/>
      <c r="AE436" s="368"/>
      <c r="AF436" s="194"/>
      <c r="AG436" s="194"/>
      <c r="AH436" s="194"/>
      <c r="AI436" s="194"/>
      <c r="AJ436" s="194"/>
      <c r="AK436" s="194"/>
      <c r="AL436" s="194"/>
      <c r="AM436" s="194"/>
      <c r="AN436" s="194"/>
      <c r="AO436" s="194"/>
      <c r="AP436" s="368"/>
      <c r="AQ436" s="368"/>
      <c r="AR436" s="368"/>
      <c r="AS436" s="368"/>
      <c r="AT436" s="368"/>
      <c r="AU436" s="368"/>
      <c r="AV436" s="368"/>
      <c r="AW436" s="368">
        <v>0.1</v>
      </c>
      <c r="AX436" s="368"/>
      <c r="AY436" s="368"/>
      <c r="AZ436" s="368"/>
      <c r="BA436" s="368"/>
      <c r="BB436" s="194"/>
      <c r="BC436" s="194"/>
      <c r="BD436" s="194"/>
      <c r="BE436" s="194">
        <v>0</v>
      </c>
      <c r="BF436" s="194"/>
      <c r="BG436" s="194"/>
      <c r="BH436" s="194"/>
      <c r="BI436" s="194"/>
      <c r="BJ436" s="194"/>
      <c r="BK436" s="194"/>
      <c r="BL436" s="194"/>
      <c r="BM436" s="194"/>
      <c r="BN436" s="194"/>
      <c r="BO436" s="194"/>
      <c r="BP436" s="194"/>
      <c r="BQ436" s="193" t="s">
        <v>1060</v>
      </c>
      <c r="BR436" s="193"/>
      <c r="BS436" s="321" t="s">
        <v>409</v>
      </c>
      <c r="BU436" s="194">
        <f t="shared" si="49"/>
        <v>0</v>
      </c>
      <c r="BV436" s="322"/>
      <c r="BW436" s="322"/>
      <c r="BX436" s="322"/>
      <c r="BY436" s="322"/>
    </row>
    <row r="437" spans="1:77" ht="33">
      <c r="A437" s="317">
        <v>94</v>
      </c>
      <c r="B437" s="318" t="s">
        <v>1061</v>
      </c>
      <c r="C437" s="461" t="s">
        <v>427</v>
      </c>
      <c r="D437" s="317" t="s">
        <v>135</v>
      </c>
      <c r="E437" s="305">
        <v>0.12</v>
      </c>
      <c r="F437" s="305">
        <v>0.12</v>
      </c>
      <c r="G437" s="305"/>
      <c r="H437" s="305">
        <f t="shared" si="45"/>
        <v>0.12</v>
      </c>
      <c r="I437" s="305"/>
      <c r="J437" s="305">
        <f t="shared" si="50"/>
        <v>0.12</v>
      </c>
      <c r="K437" s="319" t="s">
        <v>389</v>
      </c>
      <c r="L437" s="299"/>
      <c r="M437" s="460" t="s">
        <v>392</v>
      </c>
      <c r="N437" s="458" t="s">
        <v>381</v>
      </c>
      <c r="O437" s="368"/>
      <c r="P437" s="194">
        <v>0.12</v>
      </c>
      <c r="Q437" s="368"/>
      <c r="R437" s="368"/>
      <c r="S437" s="368"/>
      <c r="T437" s="368"/>
      <c r="U437" s="368"/>
      <c r="V437" s="368"/>
      <c r="W437" s="368"/>
      <c r="X437" s="368"/>
      <c r="Y437" s="368"/>
      <c r="Z437" s="368"/>
      <c r="AA437" s="194"/>
      <c r="AB437" s="194"/>
      <c r="AC437" s="194"/>
      <c r="AD437" s="368"/>
      <c r="AE437" s="368"/>
      <c r="AF437" s="194"/>
      <c r="AG437" s="194"/>
      <c r="AH437" s="194"/>
      <c r="AI437" s="194"/>
      <c r="AJ437" s="194"/>
      <c r="AK437" s="194"/>
      <c r="AL437" s="194"/>
      <c r="AM437" s="194"/>
      <c r="AN437" s="194"/>
      <c r="AO437" s="194"/>
      <c r="AP437" s="368"/>
      <c r="AQ437" s="368"/>
      <c r="AR437" s="368"/>
      <c r="AS437" s="368"/>
      <c r="AT437" s="368"/>
      <c r="AU437" s="368"/>
      <c r="AV437" s="368"/>
      <c r="AW437" s="368"/>
      <c r="AX437" s="368"/>
      <c r="AY437" s="368"/>
      <c r="AZ437" s="368"/>
      <c r="BA437" s="368"/>
      <c r="BB437" s="194"/>
      <c r="BC437" s="194"/>
      <c r="BD437" s="194"/>
      <c r="BE437" s="194">
        <v>0</v>
      </c>
      <c r="BF437" s="194"/>
      <c r="BG437" s="194"/>
      <c r="BH437" s="194"/>
      <c r="BI437" s="194"/>
      <c r="BJ437" s="194"/>
      <c r="BK437" s="194"/>
      <c r="BL437" s="194"/>
      <c r="BM437" s="194"/>
      <c r="BN437" s="194"/>
      <c r="BO437" s="194"/>
      <c r="BP437" s="194"/>
      <c r="BQ437" s="193" t="s">
        <v>1062</v>
      </c>
      <c r="BR437" s="193"/>
      <c r="BS437" s="321"/>
      <c r="BU437" s="194">
        <f t="shared" si="49"/>
        <v>0</v>
      </c>
      <c r="BV437" s="322"/>
      <c r="BW437" s="322"/>
      <c r="BX437" s="322"/>
      <c r="BY437" s="322"/>
    </row>
    <row r="438" spans="1:77" ht="33">
      <c r="A438" s="317">
        <v>95</v>
      </c>
      <c r="B438" s="318" t="s">
        <v>1063</v>
      </c>
      <c r="C438" s="461" t="s">
        <v>427</v>
      </c>
      <c r="D438" s="317" t="s">
        <v>135</v>
      </c>
      <c r="E438" s="305">
        <v>0.8</v>
      </c>
      <c r="F438" s="305">
        <v>0.8</v>
      </c>
      <c r="G438" s="305"/>
      <c r="H438" s="305">
        <f t="shared" si="45"/>
        <v>0.8</v>
      </c>
      <c r="I438" s="305"/>
      <c r="J438" s="305">
        <f t="shared" si="50"/>
        <v>0.8</v>
      </c>
      <c r="K438" s="319" t="s">
        <v>389</v>
      </c>
      <c r="L438" s="299"/>
      <c r="M438" s="460" t="s">
        <v>392</v>
      </c>
      <c r="N438" s="458" t="s">
        <v>381</v>
      </c>
      <c r="O438" s="387"/>
      <c r="P438" s="194">
        <v>0</v>
      </c>
      <c r="Q438" s="349">
        <v>0.5</v>
      </c>
      <c r="R438" s="349"/>
      <c r="S438" s="349"/>
      <c r="T438" s="387"/>
      <c r="U438" s="387"/>
      <c r="V438" s="387"/>
      <c r="W438" s="349"/>
      <c r="X438" s="349"/>
      <c r="Y438" s="349"/>
      <c r="Z438" s="349"/>
      <c r="AA438" s="194"/>
      <c r="AB438" s="194"/>
      <c r="AC438" s="194"/>
      <c r="AD438" s="349"/>
      <c r="AE438" s="349"/>
      <c r="AF438" s="194"/>
      <c r="AG438" s="194"/>
      <c r="AH438" s="194"/>
      <c r="AI438" s="194"/>
      <c r="AJ438" s="194"/>
      <c r="AK438" s="194"/>
      <c r="AL438" s="194"/>
      <c r="AM438" s="194"/>
      <c r="AN438" s="194"/>
      <c r="AO438" s="194"/>
      <c r="AP438" s="349"/>
      <c r="AQ438" s="349"/>
      <c r="AR438" s="349"/>
      <c r="AS438" s="349"/>
      <c r="AT438" s="349"/>
      <c r="AU438" s="349"/>
      <c r="AV438" s="349"/>
      <c r="AW438" s="349"/>
      <c r="AX438" s="349"/>
      <c r="AY438" s="349"/>
      <c r="AZ438" s="349"/>
      <c r="BA438" s="349"/>
      <c r="BB438" s="194"/>
      <c r="BC438" s="194"/>
      <c r="BD438" s="194"/>
      <c r="BE438" s="194">
        <v>0</v>
      </c>
      <c r="BF438" s="194"/>
      <c r="BG438" s="194"/>
      <c r="BH438" s="194"/>
      <c r="BI438" s="194"/>
      <c r="BJ438" s="194"/>
      <c r="BK438" s="194"/>
      <c r="BL438" s="194"/>
      <c r="BM438" s="194"/>
      <c r="BN438" s="194">
        <v>0.3</v>
      </c>
      <c r="BO438" s="194"/>
      <c r="BP438" s="194"/>
      <c r="BQ438" s="193" t="s">
        <v>1064</v>
      </c>
      <c r="BR438" s="193"/>
      <c r="BS438" s="321"/>
      <c r="BU438" s="194">
        <f t="shared" si="49"/>
        <v>0</v>
      </c>
      <c r="BV438" s="322"/>
      <c r="BW438" s="322"/>
      <c r="BX438" s="322"/>
      <c r="BY438" s="322"/>
    </row>
    <row r="439" spans="1:77" ht="33">
      <c r="A439" s="317">
        <v>96</v>
      </c>
      <c r="B439" s="318" t="s">
        <v>1065</v>
      </c>
      <c r="C439" s="461" t="s">
        <v>427</v>
      </c>
      <c r="D439" s="317" t="s">
        <v>135</v>
      </c>
      <c r="E439" s="305">
        <v>0.8</v>
      </c>
      <c r="F439" s="305">
        <v>0.6</v>
      </c>
      <c r="G439" s="305"/>
      <c r="H439" s="305">
        <f t="shared" si="45"/>
        <v>0.6</v>
      </c>
      <c r="I439" s="305"/>
      <c r="J439" s="305">
        <f t="shared" si="50"/>
        <v>0.6</v>
      </c>
      <c r="K439" s="319" t="s">
        <v>389</v>
      </c>
      <c r="L439" s="299"/>
      <c r="M439" s="460" t="s">
        <v>392</v>
      </c>
      <c r="N439" s="458" t="s">
        <v>381</v>
      </c>
      <c r="O439" s="366"/>
      <c r="P439" s="194">
        <v>0</v>
      </c>
      <c r="Q439" s="349">
        <f>0.6-0.2</f>
        <v>0.39999999999999997</v>
      </c>
      <c r="R439" s="349"/>
      <c r="S439" s="349"/>
      <c r="T439" s="366"/>
      <c r="U439" s="366"/>
      <c r="V439" s="366"/>
      <c r="W439" s="349"/>
      <c r="X439" s="349"/>
      <c r="Y439" s="349"/>
      <c r="Z439" s="349"/>
      <c r="AA439" s="194"/>
      <c r="AB439" s="194"/>
      <c r="AC439" s="194"/>
      <c r="AD439" s="349"/>
      <c r="AE439" s="349"/>
      <c r="AF439" s="194"/>
      <c r="AG439" s="194"/>
      <c r="AH439" s="194"/>
      <c r="AI439" s="194"/>
      <c r="AJ439" s="194"/>
      <c r="AK439" s="194"/>
      <c r="AL439" s="194"/>
      <c r="AM439" s="194"/>
      <c r="AN439" s="194"/>
      <c r="AO439" s="194"/>
      <c r="AP439" s="349"/>
      <c r="AQ439" s="349"/>
      <c r="AR439" s="349"/>
      <c r="AS439" s="349"/>
      <c r="AT439" s="349"/>
      <c r="AU439" s="349"/>
      <c r="AV439" s="349"/>
      <c r="AW439" s="349">
        <v>0.2</v>
      </c>
      <c r="AX439" s="349"/>
      <c r="AY439" s="349"/>
      <c r="AZ439" s="349"/>
      <c r="BA439" s="349"/>
      <c r="BB439" s="194"/>
      <c r="BC439" s="194"/>
      <c r="BD439" s="194"/>
      <c r="BE439" s="194">
        <v>0</v>
      </c>
      <c r="BF439" s="194"/>
      <c r="BG439" s="194"/>
      <c r="BH439" s="194"/>
      <c r="BI439" s="194"/>
      <c r="BJ439" s="194"/>
      <c r="BK439" s="194"/>
      <c r="BL439" s="194"/>
      <c r="BM439" s="194"/>
      <c r="BN439" s="194"/>
      <c r="BO439" s="194"/>
      <c r="BP439" s="194"/>
      <c r="BQ439" s="193" t="s">
        <v>1066</v>
      </c>
      <c r="BR439" s="193"/>
      <c r="BS439" s="321"/>
      <c r="BU439" s="194">
        <f t="shared" si="49"/>
        <v>0.20000000000000007</v>
      </c>
      <c r="BV439" s="322"/>
      <c r="BW439" s="322"/>
      <c r="BX439" s="322"/>
      <c r="BY439" s="322"/>
    </row>
    <row r="440" spans="1:77" ht="18.75" customHeight="1">
      <c r="A440" s="317">
        <v>97</v>
      </c>
      <c r="B440" s="318" t="s">
        <v>1067</v>
      </c>
      <c r="C440" s="461" t="s">
        <v>427</v>
      </c>
      <c r="D440" s="317" t="s">
        <v>135</v>
      </c>
      <c r="E440" s="305">
        <v>0.89999999999999991</v>
      </c>
      <c r="F440" s="305">
        <v>0.89999999999999991</v>
      </c>
      <c r="G440" s="305"/>
      <c r="H440" s="305">
        <f t="shared" si="45"/>
        <v>0.89999999999999991</v>
      </c>
      <c r="I440" s="305"/>
      <c r="J440" s="305">
        <f t="shared" si="50"/>
        <v>0.89999999999999991</v>
      </c>
      <c r="K440" s="319" t="s">
        <v>389</v>
      </c>
      <c r="L440" s="299"/>
      <c r="M440" s="460" t="s">
        <v>392</v>
      </c>
      <c r="N440" s="458" t="s">
        <v>381</v>
      </c>
      <c r="O440" s="366"/>
      <c r="P440" s="194">
        <v>0</v>
      </c>
      <c r="Q440" s="349">
        <f>0.6-0.2</f>
        <v>0.39999999999999997</v>
      </c>
      <c r="R440" s="349"/>
      <c r="S440" s="349"/>
      <c r="T440" s="366"/>
      <c r="U440" s="366"/>
      <c r="V440" s="366"/>
      <c r="W440" s="349"/>
      <c r="X440" s="349"/>
      <c r="Y440" s="349"/>
      <c r="Z440" s="349"/>
      <c r="AA440" s="194"/>
      <c r="AB440" s="194"/>
      <c r="AC440" s="194"/>
      <c r="AD440" s="349"/>
      <c r="AE440" s="349"/>
      <c r="AF440" s="194"/>
      <c r="AG440" s="194"/>
      <c r="AH440" s="194"/>
      <c r="AI440" s="194"/>
      <c r="AJ440" s="194"/>
      <c r="AK440" s="194"/>
      <c r="AL440" s="194"/>
      <c r="AM440" s="194"/>
      <c r="AN440" s="194"/>
      <c r="AO440" s="194"/>
      <c r="AP440" s="349"/>
      <c r="AQ440" s="349"/>
      <c r="AR440" s="349"/>
      <c r="AS440" s="349"/>
      <c r="AT440" s="349"/>
      <c r="AU440" s="349"/>
      <c r="AV440" s="349"/>
      <c r="AW440" s="349">
        <v>0.2</v>
      </c>
      <c r="AX440" s="349"/>
      <c r="AY440" s="349"/>
      <c r="AZ440" s="349"/>
      <c r="BA440" s="349"/>
      <c r="BB440" s="194"/>
      <c r="BC440" s="194"/>
      <c r="BD440" s="194"/>
      <c r="BE440" s="194">
        <v>0</v>
      </c>
      <c r="BF440" s="194"/>
      <c r="BG440" s="194"/>
      <c r="BH440" s="194"/>
      <c r="BI440" s="194"/>
      <c r="BJ440" s="194"/>
      <c r="BK440" s="194"/>
      <c r="BL440" s="194"/>
      <c r="BM440" s="194"/>
      <c r="BN440" s="194">
        <v>0.3</v>
      </c>
      <c r="BO440" s="194"/>
      <c r="BP440" s="194"/>
      <c r="BQ440" s="193" t="s">
        <v>1068</v>
      </c>
      <c r="BR440" s="193"/>
      <c r="BS440" s="321"/>
      <c r="BU440" s="194">
        <f t="shared" si="49"/>
        <v>0</v>
      </c>
      <c r="BV440" s="322"/>
      <c r="BW440" s="322"/>
      <c r="BX440" s="322"/>
      <c r="BY440" s="322"/>
    </row>
    <row r="441" spans="1:77" ht="33">
      <c r="A441" s="317">
        <v>98</v>
      </c>
      <c r="B441" s="318" t="s">
        <v>1069</v>
      </c>
      <c r="C441" s="461" t="s">
        <v>427</v>
      </c>
      <c r="D441" s="317" t="s">
        <v>135</v>
      </c>
      <c r="E441" s="305">
        <v>0.8</v>
      </c>
      <c r="F441" s="305">
        <v>0.6</v>
      </c>
      <c r="G441" s="305"/>
      <c r="H441" s="305">
        <f t="shared" si="45"/>
        <v>0.6</v>
      </c>
      <c r="I441" s="305"/>
      <c r="J441" s="305">
        <f t="shared" si="50"/>
        <v>0.6</v>
      </c>
      <c r="K441" s="319" t="s">
        <v>389</v>
      </c>
      <c r="L441" s="299"/>
      <c r="M441" s="460" t="s">
        <v>392</v>
      </c>
      <c r="N441" s="458" t="s">
        <v>381</v>
      </c>
      <c r="O441" s="349"/>
      <c r="P441" s="194">
        <v>0</v>
      </c>
      <c r="Q441" s="349">
        <f>0.6-0.2</f>
        <v>0.39999999999999997</v>
      </c>
      <c r="R441" s="349"/>
      <c r="S441" s="349"/>
      <c r="T441" s="349"/>
      <c r="U441" s="349"/>
      <c r="V441" s="349"/>
      <c r="W441" s="349"/>
      <c r="X441" s="349"/>
      <c r="Y441" s="349"/>
      <c r="Z441" s="349"/>
      <c r="AA441" s="194"/>
      <c r="AB441" s="194"/>
      <c r="AC441" s="194"/>
      <c r="AD441" s="349"/>
      <c r="AE441" s="349"/>
      <c r="AF441" s="194"/>
      <c r="AG441" s="194"/>
      <c r="AH441" s="194"/>
      <c r="AI441" s="194"/>
      <c r="AJ441" s="194"/>
      <c r="AK441" s="194"/>
      <c r="AL441" s="194"/>
      <c r="AM441" s="194"/>
      <c r="AN441" s="194"/>
      <c r="AO441" s="194"/>
      <c r="AP441" s="349"/>
      <c r="AQ441" s="349"/>
      <c r="AR441" s="349"/>
      <c r="AS441" s="349"/>
      <c r="AT441" s="349"/>
      <c r="AU441" s="349"/>
      <c r="AV441" s="349"/>
      <c r="AW441" s="349">
        <v>0.2</v>
      </c>
      <c r="AX441" s="349"/>
      <c r="AY441" s="349"/>
      <c r="AZ441" s="349"/>
      <c r="BA441" s="349"/>
      <c r="BB441" s="194"/>
      <c r="BC441" s="194"/>
      <c r="BD441" s="194"/>
      <c r="BE441" s="194">
        <v>0</v>
      </c>
      <c r="BF441" s="194"/>
      <c r="BG441" s="194"/>
      <c r="BH441" s="194"/>
      <c r="BI441" s="194"/>
      <c r="BJ441" s="194"/>
      <c r="BK441" s="194"/>
      <c r="BL441" s="194"/>
      <c r="BM441" s="194"/>
      <c r="BN441" s="194"/>
      <c r="BO441" s="194"/>
      <c r="BP441" s="194"/>
      <c r="BQ441" s="193" t="s">
        <v>1070</v>
      </c>
      <c r="BR441" s="193"/>
      <c r="BS441" s="321"/>
      <c r="BU441" s="194">
        <f t="shared" si="49"/>
        <v>0.20000000000000007</v>
      </c>
      <c r="BV441" s="322"/>
      <c r="BW441" s="322"/>
      <c r="BX441" s="322"/>
      <c r="BY441" s="322"/>
    </row>
    <row r="442" spans="1:77" ht="33">
      <c r="A442" s="317">
        <v>99</v>
      </c>
      <c r="B442" s="318" t="s">
        <v>1071</v>
      </c>
      <c r="C442" s="461" t="s">
        <v>427</v>
      </c>
      <c r="D442" s="317" t="s">
        <v>135</v>
      </c>
      <c r="E442" s="305">
        <v>0.31000000000000005</v>
      </c>
      <c r="F442" s="305">
        <v>0.31000000000000005</v>
      </c>
      <c r="G442" s="305"/>
      <c r="H442" s="305">
        <f t="shared" si="45"/>
        <v>0.31000000000000005</v>
      </c>
      <c r="I442" s="305"/>
      <c r="J442" s="305">
        <f t="shared" si="50"/>
        <v>0.31000000000000005</v>
      </c>
      <c r="K442" s="319" t="s">
        <v>389</v>
      </c>
      <c r="L442" s="299"/>
      <c r="M442" s="460" t="s">
        <v>392</v>
      </c>
      <c r="N442" s="458" t="s">
        <v>381</v>
      </c>
      <c r="O442" s="349"/>
      <c r="P442" s="194">
        <v>0</v>
      </c>
      <c r="Q442" s="349">
        <f>0.31-0.03</f>
        <v>0.28000000000000003</v>
      </c>
      <c r="R442" s="349">
        <v>0.02</v>
      </c>
      <c r="S442" s="349"/>
      <c r="T442" s="349"/>
      <c r="U442" s="349"/>
      <c r="V442" s="349"/>
      <c r="W442" s="349"/>
      <c r="X442" s="349"/>
      <c r="Y442" s="349"/>
      <c r="Z442" s="349">
        <v>0.01</v>
      </c>
      <c r="AA442" s="194"/>
      <c r="AB442" s="194"/>
      <c r="AC442" s="194"/>
      <c r="AD442" s="349"/>
      <c r="AE442" s="349"/>
      <c r="AF442" s="194"/>
      <c r="AG442" s="194"/>
      <c r="AH442" s="194"/>
      <c r="AI442" s="194"/>
      <c r="AJ442" s="194"/>
      <c r="AK442" s="194"/>
      <c r="AL442" s="194"/>
      <c r="AM442" s="194"/>
      <c r="AN442" s="194"/>
      <c r="AO442" s="194"/>
      <c r="AP442" s="349"/>
      <c r="AQ442" s="349"/>
      <c r="AR442" s="349"/>
      <c r="AS442" s="349"/>
      <c r="AT442" s="349"/>
      <c r="AU442" s="349"/>
      <c r="AV442" s="349"/>
      <c r="AW442" s="349"/>
      <c r="AX442" s="349"/>
      <c r="AY442" s="349"/>
      <c r="AZ442" s="349"/>
      <c r="BA442" s="349"/>
      <c r="BB442" s="194"/>
      <c r="BC442" s="194"/>
      <c r="BD442" s="194"/>
      <c r="BE442" s="194">
        <v>0</v>
      </c>
      <c r="BF442" s="194"/>
      <c r="BG442" s="194"/>
      <c r="BH442" s="194"/>
      <c r="BI442" s="194"/>
      <c r="BJ442" s="194"/>
      <c r="BK442" s="194"/>
      <c r="BL442" s="194"/>
      <c r="BM442" s="194"/>
      <c r="BN442" s="194"/>
      <c r="BO442" s="194"/>
      <c r="BP442" s="194"/>
      <c r="BQ442" s="193" t="s">
        <v>1072</v>
      </c>
      <c r="BR442" s="193"/>
      <c r="BS442" s="321"/>
      <c r="BU442" s="194">
        <f t="shared" si="49"/>
        <v>0</v>
      </c>
      <c r="BV442" s="322"/>
      <c r="BW442" s="322"/>
      <c r="BX442" s="322"/>
      <c r="BY442" s="322"/>
    </row>
    <row r="443" spans="1:77" ht="33">
      <c r="A443" s="317">
        <v>100</v>
      </c>
      <c r="B443" s="318" t="s">
        <v>1073</v>
      </c>
      <c r="C443" s="461" t="s">
        <v>427</v>
      </c>
      <c r="D443" s="317" t="s">
        <v>135</v>
      </c>
      <c r="E443" s="305">
        <v>0.26</v>
      </c>
      <c r="F443" s="305">
        <v>0.26</v>
      </c>
      <c r="G443" s="305"/>
      <c r="H443" s="305">
        <f t="shared" si="45"/>
        <v>0.26</v>
      </c>
      <c r="I443" s="305"/>
      <c r="J443" s="305">
        <f t="shared" si="50"/>
        <v>0.26</v>
      </c>
      <c r="K443" s="319" t="s">
        <v>389</v>
      </c>
      <c r="L443" s="299"/>
      <c r="M443" s="460" t="s">
        <v>392</v>
      </c>
      <c r="N443" s="458" t="s">
        <v>381</v>
      </c>
      <c r="O443" s="349"/>
      <c r="P443" s="194">
        <v>0</v>
      </c>
      <c r="Q443" s="349">
        <v>0.26</v>
      </c>
      <c r="R443" s="349"/>
      <c r="S443" s="349"/>
      <c r="T443" s="349"/>
      <c r="U443" s="349"/>
      <c r="V443" s="349"/>
      <c r="W443" s="349"/>
      <c r="X443" s="349"/>
      <c r="Y443" s="349"/>
      <c r="Z443" s="349"/>
      <c r="AA443" s="194"/>
      <c r="AB443" s="194"/>
      <c r="AC443" s="194"/>
      <c r="AD443" s="349"/>
      <c r="AE443" s="349"/>
      <c r="AF443" s="194"/>
      <c r="AG443" s="194"/>
      <c r="AH443" s="194"/>
      <c r="AI443" s="194"/>
      <c r="AJ443" s="194"/>
      <c r="AK443" s="194"/>
      <c r="AL443" s="194"/>
      <c r="AM443" s="194"/>
      <c r="AN443" s="194"/>
      <c r="AO443" s="194"/>
      <c r="AP443" s="349"/>
      <c r="AQ443" s="349"/>
      <c r="AR443" s="349"/>
      <c r="AS443" s="349"/>
      <c r="AT443" s="349"/>
      <c r="AU443" s="349"/>
      <c r="AV443" s="349"/>
      <c r="AW443" s="349"/>
      <c r="AX443" s="349"/>
      <c r="AY443" s="349"/>
      <c r="AZ443" s="349"/>
      <c r="BA443" s="349"/>
      <c r="BB443" s="194"/>
      <c r="BC443" s="194"/>
      <c r="BD443" s="194"/>
      <c r="BE443" s="194">
        <v>0</v>
      </c>
      <c r="BF443" s="194"/>
      <c r="BG443" s="194"/>
      <c r="BH443" s="194"/>
      <c r="BI443" s="194"/>
      <c r="BJ443" s="194"/>
      <c r="BK443" s="194"/>
      <c r="BL443" s="194"/>
      <c r="BM443" s="194"/>
      <c r="BN443" s="194"/>
      <c r="BO443" s="194"/>
      <c r="BP443" s="194"/>
      <c r="BQ443" s="193" t="s">
        <v>1074</v>
      </c>
      <c r="BR443" s="193"/>
      <c r="BS443" s="321"/>
      <c r="BU443" s="194">
        <f t="shared" si="49"/>
        <v>0</v>
      </c>
      <c r="BV443" s="322"/>
      <c r="BW443" s="322"/>
      <c r="BX443" s="322"/>
      <c r="BY443" s="322"/>
    </row>
    <row r="444" spans="1:77" ht="41.25" customHeight="1">
      <c r="A444" s="317">
        <v>101</v>
      </c>
      <c r="B444" s="318" t="s">
        <v>1075</v>
      </c>
      <c r="C444" s="15" t="s">
        <v>1076</v>
      </c>
      <c r="D444" s="317" t="s">
        <v>135</v>
      </c>
      <c r="E444" s="305">
        <v>31.7</v>
      </c>
      <c r="F444" s="305">
        <v>56.78</v>
      </c>
      <c r="G444" s="305">
        <v>43.6</v>
      </c>
      <c r="H444" s="305">
        <f t="shared" si="45"/>
        <v>56.78</v>
      </c>
      <c r="I444" s="305">
        <f>13.18+42.31</f>
        <v>55.49</v>
      </c>
      <c r="J444" s="305">
        <f t="shared" si="50"/>
        <v>1.29</v>
      </c>
      <c r="K444" s="319" t="s">
        <v>389</v>
      </c>
      <c r="L444" s="299" t="s">
        <v>580</v>
      </c>
      <c r="M444" s="460" t="s">
        <v>392</v>
      </c>
      <c r="N444" s="458"/>
      <c r="O444" s="194"/>
      <c r="P444" s="194">
        <v>0</v>
      </c>
      <c r="Q444" s="194">
        <v>0.5</v>
      </c>
      <c r="R444" s="194">
        <v>0.4</v>
      </c>
      <c r="S444" s="194"/>
      <c r="T444" s="194"/>
      <c r="U444" s="194">
        <v>0.35</v>
      </c>
      <c r="V444" s="194"/>
      <c r="W444" s="194"/>
      <c r="X444" s="194"/>
      <c r="Y444" s="194"/>
      <c r="Z444" s="194"/>
      <c r="AA444" s="194">
        <v>0.04</v>
      </c>
      <c r="AB444" s="194"/>
      <c r="AC444" s="194"/>
      <c r="AD444" s="194"/>
      <c r="AE444" s="194"/>
      <c r="AF444" s="194"/>
      <c r="AG444" s="194"/>
      <c r="AH444" s="194"/>
      <c r="AI444" s="194"/>
      <c r="AJ444" s="194"/>
      <c r="AK444" s="194"/>
      <c r="AL444" s="194"/>
      <c r="AM444" s="194"/>
      <c r="AN444" s="194"/>
      <c r="AO444" s="194"/>
      <c r="AP444" s="194"/>
      <c r="AQ444" s="194"/>
      <c r="AR444" s="194"/>
      <c r="AS444" s="194"/>
      <c r="AT444" s="194"/>
      <c r="AU444" s="194"/>
      <c r="AV444" s="194"/>
      <c r="AW444" s="194"/>
      <c r="AX444" s="194"/>
      <c r="AY444" s="194"/>
      <c r="AZ444" s="194"/>
      <c r="BA444" s="194"/>
      <c r="BB444" s="194"/>
      <c r="BC444" s="194"/>
      <c r="BD444" s="194"/>
      <c r="BE444" s="194">
        <v>0</v>
      </c>
      <c r="BF444" s="194"/>
      <c r="BG444" s="194"/>
      <c r="BH444" s="194"/>
      <c r="BI444" s="194"/>
      <c r="BJ444" s="194"/>
      <c r="BK444" s="194"/>
      <c r="BL444" s="194"/>
      <c r="BM444" s="194"/>
      <c r="BN444" s="194"/>
      <c r="BO444" s="194"/>
      <c r="BP444" s="194"/>
      <c r="BQ444" s="193" t="s">
        <v>1077</v>
      </c>
      <c r="BR444" s="193" t="s">
        <v>438</v>
      </c>
      <c r="BS444" s="328" t="s">
        <v>1078</v>
      </c>
      <c r="BT444" s="295" t="s">
        <v>703</v>
      </c>
      <c r="BU444" s="194">
        <f t="shared" si="49"/>
        <v>-25.080000000000002</v>
      </c>
      <c r="BV444" s="322"/>
      <c r="BW444" s="322"/>
      <c r="BX444" s="322"/>
      <c r="BY444" s="322"/>
    </row>
    <row r="445" spans="1:77" s="384" customFormat="1" hidden="1">
      <c r="A445" s="371" t="s">
        <v>869</v>
      </c>
      <c r="B445" s="392"/>
      <c r="C445" s="461" t="s">
        <v>416</v>
      </c>
      <c r="D445" s="317" t="s">
        <v>135</v>
      </c>
      <c r="E445" s="373"/>
      <c r="F445" s="393">
        <v>5.26</v>
      </c>
      <c r="G445" s="393"/>
      <c r="H445" s="373">
        <f t="shared" si="45"/>
        <v>1.29</v>
      </c>
      <c r="I445" s="373"/>
      <c r="J445" s="305">
        <f t="shared" si="50"/>
        <v>1.29</v>
      </c>
      <c r="K445" s="319" t="s">
        <v>389</v>
      </c>
      <c r="L445" s="394"/>
      <c r="M445" s="460" t="s">
        <v>392</v>
      </c>
      <c r="N445" s="458" t="s">
        <v>381</v>
      </c>
      <c r="O445" s="406"/>
      <c r="P445" s="194"/>
      <c r="Q445" s="194">
        <v>0.5</v>
      </c>
      <c r="R445" s="194">
        <v>0.4</v>
      </c>
      <c r="S445" s="194"/>
      <c r="T445" s="194"/>
      <c r="U445" s="194">
        <v>0.35</v>
      </c>
      <c r="V445" s="194"/>
      <c r="W445" s="194"/>
      <c r="X445" s="194"/>
      <c r="Y445" s="194"/>
      <c r="Z445" s="194"/>
      <c r="AA445" s="194">
        <v>0.04</v>
      </c>
      <c r="AB445" s="379"/>
      <c r="AC445" s="379"/>
      <c r="AD445" s="406"/>
      <c r="AE445" s="406"/>
      <c r="AF445" s="379"/>
      <c r="AG445" s="379"/>
      <c r="AH445" s="379"/>
      <c r="AI445" s="379"/>
      <c r="AJ445" s="379"/>
      <c r="AK445" s="379"/>
      <c r="AL445" s="379"/>
      <c r="AM445" s="379"/>
      <c r="AN445" s="379"/>
      <c r="AO445" s="379"/>
      <c r="AP445" s="406"/>
      <c r="AQ445" s="406"/>
      <c r="AR445" s="406"/>
      <c r="AS445" s="406"/>
      <c r="AT445" s="406"/>
      <c r="AU445" s="406"/>
      <c r="AV445" s="406"/>
      <c r="AW445" s="406"/>
      <c r="AX445" s="406"/>
      <c r="AY445" s="406"/>
      <c r="AZ445" s="406"/>
      <c r="BA445" s="406"/>
      <c r="BB445" s="379"/>
      <c r="BC445" s="379"/>
      <c r="BD445" s="379"/>
      <c r="BE445" s="379"/>
      <c r="BF445" s="379"/>
      <c r="BG445" s="379"/>
      <c r="BH445" s="379"/>
      <c r="BI445" s="379"/>
      <c r="BJ445" s="379"/>
      <c r="BK445" s="379"/>
      <c r="BL445" s="379"/>
      <c r="BM445" s="379"/>
      <c r="BN445" s="379"/>
      <c r="BO445" s="379"/>
      <c r="BP445" s="379"/>
      <c r="BQ445" s="380"/>
      <c r="BR445" s="380"/>
      <c r="BS445" s="381"/>
      <c r="BV445" s="394"/>
      <c r="BW445" s="394"/>
      <c r="BX445" s="394"/>
      <c r="BY445" s="394"/>
    </row>
    <row r="446" spans="1:77" ht="23.25" customHeight="1">
      <c r="A446" s="317">
        <v>102</v>
      </c>
      <c r="B446" s="318" t="s">
        <v>1079</v>
      </c>
      <c r="C446" s="462" t="s">
        <v>436</v>
      </c>
      <c r="D446" s="317" t="s">
        <v>135</v>
      </c>
      <c r="E446" s="305">
        <v>16.5</v>
      </c>
      <c r="F446" s="305">
        <v>16.18</v>
      </c>
      <c r="G446" s="305"/>
      <c r="H446" s="305">
        <f t="shared" si="45"/>
        <v>16.18</v>
      </c>
      <c r="I446" s="305"/>
      <c r="J446" s="305">
        <f t="shared" si="50"/>
        <v>16.18</v>
      </c>
      <c r="K446" s="319" t="s">
        <v>389</v>
      </c>
      <c r="L446" s="299"/>
      <c r="M446" s="460" t="s">
        <v>392</v>
      </c>
      <c r="N446" s="458" t="s">
        <v>381</v>
      </c>
      <c r="O446" s="194">
        <v>3</v>
      </c>
      <c r="P446" s="194">
        <v>2</v>
      </c>
      <c r="Q446" s="194"/>
      <c r="R446" s="194">
        <v>2</v>
      </c>
      <c r="S446" s="194"/>
      <c r="T446" s="194">
        <v>1.7</v>
      </c>
      <c r="U446" s="194">
        <v>2.9</v>
      </c>
      <c r="V446" s="194"/>
      <c r="W446" s="194">
        <v>0.1</v>
      </c>
      <c r="X446" s="194"/>
      <c r="Y446" s="194"/>
      <c r="Z446" s="194"/>
      <c r="AA446" s="194"/>
      <c r="AB446" s="194">
        <v>1</v>
      </c>
      <c r="AC446" s="194"/>
      <c r="AD446" s="194"/>
      <c r="AE446" s="194"/>
      <c r="AF446" s="194"/>
      <c r="AG446" s="194"/>
      <c r="AH446" s="194"/>
      <c r="AI446" s="194"/>
      <c r="AJ446" s="194"/>
      <c r="AK446" s="194"/>
      <c r="AL446" s="194"/>
      <c r="AM446" s="194"/>
      <c r="AN446" s="194"/>
      <c r="AO446" s="194"/>
      <c r="AP446" s="194"/>
      <c r="AQ446" s="194"/>
      <c r="AR446" s="194"/>
      <c r="AS446" s="194"/>
      <c r="AT446" s="194"/>
      <c r="AU446" s="194"/>
      <c r="AV446" s="194"/>
      <c r="AW446" s="194">
        <v>2.98</v>
      </c>
      <c r="AX446" s="194"/>
      <c r="AY446" s="194"/>
      <c r="AZ446" s="194"/>
      <c r="BA446" s="194"/>
      <c r="BB446" s="194"/>
      <c r="BC446" s="194"/>
      <c r="BD446" s="194"/>
      <c r="BE446" s="194">
        <v>0</v>
      </c>
      <c r="BF446" s="194"/>
      <c r="BG446" s="194"/>
      <c r="BH446" s="194"/>
      <c r="BI446" s="194"/>
      <c r="BJ446" s="194">
        <v>0.5</v>
      </c>
      <c r="BK446" s="194"/>
      <c r="BL446" s="194"/>
      <c r="BM446" s="194"/>
      <c r="BN446" s="194"/>
      <c r="BO446" s="194"/>
      <c r="BP446" s="194"/>
      <c r="BQ446" s="193"/>
      <c r="BR446" s="193"/>
      <c r="BS446" s="321"/>
      <c r="BU446" s="194">
        <f>E446-H446</f>
        <v>0.32000000000000028</v>
      </c>
      <c r="BV446" s="322"/>
      <c r="BW446" s="322"/>
      <c r="BX446" s="322"/>
      <c r="BY446" s="322"/>
    </row>
    <row r="447" spans="1:77" ht="23.25" customHeight="1">
      <c r="A447" s="317">
        <v>103</v>
      </c>
      <c r="B447" s="318" t="s">
        <v>1080</v>
      </c>
      <c r="C447" s="462" t="s">
        <v>436</v>
      </c>
      <c r="D447" s="317" t="s">
        <v>135</v>
      </c>
      <c r="E447" s="305">
        <v>0.9</v>
      </c>
      <c r="F447" s="305">
        <v>0.9</v>
      </c>
      <c r="G447" s="305"/>
      <c r="H447" s="305">
        <f t="shared" si="45"/>
        <v>0.9</v>
      </c>
      <c r="I447" s="305"/>
      <c r="J447" s="305">
        <f t="shared" si="50"/>
        <v>0.9</v>
      </c>
      <c r="K447" s="319" t="s">
        <v>389</v>
      </c>
      <c r="L447" s="193"/>
      <c r="M447" s="460" t="s">
        <v>392</v>
      </c>
      <c r="N447" s="458" t="s">
        <v>381</v>
      </c>
      <c r="O447" s="194">
        <v>0.4</v>
      </c>
      <c r="P447" s="194">
        <v>0</v>
      </c>
      <c r="Q447" s="194"/>
      <c r="R447" s="194"/>
      <c r="S447" s="194"/>
      <c r="T447" s="194">
        <v>0.5</v>
      </c>
      <c r="U447" s="194"/>
      <c r="V447" s="194"/>
      <c r="W447" s="194"/>
      <c r="X447" s="194"/>
      <c r="Y447" s="194"/>
      <c r="Z447" s="320"/>
      <c r="AA447" s="194"/>
      <c r="AB447" s="194"/>
      <c r="AC447" s="194"/>
      <c r="AD447" s="320"/>
      <c r="AE447" s="320"/>
      <c r="AF447" s="194"/>
      <c r="AG447" s="194"/>
      <c r="AH447" s="194"/>
      <c r="AI447" s="194"/>
      <c r="AJ447" s="194"/>
      <c r="AK447" s="194"/>
      <c r="AL447" s="194"/>
      <c r="AM447" s="194"/>
      <c r="AN447" s="194"/>
      <c r="AO447" s="194"/>
      <c r="AP447" s="320"/>
      <c r="AQ447" s="320"/>
      <c r="AR447" s="320"/>
      <c r="AS447" s="320"/>
      <c r="AT447" s="320"/>
      <c r="AU447" s="320"/>
      <c r="AV447" s="320"/>
      <c r="AW447" s="320"/>
      <c r="AX447" s="320"/>
      <c r="AY447" s="320"/>
      <c r="AZ447" s="320"/>
      <c r="BA447" s="320"/>
      <c r="BB447" s="194"/>
      <c r="BC447" s="194"/>
      <c r="BD447" s="194"/>
      <c r="BE447" s="194">
        <v>0</v>
      </c>
      <c r="BF447" s="194"/>
      <c r="BG447" s="194"/>
      <c r="BH447" s="194"/>
      <c r="BI447" s="194"/>
      <c r="BJ447" s="194"/>
      <c r="BK447" s="194"/>
      <c r="BL447" s="194"/>
      <c r="BM447" s="194"/>
      <c r="BN447" s="194"/>
      <c r="BO447" s="194"/>
      <c r="BP447" s="194"/>
      <c r="BQ447" s="193"/>
      <c r="BR447" s="193"/>
      <c r="BS447" s="321"/>
      <c r="BT447" s="296"/>
      <c r="BV447" s="193"/>
      <c r="BW447" s="193"/>
      <c r="BX447" s="193"/>
      <c r="BY447" s="193"/>
    </row>
    <row r="448" spans="1:77" ht="23.25" customHeight="1">
      <c r="A448" s="317">
        <v>104</v>
      </c>
      <c r="B448" s="318" t="s">
        <v>1081</v>
      </c>
      <c r="C448" s="462" t="s">
        <v>436</v>
      </c>
      <c r="D448" s="317" t="s">
        <v>135</v>
      </c>
      <c r="E448" s="305">
        <v>12.4</v>
      </c>
      <c r="F448" s="305">
        <v>14.280000000000001</v>
      </c>
      <c r="G448" s="305"/>
      <c r="H448" s="305">
        <f t="shared" si="45"/>
        <v>13.78</v>
      </c>
      <c r="I448" s="305"/>
      <c r="J448" s="305">
        <f t="shared" si="50"/>
        <v>13.78</v>
      </c>
      <c r="K448" s="319" t="s">
        <v>389</v>
      </c>
      <c r="L448" s="193"/>
      <c r="M448" s="460" t="s">
        <v>392</v>
      </c>
      <c r="N448" s="458" t="s">
        <v>381</v>
      </c>
      <c r="O448" s="194">
        <v>1.6</v>
      </c>
      <c r="P448" s="194">
        <v>2</v>
      </c>
      <c r="Q448" s="194"/>
      <c r="R448" s="194">
        <v>2</v>
      </c>
      <c r="S448" s="194"/>
      <c r="T448" s="194">
        <v>1.2</v>
      </c>
      <c r="U448" s="194">
        <v>2.9</v>
      </c>
      <c r="V448" s="194"/>
      <c r="W448" s="194">
        <v>0.1</v>
      </c>
      <c r="X448" s="194"/>
      <c r="Y448" s="194"/>
      <c r="Z448" s="320">
        <v>0</v>
      </c>
      <c r="AA448" s="194">
        <v>0</v>
      </c>
      <c r="AB448" s="194">
        <v>1</v>
      </c>
      <c r="AC448" s="194">
        <v>0</v>
      </c>
      <c r="AD448" s="320">
        <v>0</v>
      </c>
      <c r="AE448" s="320"/>
      <c r="AF448" s="194">
        <v>0</v>
      </c>
      <c r="AG448" s="194"/>
      <c r="AH448" s="194">
        <v>0</v>
      </c>
      <c r="AI448" s="194">
        <v>0</v>
      </c>
      <c r="AJ448" s="194">
        <v>0</v>
      </c>
      <c r="AK448" s="194"/>
      <c r="AL448" s="194"/>
      <c r="AM448" s="194"/>
      <c r="AN448" s="194"/>
      <c r="AO448" s="194"/>
      <c r="AP448" s="320"/>
      <c r="AQ448" s="320">
        <v>0</v>
      </c>
      <c r="AR448" s="320"/>
      <c r="AS448" s="320"/>
      <c r="AT448" s="320"/>
      <c r="AU448" s="320">
        <v>0</v>
      </c>
      <c r="AV448" s="320">
        <v>0</v>
      </c>
      <c r="AW448" s="320">
        <v>2.98</v>
      </c>
      <c r="AX448" s="320"/>
      <c r="AY448" s="320"/>
      <c r="AZ448" s="320"/>
      <c r="BA448" s="320"/>
      <c r="BB448" s="194"/>
      <c r="BC448" s="194">
        <v>0</v>
      </c>
      <c r="BD448" s="194">
        <v>0</v>
      </c>
      <c r="BE448" s="194">
        <v>0</v>
      </c>
      <c r="BF448" s="194"/>
      <c r="BG448" s="194"/>
      <c r="BH448" s="194">
        <v>0</v>
      </c>
      <c r="BI448" s="194">
        <v>0</v>
      </c>
      <c r="BJ448" s="194"/>
      <c r="BK448" s="194">
        <v>0</v>
      </c>
      <c r="BL448" s="194"/>
      <c r="BM448" s="194"/>
      <c r="BN448" s="194">
        <v>0</v>
      </c>
      <c r="BO448" s="194"/>
      <c r="BP448" s="194"/>
      <c r="BQ448" s="193"/>
      <c r="BR448" s="193"/>
      <c r="BT448" s="296"/>
      <c r="BV448" s="193"/>
      <c r="BW448" s="193"/>
      <c r="BX448" s="193"/>
      <c r="BY448" s="193"/>
    </row>
    <row r="449" spans="1:77" ht="47.25" customHeight="1">
      <c r="A449" s="317">
        <v>105</v>
      </c>
      <c r="B449" s="318" t="s">
        <v>1082</v>
      </c>
      <c r="C449" s="462" t="s">
        <v>436</v>
      </c>
      <c r="D449" s="317" t="s">
        <v>135</v>
      </c>
      <c r="E449" s="305">
        <v>1.5</v>
      </c>
      <c r="F449" s="236">
        <v>1.5</v>
      </c>
      <c r="G449" s="236"/>
      <c r="H449" s="305">
        <f t="shared" si="45"/>
        <v>1.5</v>
      </c>
      <c r="I449" s="305">
        <v>1.2</v>
      </c>
      <c r="J449" s="305">
        <f t="shared" si="50"/>
        <v>0.3</v>
      </c>
      <c r="K449" s="319" t="s">
        <v>389</v>
      </c>
      <c r="L449" s="329"/>
      <c r="M449" s="460" t="s">
        <v>392</v>
      </c>
      <c r="N449" s="458" t="s">
        <v>381</v>
      </c>
      <c r="O449" s="194"/>
      <c r="P449" s="194">
        <v>0</v>
      </c>
      <c r="Q449" s="194"/>
      <c r="R449" s="194"/>
      <c r="S449" s="194"/>
      <c r="T449" s="194">
        <v>0.3</v>
      </c>
      <c r="U449" s="194"/>
      <c r="V449" s="194"/>
      <c r="W449" s="194"/>
      <c r="X449" s="194"/>
      <c r="Y449" s="194"/>
      <c r="Z449" s="194"/>
      <c r="AA449" s="194"/>
      <c r="AB449" s="194"/>
      <c r="AC449" s="194"/>
      <c r="AD449" s="194"/>
      <c r="AE449" s="194"/>
      <c r="AF449" s="194"/>
      <c r="AG449" s="194"/>
      <c r="AH449" s="194"/>
      <c r="AI449" s="194"/>
      <c r="AJ449" s="194"/>
      <c r="AK449" s="194"/>
      <c r="AL449" s="194"/>
      <c r="AM449" s="194"/>
      <c r="AN449" s="194"/>
      <c r="AO449" s="194"/>
      <c r="AP449" s="194"/>
      <c r="AQ449" s="194"/>
      <c r="AR449" s="194"/>
      <c r="AS449" s="194"/>
      <c r="AT449" s="194"/>
      <c r="AU449" s="194"/>
      <c r="AV449" s="194"/>
      <c r="AW449" s="194"/>
      <c r="AX449" s="194"/>
      <c r="AY449" s="194"/>
      <c r="AZ449" s="194"/>
      <c r="BA449" s="194"/>
      <c r="BB449" s="194"/>
      <c r="BC449" s="194"/>
      <c r="BD449" s="194"/>
      <c r="BE449" s="194">
        <v>0</v>
      </c>
      <c r="BF449" s="194"/>
      <c r="BG449" s="194"/>
      <c r="BH449" s="194"/>
      <c r="BI449" s="194"/>
      <c r="BJ449" s="194"/>
      <c r="BK449" s="194"/>
      <c r="BL449" s="194"/>
      <c r="BM449" s="194"/>
      <c r="BN449" s="194"/>
      <c r="BO449" s="194"/>
      <c r="BP449" s="194"/>
      <c r="BQ449" s="193" t="s">
        <v>1083</v>
      </c>
      <c r="BR449" s="193"/>
      <c r="BS449" s="321" t="s">
        <v>479</v>
      </c>
      <c r="BT449" s="296"/>
      <c r="BV449" s="329"/>
      <c r="BW449" s="329"/>
      <c r="BX449" s="329"/>
      <c r="BY449" s="329"/>
    </row>
    <row r="450" spans="1:77" ht="66">
      <c r="A450" s="317">
        <v>106</v>
      </c>
      <c r="B450" s="318" t="s">
        <v>1084</v>
      </c>
      <c r="C450" s="462" t="s">
        <v>436</v>
      </c>
      <c r="D450" s="317" t="s">
        <v>135</v>
      </c>
      <c r="E450" s="305">
        <v>1.7</v>
      </c>
      <c r="F450" s="236">
        <v>1.7</v>
      </c>
      <c r="G450" s="236"/>
      <c r="H450" s="305">
        <f t="shared" si="45"/>
        <v>1.7</v>
      </c>
      <c r="I450" s="305">
        <v>0.7</v>
      </c>
      <c r="J450" s="305">
        <f t="shared" si="50"/>
        <v>1</v>
      </c>
      <c r="K450" s="319" t="s">
        <v>389</v>
      </c>
      <c r="L450" s="329"/>
      <c r="M450" s="460" t="s">
        <v>392</v>
      </c>
      <c r="N450" s="458" t="s">
        <v>381</v>
      </c>
      <c r="O450" s="194">
        <v>1</v>
      </c>
      <c r="P450" s="194">
        <v>0</v>
      </c>
      <c r="Q450" s="194"/>
      <c r="R450" s="194"/>
      <c r="S450" s="194"/>
      <c r="T450" s="194"/>
      <c r="U450" s="194"/>
      <c r="V450" s="194"/>
      <c r="W450" s="194"/>
      <c r="X450" s="194"/>
      <c r="Y450" s="194"/>
      <c r="Z450" s="194"/>
      <c r="AA450" s="194"/>
      <c r="AB450" s="194"/>
      <c r="AC450" s="194"/>
      <c r="AD450" s="194"/>
      <c r="AE450" s="194"/>
      <c r="AF450" s="194"/>
      <c r="AG450" s="194"/>
      <c r="AH450" s="194"/>
      <c r="AI450" s="194"/>
      <c r="AJ450" s="194"/>
      <c r="AK450" s="194"/>
      <c r="AL450" s="194"/>
      <c r="AM450" s="194"/>
      <c r="AN450" s="194"/>
      <c r="AO450" s="194"/>
      <c r="AP450" s="194"/>
      <c r="AQ450" s="194"/>
      <c r="AR450" s="194"/>
      <c r="AS450" s="194"/>
      <c r="AT450" s="194"/>
      <c r="AU450" s="194"/>
      <c r="AV450" s="194"/>
      <c r="AW450" s="194"/>
      <c r="AX450" s="194"/>
      <c r="AY450" s="194"/>
      <c r="AZ450" s="194"/>
      <c r="BA450" s="194"/>
      <c r="BB450" s="194"/>
      <c r="BC450" s="194"/>
      <c r="BD450" s="194"/>
      <c r="BE450" s="194">
        <v>0</v>
      </c>
      <c r="BF450" s="194"/>
      <c r="BG450" s="194"/>
      <c r="BH450" s="194"/>
      <c r="BI450" s="194"/>
      <c r="BJ450" s="194"/>
      <c r="BK450" s="194"/>
      <c r="BL450" s="194"/>
      <c r="BM450" s="194"/>
      <c r="BN450" s="194"/>
      <c r="BO450" s="194"/>
      <c r="BP450" s="194"/>
      <c r="BQ450" s="193" t="s">
        <v>1085</v>
      </c>
      <c r="BR450" s="193"/>
      <c r="BS450" s="321" t="s">
        <v>479</v>
      </c>
      <c r="BT450" s="296"/>
      <c r="BV450" s="329"/>
      <c r="BW450" s="329"/>
      <c r="BX450" s="329"/>
      <c r="BY450" s="329"/>
    </row>
    <row r="451" spans="1:77" ht="19.5" customHeight="1">
      <c r="A451" s="317">
        <v>107</v>
      </c>
      <c r="B451" s="318" t="s">
        <v>1086</v>
      </c>
      <c r="C451" s="461" t="s">
        <v>406</v>
      </c>
      <c r="D451" s="317" t="s">
        <v>135</v>
      </c>
      <c r="E451" s="305">
        <v>0.6</v>
      </c>
      <c r="F451" s="305">
        <v>0.6</v>
      </c>
      <c r="G451" s="305"/>
      <c r="H451" s="305">
        <f t="shared" si="45"/>
        <v>0.6</v>
      </c>
      <c r="I451" s="305"/>
      <c r="J451" s="305">
        <f t="shared" si="50"/>
        <v>0.6</v>
      </c>
      <c r="K451" s="319" t="s">
        <v>389</v>
      </c>
      <c r="L451" s="299"/>
      <c r="M451" s="460" t="s">
        <v>392</v>
      </c>
      <c r="N451" s="458" t="s">
        <v>381</v>
      </c>
      <c r="O451" s="194"/>
      <c r="P451" s="194">
        <v>0</v>
      </c>
      <c r="Q451" s="194">
        <v>0.6</v>
      </c>
      <c r="R451" s="194"/>
      <c r="S451" s="194"/>
      <c r="T451" s="194"/>
      <c r="U451" s="194"/>
      <c r="V451" s="194"/>
      <c r="W451" s="194"/>
      <c r="X451" s="194"/>
      <c r="Y451" s="194"/>
      <c r="Z451" s="194"/>
      <c r="AA451" s="194"/>
      <c r="AB451" s="194"/>
      <c r="AC451" s="194"/>
      <c r="AD451" s="194"/>
      <c r="AE451" s="194"/>
      <c r="AF451" s="194"/>
      <c r="AG451" s="194"/>
      <c r="AH451" s="194"/>
      <c r="AI451" s="194"/>
      <c r="AJ451" s="194"/>
      <c r="AK451" s="194"/>
      <c r="AL451" s="194"/>
      <c r="AM451" s="194"/>
      <c r="AN451" s="194"/>
      <c r="AO451" s="194"/>
      <c r="AP451" s="194"/>
      <c r="AQ451" s="194"/>
      <c r="AR451" s="194"/>
      <c r="AS451" s="194"/>
      <c r="AT451" s="194"/>
      <c r="AU451" s="194"/>
      <c r="AV451" s="194"/>
      <c r="AW451" s="194"/>
      <c r="AX451" s="194"/>
      <c r="AY451" s="194"/>
      <c r="AZ451" s="194"/>
      <c r="BA451" s="194"/>
      <c r="BB451" s="194"/>
      <c r="BC451" s="194"/>
      <c r="BD451" s="194"/>
      <c r="BE451" s="194">
        <v>0</v>
      </c>
      <c r="BF451" s="194"/>
      <c r="BG451" s="194"/>
      <c r="BH451" s="194"/>
      <c r="BI451" s="194"/>
      <c r="BJ451" s="194"/>
      <c r="BK451" s="194"/>
      <c r="BL451" s="194"/>
      <c r="BM451" s="194"/>
      <c r="BN451" s="194"/>
      <c r="BO451" s="194"/>
      <c r="BP451" s="194"/>
      <c r="BQ451" s="193" t="s">
        <v>1087</v>
      </c>
      <c r="BR451" s="193" t="s">
        <v>438</v>
      </c>
      <c r="BS451" s="321"/>
      <c r="BU451" s="194">
        <f>E451-H451</f>
        <v>0</v>
      </c>
      <c r="BV451" s="322"/>
      <c r="BW451" s="322"/>
      <c r="BX451" s="322" t="s">
        <v>410</v>
      </c>
      <c r="BY451" s="322"/>
    </row>
    <row r="452" spans="1:77" ht="19.5" customHeight="1">
      <c r="A452" s="317">
        <v>108</v>
      </c>
      <c r="B452" s="318" t="s">
        <v>1088</v>
      </c>
      <c r="C452" s="15" t="s">
        <v>1089</v>
      </c>
      <c r="D452" s="317" t="s">
        <v>135</v>
      </c>
      <c r="E452" s="305">
        <v>1.6500000000000001</v>
      </c>
      <c r="F452" s="305">
        <v>1.6500000000000001</v>
      </c>
      <c r="G452" s="305"/>
      <c r="H452" s="305">
        <f t="shared" si="45"/>
        <v>1.6500000000000001</v>
      </c>
      <c r="I452" s="305"/>
      <c r="J452" s="305">
        <f t="shared" si="50"/>
        <v>1.6500000000000001</v>
      </c>
      <c r="K452" s="319" t="s">
        <v>389</v>
      </c>
      <c r="L452" s="404"/>
      <c r="M452" s="460" t="s">
        <v>392</v>
      </c>
      <c r="N452" s="458"/>
      <c r="O452" s="194"/>
      <c r="P452" s="194">
        <v>0.3</v>
      </c>
      <c r="Q452" s="194">
        <v>1.3</v>
      </c>
      <c r="R452" s="194">
        <v>0.05</v>
      </c>
      <c r="S452" s="194"/>
      <c r="T452" s="194"/>
      <c r="U452" s="194"/>
      <c r="V452" s="194"/>
      <c r="W452" s="194"/>
      <c r="X452" s="194"/>
      <c r="Y452" s="194"/>
      <c r="Z452" s="194"/>
      <c r="AA452" s="194"/>
      <c r="AB452" s="194"/>
      <c r="AC452" s="194"/>
      <c r="AD452" s="194"/>
      <c r="AE452" s="194"/>
      <c r="AF452" s="194"/>
      <c r="AG452" s="194"/>
      <c r="AH452" s="194"/>
      <c r="AI452" s="194"/>
      <c r="AJ452" s="194"/>
      <c r="AK452" s="194"/>
      <c r="AL452" s="194"/>
      <c r="AM452" s="194"/>
      <c r="AN452" s="194"/>
      <c r="AO452" s="194"/>
      <c r="AP452" s="194"/>
      <c r="AQ452" s="194"/>
      <c r="AR452" s="194"/>
      <c r="AS452" s="194"/>
      <c r="AT452" s="194"/>
      <c r="AU452" s="194"/>
      <c r="AV452" s="194"/>
      <c r="AW452" s="194"/>
      <c r="AX452" s="194"/>
      <c r="AY452" s="194"/>
      <c r="AZ452" s="194"/>
      <c r="BA452" s="194"/>
      <c r="BB452" s="194"/>
      <c r="BC452" s="194"/>
      <c r="BD452" s="194"/>
      <c r="BE452" s="194">
        <v>0</v>
      </c>
      <c r="BF452" s="194"/>
      <c r="BG452" s="194"/>
      <c r="BH452" s="194"/>
      <c r="BI452" s="194"/>
      <c r="BJ452" s="194"/>
      <c r="BK452" s="194"/>
      <c r="BL452" s="194"/>
      <c r="BM452" s="194"/>
      <c r="BN452" s="194"/>
      <c r="BO452" s="194"/>
      <c r="BP452" s="194"/>
      <c r="BQ452" s="193" t="s">
        <v>1090</v>
      </c>
      <c r="BR452" s="193"/>
      <c r="BS452" s="321"/>
      <c r="BU452" s="194">
        <f>E452-H452</f>
        <v>0</v>
      </c>
      <c r="BV452" s="322"/>
      <c r="BW452" s="322"/>
      <c r="BX452" s="322" t="s">
        <v>410</v>
      </c>
      <c r="BY452" s="322"/>
    </row>
    <row r="453" spans="1:77" hidden="1">
      <c r="A453" s="317" t="s">
        <v>461</v>
      </c>
      <c r="B453" s="318"/>
      <c r="C453" s="461" t="s">
        <v>418</v>
      </c>
      <c r="D453" s="317" t="s">
        <v>135</v>
      </c>
      <c r="E453" s="305"/>
      <c r="F453" s="305"/>
      <c r="G453" s="305"/>
      <c r="H453" s="305">
        <f t="shared" si="45"/>
        <v>0.1</v>
      </c>
      <c r="I453" s="305"/>
      <c r="J453" s="305">
        <f t="shared" si="50"/>
        <v>0.1</v>
      </c>
      <c r="K453" s="319"/>
      <c r="L453" s="404"/>
      <c r="M453" s="460" t="s">
        <v>392</v>
      </c>
      <c r="N453" s="458" t="s">
        <v>381</v>
      </c>
      <c r="O453" s="194"/>
      <c r="P453" s="194">
        <v>0.1</v>
      </c>
      <c r="Q453" s="194"/>
      <c r="R453" s="194"/>
      <c r="S453" s="194"/>
      <c r="T453" s="194"/>
      <c r="U453" s="194"/>
      <c r="V453" s="194"/>
      <c r="W453" s="194"/>
      <c r="X453" s="194"/>
      <c r="Y453" s="194"/>
      <c r="Z453" s="194"/>
      <c r="AA453" s="194"/>
      <c r="AB453" s="194"/>
      <c r="AC453" s="194"/>
      <c r="AD453" s="194"/>
      <c r="AE453" s="194"/>
      <c r="AF453" s="194"/>
      <c r="AG453" s="194"/>
      <c r="AH453" s="194"/>
      <c r="AI453" s="194"/>
      <c r="AJ453" s="194"/>
      <c r="AK453" s="194"/>
      <c r="AL453" s="194"/>
      <c r="AM453" s="194"/>
      <c r="AN453" s="194"/>
      <c r="AO453" s="194"/>
      <c r="AP453" s="194"/>
      <c r="AQ453" s="194"/>
      <c r="AR453" s="194"/>
      <c r="AS453" s="194"/>
      <c r="AT453" s="194"/>
      <c r="AU453" s="194"/>
      <c r="AV453" s="194"/>
      <c r="AW453" s="194"/>
      <c r="AX453" s="194"/>
      <c r="AY453" s="194"/>
      <c r="AZ453" s="194"/>
      <c r="BA453" s="194"/>
      <c r="BB453" s="194"/>
      <c r="BC453" s="194"/>
      <c r="BD453" s="194"/>
      <c r="BE453" s="194"/>
      <c r="BF453" s="194"/>
      <c r="BG453" s="194"/>
      <c r="BH453" s="194"/>
      <c r="BI453" s="194"/>
      <c r="BJ453" s="194"/>
      <c r="BK453" s="194"/>
      <c r="BL453" s="194"/>
      <c r="BM453" s="194"/>
      <c r="BN453" s="194"/>
      <c r="BO453" s="194"/>
      <c r="BP453" s="194"/>
      <c r="BQ453" s="193"/>
      <c r="BR453" s="193"/>
      <c r="BS453" s="321"/>
      <c r="BU453" s="194"/>
      <c r="BV453" s="322"/>
      <c r="BW453" s="322"/>
      <c r="BX453" s="322"/>
      <c r="BY453" s="322"/>
    </row>
    <row r="454" spans="1:77" hidden="1">
      <c r="A454" s="317" t="s">
        <v>461</v>
      </c>
      <c r="B454" s="318"/>
      <c r="C454" s="461" t="s">
        <v>420</v>
      </c>
      <c r="D454" s="317" t="s">
        <v>135</v>
      </c>
      <c r="E454" s="305"/>
      <c r="F454" s="305"/>
      <c r="G454" s="305"/>
      <c r="H454" s="305">
        <f t="shared" si="45"/>
        <v>1.55</v>
      </c>
      <c r="I454" s="305"/>
      <c r="J454" s="305">
        <f t="shared" si="50"/>
        <v>1.55</v>
      </c>
      <c r="K454" s="319"/>
      <c r="L454" s="404"/>
      <c r="M454" s="460" t="s">
        <v>392</v>
      </c>
      <c r="N454" s="458" t="s">
        <v>381</v>
      </c>
      <c r="O454" s="194"/>
      <c r="P454" s="194">
        <f>P452-P453</f>
        <v>0.19999999999999998</v>
      </c>
      <c r="Q454" s="194">
        <f t="shared" ref="Q454:R454" si="51">Q452-Q453</f>
        <v>1.3</v>
      </c>
      <c r="R454" s="194">
        <f t="shared" si="51"/>
        <v>0.05</v>
      </c>
      <c r="S454" s="194"/>
      <c r="T454" s="194"/>
      <c r="U454" s="194"/>
      <c r="V454" s="194"/>
      <c r="W454" s="194"/>
      <c r="X454" s="194"/>
      <c r="Y454" s="194"/>
      <c r="Z454" s="194"/>
      <c r="AA454" s="194"/>
      <c r="AB454" s="194"/>
      <c r="AC454" s="194"/>
      <c r="AD454" s="194"/>
      <c r="AE454" s="194"/>
      <c r="AF454" s="194"/>
      <c r="AG454" s="194"/>
      <c r="AH454" s="194"/>
      <c r="AI454" s="194"/>
      <c r="AJ454" s="194"/>
      <c r="AK454" s="194"/>
      <c r="AL454" s="194"/>
      <c r="AM454" s="194"/>
      <c r="AN454" s="194"/>
      <c r="AO454" s="194"/>
      <c r="AP454" s="194"/>
      <c r="AQ454" s="194"/>
      <c r="AR454" s="194"/>
      <c r="AS454" s="194"/>
      <c r="AT454" s="194"/>
      <c r="AU454" s="194"/>
      <c r="AV454" s="194"/>
      <c r="AW454" s="194"/>
      <c r="AX454" s="194"/>
      <c r="AY454" s="194"/>
      <c r="AZ454" s="194"/>
      <c r="BA454" s="194"/>
      <c r="BB454" s="194"/>
      <c r="BC454" s="194"/>
      <c r="BD454" s="194"/>
      <c r="BE454" s="194"/>
      <c r="BF454" s="194"/>
      <c r="BG454" s="194"/>
      <c r="BH454" s="194"/>
      <c r="BI454" s="194"/>
      <c r="BJ454" s="194"/>
      <c r="BK454" s="194"/>
      <c r="BL454" s="194"/>
      <c r="BM454" s="194"/>
      <c r="BN454" s="194"/>
      <c r="BO454" s="194"/>
      <c r="BP454" s="194"/>
      <c r="BQ454" s="193"/>
      <c r="BR454" s="193"/>
      <c r="BS454" s="321"/>
      <c r="BU454" s="194"/>
      <c r="BV454" s="322"/>
      <c r="BW454" s="322"/>
      <c r="BX454" s="322"/>
      <c r="BY454" s="322"/>
    </row>
    <row r="455" spans="1:77" ht="21.75" customHeight="1">
      <c r="A455" s="317">
        <v>109</v>
      </c>
      <c r="B455" s="318" t="s">
        <v>1091</v>
      </c>
      <c r="C455" s="15" t="s">
        <v>1092</v>
      </c>
      <c r="D455" s="317" t="s">
        <v>135</v>
      </c>
      <c r="E455" s="305">
        <v>0.75</v>
      </c>
      <c r="F455" s="305">
        <v>0.75</v>
      </c>
      <c r="G455" s="305"/>
      <c r="H455" s="305">
        <f t="shared" si="45"/>
        <v>0.75</v>
      </c>
      <c r="I455" s="305"/>
      <c r="J455" s="305">
        <f t="shared" si="50"/>
        <v>0.75</v>
      </c>
      <c r="K455" s="319" t="s">
        <v>389</v>
      </c>
      <c r="L455" s="404"/>
      <c r="M455" s="460" t="s">
        <v>392</v>
      </c>
      <c r="N455" s="458"/>
      <c r="O455" s="194"/>
      <c r="P455" s="194">
        <v>0.1</v>
      </c>
      <c r="Q455" s="194">
        <v>0.5</v>
      </c>
      <c r="R455" s="194"/>
      <c r="S455" s="194"/>
      <c r="T455" s="194">
        <v>0.1</v>
      </c>
      <c r="U455" s="194">
        <v>0.05</v>
      </c>
      <c r="V455" s="194"/>
      <c r="W455" s="194"/>
      <c r="X455" s="194"/>
      <c r="Y455" s="194"/>
      <c r="Z455" s="194"/>
      <c r="AA455" s="194"/>
      <c r="AB455" s="194"/>
      <c r="AC455" s="194"/>
      <c r="AD455" s="194"/>
      <c r="AE455" s="194"/>
      <c r="AF455" s="194"/>
      <c r="AG455" s="194"/>
      <c r="AH455" s="194"/>
      <c r="AI455" s="194"/>
      <c r="AJ455" s="194"/>
      <c r="AK455" s="194"/>
      <c r="AL455" s="194"/>
      <c r="AM455" s="194"/>
      <c r="AN455" s="194"/>
      <c r="AO455" s="194"/>
      <c r="AP455" s="194"/>
      <c r="AQ455" s="194"/>
      <c r="AR455" s="194"/>
      <c r="AS455" s="194"/>
      <c r="AT455" s="194"/>
      <c r="AU455" s="194"/>
      <c r="AV455" s="194"/>
      <c r="AW455" s="194"/>
      <c r="AX455" s="194"/>
      <c r="AY455" s="194"/>
      <c r="AZ455" s="194"/>
      <c r="BA455" s="194"/>
      <c r="BB455" s="194"/>
      <c r="BC455" s="194"/>
      <c r="BD455" s="194"/>
      <c r="BE455" s="194">
        <v>0</v>
      </c>
      <c r="BF455" s="194"/>
      <c r="BG455" s="194"/>
      <c r="BH455" s="194"/>
      <c r="BI455" s="194"/>
      <c r="BJ455" s="194"/>
      <c r="BK455" s="194"/>
      <c r="BL455" s="194"/>
      <c r="BM455" s="194"/>
      <c r="BN455" s="194"/>
      <c r="BO455" s="194"/>
      <c r="BP455" s="194"/>
      <c r="BQ455" s="193" t="s">
        <v>1093</v>
      </c>
      <c r="BR455" s="193"/>
      <c r="BS455" s="321"/>
      <c r="BU455" s="194">
        <f>E455-H455</f>
        <v>0</v>
      </c>
      <c r="BV455" s="322"/>
      <c r="BW455" s="322"/>
      <c r="BX455" s="322" t="s">
        <v>410</v>
      </c>
      <c r="BY455" s="322"/>
    </row>
    <row r="456" spans="1:77" hidden="1">
      <c r="A456" s="317" t="s">
        <v>461</v>
      </c>
      <c r="B456" s="318"/>
      <c r="C456" s="461" t="s">
        <v>420</v>
      </c>
      <c r="D456" s="317" t="s">
        <v>135</v>
      </c>
      <c r="E456" s="305"/>
      <c r="F456" s="305"/>
      <c r="G456" s="305"/>
      <c r="H456" s="305"/>
      <c r="I456" s="305"/>
      <c r="J456" s="305">
        <f t="shared" si="50"/>
        <v>0.25</v>
      </c>
      <c r="K456" s="319"/>
      <c r="L456" s="404"/>
      <c r="M456" s="460" t="s">
        <v>392</v>
      </c>
      <c r="N456" s="458" t="s">
        <v>381</v>
      </c>
      <c r="O456" s="194"/>
      <c r="P456" s="194">
        <v>0.05</v>
      </c>
      <c r="Q456" s="194">
        <v>0.2</v>
      </c>
      <c r="R456" s="194"/>
      <c r="S456" s="194"/>
      <c r="T456" s="194"/>
      <c r="U456" s="194"/>
      <c r="V456" s="194"/>
      <c r="W456" s="194"/>
      <c r="X456" s="194"/>
      <c r="Y456" s="194"/>
      <c r="Z456" s="194"/>
      <c r="AA456" s="194"/>
      <c r="AB456" s="194"/>
      <c r="AC456" s="194"/>
      <c r="AD456" s="194"/>
      <c r="AE456" s="194"/>
      <c r="AF456" s="194"/>
      <c r="AG456" s="194"/>
      <c r="AH456" s="194"/>
      <c r="AI456" s="194"/>
      <c r="AJ456" s="194"/>
      <c r="AK456" s="194"/>
      <c r="AL456" s="194"/>
      <c r="AM456" s="194"/>
      <c r="AN456" s="194"/>
      <c r="AO456" s="194"/>
      <c r="AP456" s="194"/>
      <c r="AQ456" s="194"/>
      <c r="AR456" s="194"/>
      <c r="AS456" s="194"/>
      <c r="AT456" s="194"/>
      <c r="AU456" s="194"/>
      <c r="AV456" s="194"/>
      <c r="AW456" s="194"/>
      <c r="AX456" s="194"/>
      <c r="AY456" s="194"/>
      <c r="AZ456" s="194"/>
      <c r="BA456" s="194"/>
      <c r="BB456" s="194"/>
      <c r="BC456" s="194"/>
      <c r="BD456" s="194"/>
      <c r="BE456" s="194"/>
      <c r="BF456" s="194"/>
      <c r="BG456" s="194"/>
      <c r="BH456" s="194"/>
      <c r="BI456" s="194"/>
      <c r="BJ456" s="194"/>
      <c r="BK456" s="194"/>
      <c r="BL456" s="194"/>
      <c r="BM456" s="194"/>
      <c r="BN456" s="194"/>
      <c r="BO456" s="194"/>
      <c r="BP456" s="194"/>
      <c r="BQ456" s="193"/>
      <c r="BR456" s="193"/>
      <c r="BS456" s="321"/>
      <c r="BU456" s="194"/>
      <c r="BV456" s="322"/>
      <c r="BW456" s="322"/>
      <c r="BX456" s="322"/>
      <c r="BY456" s="322"/>
    </row>
    <row r="457" spans="1:77" hidden="1">
      <c r="A457" s="317" t="s">
        <v>461</v>
      </c>
      <c r="B457" s="318"/>
      <c r="C457" s="461" t="s">
        <v>414</v>
      </c>
      <c r="D457" s="317" t="s">
        <v>135</v>
      </c>
      <c r="E457" s="305"/>
      <c r="F457" s="305"/>
      <c r="G457" s="305"/>
      <c r="H457" s="305"/>
      <c r="I457" s="305"/>
      <c r="J457" s="305">
        <f t="shared" si="50"/>
        <v>0.49999999999999994</v>
      </c>
      <c r="K457" s="319"/>
      <c r="L457" s="404"/>
      <c r="M457" s="460" t="s">
        <v>392</v>
      </c>
      <c r="N457" s="458" t="s">
        <v>381</v>
      </c>
      <c r="O457" s="194"/>
      <c r="P457" s="194">
        <f>P455-P456</f>
        <v>0.05</v>
      </c>
      <c r="Q457" s="194">
        <f t="shared" ref="Q457:U457" si="52">Q455-Q456</f>
        <v>0.3</v>
      </c>
      <c r="R457" s="194">
        <f t="shared" si="52"/>
        <v>0</v>
      </c>
      <c r="S457" s="194">
        <f>S455-S456</f>
        <v>0</v>
      </c>
      <c r="T457" s="194">
        <f t="shared" si="52"/>
        <v>0.1</v>
      </c>
      <c r="U457" s="194">
        <f t="shared" si="52"/>
        <v>0.05</v>
      </c>
      <c r="V457" s="194"/>
      <c r="W457" s="194"/>
      <c r="X457" s="194"/>
      <c r="Y457" s="194"/>
      <c r="Z457" s="194"/>
      <c r="AA457" s="194"/>
      <c r="AB457" s="194"/>
      <c r="AC457" s="194"/>
      <c r="AD457" s="194"/>
      <c r="AE457" s="194"/>
      <c r="AF457" s="194"/>
      <c r="AG457" s="194"/>
      <c r="AH457" s="194"/>
      <c r="AI457" s="194"/>
      <c r="AJ457" s="194"/>
      <c r="AK457" s="194"/>
      <c r="AL457" s="194"/>
      <c r="AM457" s="194"/>
      <c r="AN457" s="194"/>
      <c r="AO457" s="194"/>
      <c r="AP457" s="194"/>
      <c r="AQ457" s="194"/>
      <c r="AR457" s="194"/>
      <c r="AS457" s="194"/>
      <c r="AT457" s="194"/>
      <c r="AU457" s="194"/>
      <c r="AV457" s="194"/>
      <c r="AW457" s="194"/>
      <c r="AX457" s="194"/>
      <c r="AY457" s="194"/>
      <c r="AZ457" s="194"/>
      <c r="BA457" s="194"/>
      <c r="BB457" s="194"/>
      <c r="BC457" s="194"/>
      <c r="BD457" s="194"/>
      <c r="BE457" s="194"/>
      <c r="BF457" s="194"/>
      <c r="BG457" s="194"/>
      <c r="BH457" s="194"/>
      <c r="BI457" s="194"/>
      <c r="BJ457" s="194"/>
      <c r="BK457" s="194"/>
      <c r="BL457" s="194"/>
      <c r="BM457" s="194"/>
      <c r="BN457" s="194"/>
      <c r="BO457" s="194"/>
      <c r="BP457" s="194"/>
      <c r="BQ457" s="193"/>
      <c r="BR457" s="193"/>
      <c r="BS457" s="321"/>
      <c r="BU457" s="194"/>
      <c r="BV457" s="322"/>
      <c r="BW457" s="322"/>
      <c r="BX457" s="322"/>
      <c r="BY457" s="322"/>
    </row>
    <row r="458" spans="1:77" ht="39.75" customHeight="1">
      <c r="A458" s="317">
        <v>110</v>
      </c>
      <c r="B458" s="318" t="s">
        <v>1094</v>
      </c>
      <c r="C458" s="15" t="s">
        <v>1095</v>
      </c>
      <c r="D458" s="317" t="s">
        <v>135</v>
      </c>
      <c r="E458" s="305">
        <v>16.201430000000002</v>
      </c>
      <c r="F458" s="305">
        <v>16.201430000000002</v>
      </c>
      <c r="G458" s="305">
        <v>16.201430000000002</v>
      </c>
      <c r="H458" s="305">
        <f t="shared" si="45"/>
        <v>25.980000000000004</v>
      </c>
      <c r="I458" s="305">
        <v>9.7799999999999994</v>
      </c>
      <c r="J458" s="305">
        <f t="shared" si="50"/>
        <v>16.200000000000003</v>
      </c>
      <c r="K458" s="319" t="s">
        <v>389</v>
      </c>
      <c r="L458" s="299" t="s">
        <v>445</v>
      </c>
      <c r="M458" s="460" t="s">
        <v>392</v>
      </c>
      <c r="N458" s="458"/>
      <c r="O458" s="345"/>
      <c r="P458" s="345">
        <v>0.26</v>
      </c>
      <c r="Q458" s="345">
        <v>3.95</v>
      </c>
      <c r="R458" s="345">
        <v>0.19</v>
      </c>
      <c r="S458" s="345"/>
      <c r="T458" s="345"/>
      <c r="U458" s="345"/>
      <c r="V458" s="345"/>
      <c r="W458" s="345"/>
      <c r="X458" s="345"/>
      <c r="Y458" s="345"/>
      <c r="Z458" s="345"/>
      <c r="AA458" s="345">
        <v>0.81</v>
      </c>
      <c r="AB458" s="345"/>
      <c r="AC458" s="345"/>
      <c r="AD458" s="345"/>
      <c r="AE458" s="345"/>
      <c r="AF458" s="345"/>
      <c r="AG458" s="346"/>
      <c r="AH458" s="345"/>
      <c r="AI458" s="345">
        <v>0.02</v>
      </c>
      <c r="AJ458" s="345"/>
      <c r="AK458" s="345"/>
      <c r="AL458" s="345"/>
      <c r="AM458" s="345"/>
      <c r="AN458" s="345"/>
      <c r="AO458" s="345"/>
      <c r="AP458" s="345"/>
      <c r="AQ458" s="345"/>
      <c r="AR458" s="345"/>
      <c r="AS458" s="345"/>
      <c r="AT458" s="345"/>
      <c r="AU458" s="345"/>
      <c r="AV458" s="345">
        <v>9.7799999999999994</v>
      </c>
      <c r="AW458" s="345">
        <v>1.18</v>
      </c>
      <c r="AX458" s="345"/>
      <c r="AY458" s="345"/>
      <c r="AZ458" s="345"/>
      <c r="BA458" s="345"/>
      <c r="BB458" s="345"/>
      <c r="BC458" s="345"/>
      <c r="BD458" s="345"/>
      <c r="BE458" s="345"/>
      <c r="BF458" s="345"/>
      <c r="BG458" s="345"/>
      <c r="BH458" s="345"/>
      <c r="BI458" s="345"/>
      <c r="BJ458" s="345">
        <v>0.01</v>
      </c>
      <c r="BK458" s="345"/>
      <c r="BL458" s="345"/>
      <c r="BM458" s="345"/>
      <c r="BN458" s="345"/>
      <c r="BO458" s="194"/>
      <c r="BP458" s="194"/>
      <c r="BQ458" s="193"/>
      <c r="BR458" s="193"/>
      <c r="BS458" s="328" t="s">
        <v>1096</v>
      </c>
      <c r="BU458" s="194">
        <f>E458-H458</f>
        <v>-9.778570000000002</v>
      </c>
      <c r="BV458" s="322"/>
      <c r="BW458" s="322"/>
      <c r="BX458" s="322" t="s">
        <v>410</v>
      </c>
      <c r="BY458" s="322"/>
    </row>
    <row r="459" spans="1:77" ht="45" hidden="1" customHeight="1">
      <c r="A459" s="317" t="s">
        <v>461</v>
      </c>
      <c r="B459" s="318"/>
      <c r="C459" s="461" t="s">
        <v>420</v>
      </c>
      <c r="D459" s="317" t="s">
        <v>135</v>
      </c>
      <c r="E459" s="305"/>
      <c r="F459" s="305"/>
      <c r="G459" s="305"/>
      <c r="H459" s="305"/>
      <c r="I459" s="305"/>
      <c r="J459" s="305">
        <f t="shared" si="50"/>
        <v>7.32</v>
      </c>
      <c r="K459" s="319"/>
      <c r="L459" s="299"/>
      <c r="M459" s="460" t="s">
        <v>392</v>
      </c>
      <c r="N459" s="458" t="s">
        <v>381</v>
      </c>
      <c r="O459" s="345"/>
      <c r="P459" s="345">
        <v>0.26</v>
      </c>
      <c r="Q459" s="345">
        <v>1.95</v>
      </c>
      <c r="R459" s="345"/>
      <c r="S459" s="345"/>
      <c r="T459" s="345"/>
      <c r="U459" s="345"/>
      <c r="V459" s="345"/>
      <c r="W459" s="345"/>
      <c r="X459" s="345"/>
      <c r="Y459" s="345"/>
      <c r="Z459" s="345"/>
      <c r="AA459" s="345">
        <v>0.81</v>
      </c>
      <c r="AB459" s="345"/>
      <c r="AC459" s="345"/>
      <c r="AD459" s="345"/>
      <c r="AE459" s="345"/>
      <c r="AF459" s="345"/>
      <c r="AG459" s="408"/>
      <c r="AH459" s="345"/>
      <c r="AI459" s="345">
        <v>0.02</v>
      </c>
      <c r="AJ459" s="345"/>
      <c r="AK459" s="345"/>
      <c r="AL459" s="345"/>
      <c r="AM459" s="345"/>
      <c r="AN459" s="345"/>
      <c r="AO459" s="345"/>
      <c r="AP459" s="345"/>
      <c r="AQ459" s="345"/>
      <c r="AR459" s="345"/>
      <c r="AS459" s="345"/>
      <c r="AT459" s="345"/>
      <c r="AU459" s="345"/>
      <c r="AV459" s="345">
        <v>4.28</v>
      </c>
      <c r="AW459" s="345"/>
      <c r="AX459" s="345"/>
      <c r="AY459" s="345"/>
      <c r="AZ459" s="345"/>
      <c r="BA459" s="345"/>
      <c r="BB459" s="345"/>
      <c r="BC459" s="345"/>
      <c r="BD459" s="345"/>
      <c r="BE459" s="345"/>
      <c r="BF459" s="345"/>
      <c r="BG459" s="345"/>
      <c r="BH459" s="345"/>
      <c r="BI459" s="345"/>
      <c r="BJ459" s="345"/>
      <c r="BK459" s="345"/>
      <c r="BL459" s="345"/>
      <c r="BM459" s="345"/>
      <c r="BN459" s="345"/>
      <c r="BO459" s="194"/>
      <c r="BP459" s="194"/>
      <c r="BQ459" s="193"/>
      <c r="BR459" s="193"/>
      <c r="BS459" s="328"/>
      <c r="BU459" s="194"/>
      <c r="BV459" s="322"/>
      <c r="BW459" s="322"/>
      <c r="BX459" s="322"/>
      <c r="BY459" s="322"/>
    </row>
    <row r="460" spans="1:77" hidden="1">
      <c r="A460" s="317" t="s">
        <v>461</v>
      </c>
      <c r="B460" s="318"/>
      <c r="C460" s="461" t="s">
        <v>414</v>
      </c>
      <c r="D460" s="317" t="s">
        <v>135</v>
      </c>
      <c r="E460" s="305"/>
      <c r="F460" s="305"/>
      <c r="G460" s="305"/>
      <c r="H460" s="305"/>
      <c r="I460" s="305"/>
      <c r="J460" s="305">
        <f t="shared" si="50"/>
        <v>8.879999999999999</v>
      </c>
      <c r="K460" s="319"/>
      <c r="L460" s="299"/>
      <c r="M460" s="460" t="s">
        <v>392</v>
      </c>
      <c r="N460" s="458" t="s">
        <v>381</v>
      </c>
      <c r="O460" s="345">
        <v>0</v>
      </c>
      <c r="P460" s="345">
        <v>0</v>
      </c>
      <c r="Q460" s="345">
        <v>2</v>
      </c>
      <c r="R460" s="345">
        <v>0.19</v>
      </c>
      <c r="S460" s="345"/>
      <c r="T460" s="345">
        <v>0</v>
      </c>
      <c r="U460" s="345">
        <v>0</v>
      </c>
      <c r="V460" s="345"/>
      <c r="W460" s="345">
        <v>0</v>
      </c>
      <c r="X460" s="345"/>
      <c r="Y460" s="345"/>
      <c r="Z460" s="345">
        <v>0</v>
      </c>
      <c r="AA460" s="345"/>
      <c r="AB460" s="345">
        <v>0</v>
      </c>
      <c r="AC460" s="345">
        <v>0</v>
      </c>
      <c r="AD460" s="345"/>
      <c r="AE460" s="345"/>
      <c r="AF460" s="345">
        <v>0</v>
      </c>
      <c r="AG460" s="408"/>
      <c r="AH460" s="345">
        <v>0</v>
      </c>
      <c r="AI460" s="345">
        <v>0</v>
      </c>
      <c r="AJ460" s="345"/>
      <c r="AK460" s="345"/>
      <c r="AL460" s="345"/>
      <c r="AM460" s="345"/>
      <c r="AN460" s="345"/>
      <c r="AO460" s="345"/>
      <c r="AP460" s="345"/>
      <c r="AQ460" s="345"/>
      <c r="AR460" s="345"/>
      <c r="AS460" s="345"/>
      <c r="AT460" s="345"/>
      <c r="AU460" s="345"/>
      <c r="AV460" s="345">
        <v>5.4999999999999991</v>
      </c>
      <c r="AW460" s="345">
        <v>1.18</v>
      </c>
      <c r="AX460" s="345"/>
      <c r="AY460" s="345"/>
      <c r="AZ460" s="345"/>
      <c r="BA460" s="345"/>
      <c r="BB460" s="345"/>
      <c r="BC460" s="345"/>
      <c r="BD460" s="345"/>
      <c r="BE460" s="345">
        <v>0</v>
      </c>
      <c r="BF460" s="345"/>
      <c r="BG460" s="345"/>
      <c r="BH460" s="345">
        <v>0</v>
      </c>
      <c r="BI460" s="345"/>
      <c r="BJ460" s="345">
        <v>0.01</v>
      </c>
      <c r="BK460" s="345"/>
      <c r="BL460" s="345"/>
      <c r="BM460" s="345">
        <v>0</v>
      </c>
      <c r="BN460" s="345"/>
      <c r="BO460" s="194">
        <f t="shared" ref="BO460" si="53">BO458-BO459</f>
        <v>0</v>
      </c>
      <c r="BP460" s="194"/>
      <c r="BQ460" s="193"/>
      <c r="BR460" s="193"/>
      <c r="BS460" s="328"/>
      <c r="BU460" s="194"/>
      <c r="BV460" s="322"/>
      <c r="BW460" s="322"/>
      <c r="BX460" s="322"/>
      <c r="BY460" s="322"/>
    </row>
    <row r="461" spans="1:77" ht="18.75" customHeight="1">
      <c r="A461" s="317">
        <v>111</v>
      </c>
      <c r="B461" s="318" t="s">
        <v>1097</v>
      </c>
      <c r="C461" s="461" t="s">
        <v>414</v>
      </c>
      <c r="D461" s="317" t="s">
        <v>135</v>
      </c>
      <c r="E461" s="305">
        <v>0.39999999999999997</v>
      </c>
      <c r="F461" s="305">
        <v>0.39999999999999997</v>
      </c>
      <c r="G461" s="305"/>
      <c r="H461" s="305">
        <f t="shared" si="45"/>
        <v>0.39999999999999997</v>
      </c>
      <c r="I461" s="305"/>
      <c r="J461" s="305">
        <f t="shared" ref="J461:J504" si="54">SUM(O461:BP461)-V461</f>
        <v>0.39999999999999997</v>
      </c>
      <c r="K461" s="319" t="s">
        <v>389</v>
      </c>
      <c r="L461" s="299"/>
      <c r="M461" s="460" t="s">
        <v>392</v>
      </c>
      <c r="N461" s="458" t="s">
        <v>381</v>
      </c>
      <c r="O461" s="194"/>
      <c r="P461" s="194">
        <v>0.05</v>
      </c>
      <c r="Q461" s="194">
        <v>0.3</v>
      </c>
      <c r="R461" s="194"/>
      <c r="S461" s="194"/>
      <c r="T461" s="194">
        <v>0.05</v>
      </c>
      <c r="U461" s="194"/>
      <c r="V461" s="194"/>
      <c r="W461" s="194"/>
      <c r="X461" s="194"/>
      <c r="Y461" s="194"/>
      <c r="Z461" s="194"/>
      <c r="AA461" s="194"/>
      <c r="AB461" s="194"/>
      <c r="AC461" s="194"/>
      <c r="AD461" s="194"/>
      <c r="AE461" s="194"/>
      <c r="AF461" s="194"/>
      <c r="AG461" s="194"/>
      <c r="AH461" s="194"/>
      <c r="AI461" s="194"/>
      <c r="AJ461" s="194"/>
      <c r="AK461" s="194"/>
      <c r="AL461" s="194"/>
      <c r="AM461" s="194"/>
      <c r="AN461" s="194"/>
      <c r="AO461" s="194"/>
      <c r="AP461" s="194"/>
      <c r="AQ461" s="194"/>
      <c r="AR461" s="194"/>
      <c r="AS461" s="194"/>
      <c r="AT461" s="194"/>
      <c r="AU461" s="194"/>
      <c r="AV461" s="194"/>
      <c r="AW461" s="194"/>
      <c r="AX461" s="194"/>
      <c r="AY461" s="194"/>
      <c r="AZ461" s="194"/>
      <c r="BA461" s="194"/>
      <c r="BB461" s="194"/>
      <c r="BC461" s="194"/>
      <c r="BD461" s="194"/>
      <c r="BE461" s="194">
        <v>0</v>
      </c>
      <c r="BF461" s="194"/>
      <c r="BG461" s="194"/>
      <c r="BH461" s="194"/>
      <c r="BI461" s="194"/>
      <c r="BJ461" s="194"/>
      <c r="BK461" s="194"/>
      <c r="BL461" s="194"/>
      <c r="BM461" s="194"/>
      <c r="BN461" s="194"/>
      <c r="BO461" s="194"/>
      <c r="BP461" s="194"/>
      <c r="BQ461" s="193" t="s">
        <v>1098</v>
      </c>
      <c r="BR461" s="193"/>
      <c r="BS461" s="321"/>
      <c r="BU461" s="194">
        <f>E461-H461</f>
        <v>0</v>
      </c>
      <c r="BV461" s="322"/>
      <c r="BW461" s="322"/>
      <c r="BX461" s="322"/>
      <c r="BY461" s="322"/>
    </row>
    <row r="462" spans="1:77" ht="33">
      <c r="A462" s="317">
        <v>112</v>
      </c>
      <c r="B462" s="318" t="s">
        <v>1099</v>
      </c>
      <c r="C462" s="461" t="s">
        <v>424</v>
      </c>
      <c r="D462" s="317" t="s">
        <v>135</v>
      </c>
      <c r="E462" s="305">
        <v>1.4</v>
      </c>
      <c r="F462" s="305">
        <v>1.4</v>
      </c>
      <c r="G462" s="305"/>
      <c r="H462" s="305">
        <f t="shared" si="45"/>
        <v>1.4</v>
      </c>
      <c r="I462" s="305"/>
      <c r="J462" s="305">
        <f t="shared" si="54"/>
        <v>1.4</v>
      </c>
      <c r="K462" s="319" t="s">
        <v>389</v>
      </c>
      <c r="L462" s="299"/>
      <c r="M462" s="460" t="s">
        <v>392</v>
      </c>
      <c r="N462" s="458" t="s">
        <v>381</v>
      </c>
      <c r="O462" s="194"/>
      <c r="P462" s="194">
        <v>0</v>
      </c>
      <c r="Q462" s="194">
        <v>0.8</v>
      </c>
      <c r="R462" s="194"/>
      <c r="S462" s="194"/>
      <c r="T462" s="194">
        <v>0.6</v>
      </c>
      <c r="U462" s="194"/>
      <c r="V462" s="194"/>
      <c r="W462" s="194"/>
      <c r="X462" s="194"/>
      <c r="Y462" s="194"/>
      <c r="Z462" s="194"/>
      <c r="AA462" s="194"/>
      <c r="AB462" s="194"/>
      <c r="AC462" s="194"/>
      <c r="AD462" s="194"/>
      <c r="AE462" s="194"/>
      <c r="AF462" s="194"/>
      <c r="AG462" s="194"/>
      <c r="AH462" s="194"/>
      <c r="AI462" s="194"/>
      <c r="AJ462" s="194"/>
      <c r="AK462" s="194"/>
      <c r="AL462" s="194"/>
      <c r="AM462" s="194"/>
      <c r="AN462" s="194"/>
      <c r="AO462" s="194"/>
      <c r="AP462" s="194"/>
      <c r="AQ462" s="194"/>
      <c r="AR462" s="194"/>
      <c r="AS462" s="194"/>
      <c r="AT462" s="194"/>
      <c r="AU462" s="194"/>
      <c r="AV462" s="194"/>
      <c r="AW462" s="194"/>
      <c r="AX462" s="194"/>
      <c r="AY462" s="194"/>
      <c r="AZ462" s="194"/>
      <c r="BA462" s="194"/>
      <c r="BB462" s="194"/>
      <c r="BC462" s="194"/>
      <c r="BD462" s="194"/>
      <c r="BE462" s="194">
        <v>0</v>
      </c>
      <c r="BF462" s="194"/>
      <c r="BG462" s="194"/>
      <c r="BH462" s="194"/>
      <c r="BI462" s="194"/>
      <c r="BJ462" s="194"/>
      <c r="BK462" s="194"/>
      <c r="BL462" s="194"/>
      <c r="BM462" s="194"/>
      <c r="BN462" s="194"/>
      <c r="BO462" s="194"/>
      <c r="BP462" s="194"/>
      <c r="BQ462" s="193" t="s">
        <v>1100</v>
      </c>
      <c r="BR462" s="193"/>
      <c r="BS462" s="321"/>
      <c r="BU462" s="194">
        <f>E462-H462</f>
        <v>0</v>
      </c>
      <c r="BV462" s="322"/>
      <c r="BW462" s="322"/>
      <c r="BX462" s="322"/>
      <c r="BY462" s="322"/>
    </row>
    <row r="463" spans="1:77" ht="33">
      <c r="A463" s="317">
        <v>113</v>
      </c>
      <c r="B463" s="16" t="s">
        <v>1101</v>
      </c>
      <c r="C463" s="15" t="s">
        <v>1102</v>
      </c>
      <c r="D463" s="317" t="s">
        <v>135</v>
      </c>
      <c r="E463" s="305">
        <v>4</v>
      </c>
      <c r="F463" s="305">
        <v>4</v>
      </c>
      <c r="G463" s="305"/>
      <c r="H463" s="305">
        <f t="shared" si="45"/>
        <v>4</v>
      </c>
      <c r="I463" s="305"/>
      <c r="J463" s="305">
        <f t="shared" si="54"/>
        <v>4</v>
      </c>
      <c r="K463" s="319" t="s">
        <v>389</v>
      </c>
      <c r="L463" s="299"/>
      <c r="M463" s="460" t="s">
        <v>392</v>
      </c>
      <c r="N463" s="458"/>
      <c r="O463" s="194"/>
      <c r="P463" s="194">
        <v>0</v>
      </c>
      <c r="Q463" s="194">
        <v>3.1</v>
      </c>
      <c r="R463" s="194"/>
      <c r="S463" s="194"/>
      <c r="T463" s="194"/>
      <c r="U463" s="194">
        <v>0.9</v>
      </c>
      <c r="V463" s="194"/>
      <c r="W463" s="194"/>
      <c r="X463" s="194"/>
      <c r="Y463" s="194"/>
      <c r="Z463" s="194"/>
      <c r="AA463" s="194"/>
      <c r="AB463" s="194"/>
      <c r="AC463" s="194"/>
      <c r="AD463" s="194"/>
      <c r="AE463" s="194"/>
      <c r="AF463" s="194"/>
      <c r="AG463" s="194"/>
      <c r="AH463" s="194"/>
      <c r="AI463" s="194"/>
      <c r="AJ463" s="194"/>
      <c r="AK463" s="194"/>
      <c r="AL463" s="194"/>
      <c r="AM463" s="194"/>
      <c r="AN463" s="194"/>
      <c r="AO463" s="194"/>
      <c r="AP463" s="194"/>
      <c r="AQ463" s="194"/>
      <c r="AR463" s="194"/>
      <c r="AS463" s="194"/>
      <c r="AT463" s="194"/>
      <c r="AU463" s="194"/>
      <c r="AV463" s="194"/>
      <c r="AW463" s="194"/>
      <c r="AX463" s="194"/>
      <c r="AY463" s="194"/>
      <c r="AZ463" s="194"/>
      <c r="BA463" s="194"/>
      <c r="BB463" s="194"/>
      <c r="BC463" s="194"/>
      <c r="BD463" s="194"/>
      <c r="BE463" s="194">
        <v>0</v>
      </c>
      <c r="BF463" s="194"/>
      <c r="BG463" s="194"/>
      <c r="BH463" s="194"/>
      <c r="BI463" s="194"/>
      <c r="BJ463" s="194"/>
      <c r="BK463" s="194"/>
      <c r="BL463" s="194"/>
      <c r="BM463" s="194"/>
      <c r="BN463" s="194"/>
      <c r="BO463" s="194"/>
      <c r="BP463" s="194"/>
      <c r="BQ463" s="299" t="s">
        <v>1103</v>
      </c>
      <c r="BR463" s="299"/>
      <c r="BS463" s="321"/>
      <c r="BU463" s="194">
        <f>E463-H463</f>
        <v>0</v>
      </c>
      <c r="BV463" s="322"/>
      <c r="BW463" s="322"/>
      <c r="BX463" s="322"/>
      <c r="BY463" s="322"/>
    </row>
    <row r="464" spans="1:77" s="384" customFormat="1" hidden="1">
      <c r="A464" s="371" t="s">
        <v>869</v>
      </c>
      <c r="B464" s="18"/>
      <c r="C464" s="462" t="s">
        <v>436</v>
      </c>
      <c r="D464" s="317" t="s">
        <v>135</v>
      </c>
      <c r="E464" s="373">
        <v>2.5</v>
      </c>
      <c r="F464" s="373">
        <v>2.5</v>
      </c>
      <c r="G464" s="373"/>
      <c r="H464" s="373">
        <f t="shared" ref="H464:H534" si="55">I464+J464</f>
        <v>2.5</v>
      </c>
      <c r="I464" s="373"/>
      <c r="J464" s="305">
        <f t="shared" si="54"/>
        <v>2.5</v>
      </c>
      <c r="K464" s="319" t="s">
        <v>389</v>
      </c>
      <c r="L464" s="380"/>
      <c r="M464" s="460" t="s">
        <v>392</v>
      </c>
      <c r="N464" s="458" t="s">
        <v>381</v>
      </c>
      <c r="O464" s="379"/>
      <c r="P464" s="194">
        <v>0</v>
      </c>
      <c r="Q464" s="379">
        <v>2.5</v>
      </c>
      <c r="R464" s="379"/>
      <c r="S464" s="379"/>
      <c r="T464" s="379"/>
      <c r="U464" s="379"/>
      <c r="V464" s="379"/>
      <c r="W464" s="379"/>
      <c r="X464" s="379"/>
      <c r="Y464" s="379"/>
      <c r="Z464" s="379"/>
      <c r="AA464" s="379"/>
      <c r="AB464" s="379"/>
      <c r="AC464" s="379"/>
      <c r="AD464" s="379"/>
      <c r="AE464" s="379"/>
      <c r="AF464" s="379"/>
      <c r="AG464" s="379"/>
      <c r="AH464" s="379"/>
      <c r="AI464" s="379"/>
      <c r="AJ464" s="379"/>
      <c r="AK464" s="379"/>
      <c r="AL464" s="379"/>
      <c r="AM464" s="379"/>
      <c r="AN464" s="379"/>
      <c r="AO464" s="379"/>
      <c r="AP464" s="379"/>
      <c r="AQ464" s="379"/>
      <c r="AR464" s="379"/>
      <c r="AS464" s="379"/>
      <c r="AT464" s="379"/>
      <c r="AU464" s="379"/>
      <c r="AV464" s="379"/>
      <c r="AW464" s="379"/>
      <c r="AX464" s="379"/>
      <c r="AY464" s="379"/>
      <c r="AZ464" s="379"/>
      <c r="BA464" s="379"/>
      <c r="BB464" s="379"/>
      <c r="BC464" s="379"/>
      <c r="BD464" s="379"/>
      <c r="BE464" s="379">
        <v>0</v>
      </c>
      <c r="BF464" s="379"/>
      <c r="BG464" s="379"/>
      <c r="BH464" s="379"/>
      <c r="BI464" s="379"/>
      <c r="BJ464" s="379"/>
      <c r="BK464" s="379"/>
      <c r="BL464" s="379"/>
      <c r="BM464" s="379"/>
      <c r="BN464" s="379"/>
      <c r="BO464" s="379"/>
      <c r="BP464" s="379"/>
      <c r="BQ464" s="380"/>
      <c r="BR464" s="380"/>
      <c r="BS464" s="381"/>
      <c r="BV464" s="411"/>
      <c r="BW464" s="411"/>
      <c r="BX464" s="411"/>
      <c r="BY464" s="411"/>
    </row>
    <row r="465" spans="1:77" s="384" customFormat="1" hidden="1">
      <c r="A465" s="371" t="s">
        <v>869</v>
      </c>
      <c r="B465" s="18"/>
      <c r="C465" s="461" t="s">
        <v>404</v>
      </c>
      <c r="D465" s="317" t="s">
        <v>135</v>
      </c>
      <c r="E465" s="373">
        <v>1.5</v>
      </c>
      <c r="F465" s="373">
        <v>1.5</v>
      </c>
      <c r="G465" s="373"/>
      <c r="H465" s="373">
        <f t="shared" si="55"/>
        <v>1.5</v>
      </c>
      <c r="I465" s="373"/>
      <c r="J465" s="305">
        <f t="shared" si="54"/>
        <v>1.5</v>
      </c>
      <c r="K465" s="319" t="s">
        <v>389</v>
      </c>
      <c r="L465" s="380"/>
      <c r="M465" s="460" t="s">
        <v>392</v>
      </c>
      <c r="N465" s="458" t="s">
        <v>381</v>
      </c>
      <c r="O465" s="379"/>
      <c r="P465" s="194">
        <v>0</v>
      </c>
      <c r="Q465" s="379">
        <v>1</v>
      </c>
      <c r="R465" s="379"/>
      <c r="S465" s="379"/>
      <c r="T465" s="379"/>
      <c r="U465" s="379">
        <v>0.5</v>
      </c>
      <c r="V465" s="379"/>
      <c r="W465" s="379"/>
      <c r="X465" s="379"/>
      <c r="Y465" s="379"/>
      <c r="Z465" s="379"/>
      <c r="AA465" s="379"/>
      <c r="AB465" s="379"/>
      <c r="AC465" s="379"/>
      <c r="AD465" s="379"/>
      <c r="AE465" s="379"/>
      <c r="AF465" s="379"/>
      <c r="AG465" s="379"/>
      <c r="AH465" s="379"/>
      <c r="AI465" s="379"/>
      <c r="AJ465" s="379"/>
      <c r="AK465" s="379"/>
      <c r="AL465" s="379"/>
      <c r="AM465" s="379"/>
      <c r="AN465" s="379"/>
      <c r="AO465" s="379"/>
      <c r="AP465" s="379"/>
      <c r="AQ465" s="379"/>
      <c r="AR465" s="379"/>
      <c r="AS465" s="379"/>
      <c r="AT465" s="379"/>
      <c r="AU465" s="379"/>
      <c r="AV465" s="379"/>
      <c r="AW465" s="379"/>
      <c r="AX465" s="379"/>
      <c r="AY465" s="379"/>
      <c r="AZ465" s="379"/>
      <c r="BA465" s="379"/>
      <c r="BB465" s="379"/>
      <c r="BC465" s="379"/>
      <c r="BD465" s="379"/>
      <c r="BE465" s="379">
        <v>0</v>
      </c>
      <c r="BF465" s="379"/>
      <c r="BG465" s="379"/>
      <c r="BH465" s="379"/>
      <c r="BI465" s="379"/>
      <c r="BJ465" s="379"/>
      <c r="BK465" s="379"/>
      <c r="BL465" s="379"/>
      <c r="BM465" s="379"/>
      <c r="BN465" s="379"/>
      <c r="BO465" s="379"/>
      <c r="BP465" s="379"/>
      <c r="BQ465" s="380"/>
      <c r="BR465" s="380"/>
      <c r="BS465" s="381"/>
      <c r="BV465" s="411"/>
      <c r="BW465" s="411"/>
      <c r="BX465" s="411"/>
      <c r="BY465" s="411"/>
    </row>
    <row r="466" spans="1:77" ht="49.5">
      <c r="A466" s="317">
        <v>114</v>
      </c>
      <c r="B466" s="318" t="s">
        <v>1104</v>
      </c>
      <c r="C466" s="15" t="s">
        <v>1105</v>
      </c>
      <c r="D466" s="317" t="s">
        <v>135</v>
      </c>
      <c r="E466" s="305">
        <v>8</v>
      </c>
      <c r="F466" s="305">
        <v>8</v>
      </c>
      <c r="G466" s="305"/>
      <c r="H466" s="305">
        <f t="shared" si="55"/>
        <v>8</v>
      </c>
      <c r="I466" s="305"/>
      <c r="J466" s="305">
        <f t="shared" si="54"/>
        <v>8</v>
      </c>
      <c r="K466" s="319" t="s">
        <v>389</v>
      </c>
      <c r="L466" s="299"/>
      <c r="M466" s="460" t="s">
        <v>392</v>
      </c>
      <c r="N466" s="458"/>
      <c r="O466" s="194"/>
      <c r="P466" s="194">
        <v>0</v>
      </c>
      <c r="Q466" s="194">
        <v>3.5</v>
      </c>
      <c r="R466" s="194"/>
      <c r="S466" s="194"/>
      <c r="T466" s="194">
        <v>2.5</v>
      </c>
      <c r="U466" s="194">
        <v>0.5</v>
      </c>
      <c r="V466" s="194"/>
      <c r="W466" s="194"/>
      <c r="X466" s="194"/>
      <c r="Y466" s="194"/>
      <c r="Z466" s="194"/>
      <c r="AA466" s="194"/>
      <c r="AB466" s="194"/>
      <c r="AC466" s="194"/>
      <c r="AD466" s="194"/>
      <c r="AE466" s="194"/>
      <c r="AF466" s="194"/>
      <c r="AG466" s="194"/>
      <c r="AH466" s="194"/>
      <c r="AI466" s="194"/>
      <c r="AJ466" s="194"/>
      <c r="AK466" s="194"/>
      <c r="AL466" s="194"/>
      <c r="AM466" s="194"/>
      <c r="AN466" s="194"/>
      <c r="AO466" s="194"/>
      <c r="AP466" s="194"/>
      <c r="AQ466" s="194"/>
      <c r="AR466" s="194"/>
      <c r="AS466" s="194"/>
      <c r="AT466" s="194"/>
      <c r="AU466" s="194"/>
      <c r="AV466" s="194"/>
      <c r="AW466" s="194">
        <v>0.5</v>
      </c>
      <c r="AX466" s="194"/>
      <c r="AY466" s="194"/>
      <c r="AZ466" s="194"/>
      <c r="BA466" s="194"/>
      <c r="BB466" s="194"/>
      <c r="BC466" s="194"/>
      <c r="BD466" s="194"/>
      <c r="BE466" s="194">
        <v>0</v>
      </c>
      <c r="BF466" s="194"/>
      <c r="BG466" s="194"/>
      <c r="BH466" s="194"/>
      <c r="BI466" s="194"/>
      <c r="BJ466" s="194">
        <v>1</v>
      </c>
      <c r="BK466" s="194"/>
      <c r="BL466" s="194"/>
      <c r="BM466" s="194"/>
      <c r="BN466" s="194"/>
      <c r="BO466" s="194"/>
      <c r="BP466" s="194"/>
      <c r="BQ466" s="193" t="s">
        <v>1106</v>
      </c>
      <c r="BR466" s="193"/>
      <c r="BS466" s="321"/>
      <c r="BU466" s="194">
        <f>E466-H466</f>
        <v>0</v>
      </c>
      <c r="BV466" s="322"/>
      <c r="BW466" s="322"/>
      <c r="BX466" s="322"/>
      <c r="BY466" s="322"/>
    </row>
    <row r="467" spans="1:77" s="384" customFormat="1" hidden="1">
      <c r="A467" s="371" t="s">
        <v>869</v>
      </c>
      <c r="B467" s="392"/>
      <c r="C467" s="461" t="s">
        <v>416</v>
      </c>
      <c r="D467" s="317" t="s">
        <v>135</v>
      </c>
      <c r="E467" s="373">
        <v>4.5</v>
      </c>
      <c r="F467" s="373">
        <v>4.5</v>
      </c>
      <c r="G467" s="373"/>
      <c r="H467" s="373">
        <f t="shared" si="55"/>
        <v>3.9</v>
      </c>
      <c r="I467" s="373"/>
      <c r="J467" s="305">
        <f t="shared" si="54"/>
        <v>3.9</v>
      </c>
      <c r="K467" s="319" t="s">
        <v>389</v>
      </c>
      <c r="L467" s="380"/>
      <c r="M467" s="460" t="s">
        <v>392</v>
      </c>
      <c r="N467" s="458" t="s">
        <v>381</v>
      </c>
      <c r="O467" s="379"/>
      <c r="P467" s="194">
        <v>0</v>
      </c>
      <c r="Q467" s="379">
        <v>1</v>
      </c>
      <c r="R467" s="379"/>
      <c r="S467" s="379"/>
      <c r="T467" s="379">
        <v>2.5</v>
      </c>
      <c r="U467" s="379"/>
      <c r="V467" s="379"/>
      <c r="W467" s="379"/>
      <c r="X467" s="379"/>
      <c r="Y467" s="379"/>
      <c r="Z467" s="405"/>
      <c r="AA467" s="379"/>
      <c r="AB467" s="379"/>
      <c r="AC467" s="379"/>
      <c r="AD467" s="405"/>
      <c r="AE467" s="405"/>
      <c r="AF467" s="379"/>
      <c r="AG467" s="379"/>
      <c r="AH467" s="379"/>
      <c r="AI467" s="379"/>
      <c r="AJ467" s="379"/>
      <c r="AK467" s="379"/>
      <c r="AL467" s="379"/>
      <c r="AM467" s="379"/>
      <c r="AN467" s="379"/>
      <c r="AO467" s="379"/>
      <c r="AP467" s="405"/>
      <c r="AQ467" s="405"/>
      <c r="AR467" s="405"/>
      <c r="AS467" s="405"/>
      <c r="AT467" s="405"/>
      <c r="AU467" s="405"/>
      <c r="AV467" s="405"/>
      <c r="AW467" s="405"/>
      <c r="AX467" s="405"/>
      <c r="AY467" s="405"/>
      <c r="AZ467" s="405"/>
      <c r="BA467" s="405"/>
      <c r="BB467" s="379"/>
      <c r="BC467" s="379"/>
      <c r="BD467" s="379"/>
      <c r="BE467" s="379">
        <v>0</v>
      </c>
      <c r="BF467" s="379"/>
      <c r="BG467" s="379"/>
      <c r="BH467" s="379"/>
      <c r="BI467" s="379"/>
      <c r="BJ467" s="379">
        <v>0.4</v>
      </c>
      <c r="BK467" s="379"/>
      <c r="BL467" s="379"/>
      <c r="BM467" s="379"/>
      <c r="BN467" s="379"/>
      <c r="BO467" s="379"/>
      <c r="BP467" s="379"/>
      <c r="BQ467" s="380"/>
      <c r="BR467" s="380"/>
      <c r="BS467" s="381"/>
      <c r="BV467" s="411"/>
      <c r="BW467" s="411"/>
      <c r="BX467" s="411"/>
      <c r="BY467" s="411"/>
    </row>
    <row r="468" spans="1:77" s="384" customFormat="1" hidden="1">
      <c r="A468" s="371" t="s">
        <v>869</v>
      </c>
      <c r="B468" s="392"/>
      <c r="C468" s="461" t="s">
        <v>424</v>
      </c>
      <c r="D468" s="317" t="s">
        <v>135</v>
      </c>
      <c r="E468" s="373">
        <v>2</v>
      </c>
      <c r="F468" s="373">
        <v>2</v>
      </c>
      <c r="G468" s="373"/>
      <c r="H468" s="373">
        <f t="shared" si="55"/>
        <v>2.4</v>
      </c>
      <c r="I468" s="373"/>
      <c r="J468" s="305">
        <f t="shared" si="54"/>
        <v>2.4</v>
      </c>
      <c r="K468" s="319" t="s">
        <v>389</v>
      </c>
      <c r="L468" s="380"/>
      <c r="M468" s="460" t="s">
        <v>392</v>
      </c>
      <c r="N468" s="458" t="s">
        <v>381</v>
      </c>
      <c r="O468" s="379"/>
      <c r="P468" s="194">
        <v>0</v>
      </c>
      <c r="Q468" s="379">
        <v>1.5</v>
      </c>
      <c r="R468" s="379"/>
      <c r="S468" s="379"/>
      <c r="T468" s="379"/>
      <c r="U468" s="379">
        <v>0.5</v>
      </c>
      <c r="V468" s="379"/>
      <c r="W468" s="379"/>
      <c r="X468" s="379"/>
      <c r="Y468" s="379"/>
      <c r="Z468" s="405"/>
      <c r="AA468" s="379"/>
      <c r="AB468" s="379"/>
      <c r="AC468" s="379"/>
      <c r="AD468" s="405"/>
      <c r="AE468" s="405"/>
      <c r="AF468" s="379"/>
      <c r="AG468" s="379"/>
      <c r="AH468" s="379"/>
      <c r="AI468" s="379"/>
      <c r="AJ468" s="379"/>
      <c r="AK468" s="379"/>
      <c r="AL468" s="379"/>
      <c r="AM468" s="379"/>
      <c r="AN468" s="379"/>
      <c r="AO468" s="379"/>
      <c r="AP468" s="405"/>
      <c r="AQ468" s="405"/>
      <c r="AR468" s="405"/>
      <c r="AS468" s="405"/>
      <c r="AT468" s="405"/>
      <c r="AU468" s="405"/>
      <c r="AV468" s="405"/>
      <c r="AW468" s="405"/>
      <c r="AX468" s="405"/>
      <c r="AY468" s="405"/>
      <c r="AZ468" s="405"/>
      <c r="BA468" s="405"/>
      <c r="BB468" s="379"/>
      <c r="BC468" s="379"/>
      <c r="BD468" s="379"/>
      <c r="BE468" s="379">
        <v>0</v>
      </c>
      <c r="BF468" s="379"/>
      <c r="BG468" s="379"/>
      <c r="BH468" s="379"/>
      <c r="BI468" s="379"/>
      <c r="BJ468" s="379">
        <v>0.4</v>
      </c>
      <c r="BK468" s="379"/>
      <c r="BL468" s="379"/>
      <c r="BM468" s="379"/>
      <c r="BN468" s="379"/>
      <c r="BO468" s="379"/>
      <c r="BP468" s="379"/>
      <c r="BQ468" s="380"/>
      <c r="BR468" s="380"/>
      <c r="BS468" s="381"/>
      <c r="BV468" s="411"/>
      <c r="BW468" s="411"/>
      <c r="BX468" s="411"/>
      <c r="BY468" s="411"/>
    </row>
    <row r="469" spans="1:77" s="384" customFormat="1" hidden="1">
      <c r="A469" s="371" t="s">
        <v>869</v>
      </c>
      <c r="B469" s="392"/>
      <c r="C469" s="461" t="s">
        <v>427</v>
      </c>
      <c r="D469" s="317" t="s">
        <v>135</v>
      </c>
      <c r="E469" s="373">
        <v>1.5</v>
      </c>
      <c r="F469" s="373">
        <v>1.5</v>
      </c>
      <c r="G469" s="373"/>
      <c r="H469" s="373">
        <f t="shared" si="55"/>
        <v>1.7</v>
      </c>
      <c r="I469" s="373"/>
      <c r="J469" s="305">
        <f t="shared" si="54"/>
        <v>1.7</v>
      </c>
      <c r="K469" s="319" t="s">
        <v>389</v>
      </c>
      <c r="L469" s="380"/>
      <c r="M469" s="460" t="s">
        <v>392</v>
      </c>
      <c r="N469" s="458" t="s">
        <v>381</v>
      </c>
      <c r="O469" s="379"/>
      <c r="P469" s="194">
        <v>0</v>
      </c>
      <c r="Q469" s="379">
        <v>1</v>
      </c>
      <c r="R469" s="379"/>
      <c r="S469" s="379"/>
      <c r="T469" s="379"/>
      <c r="U469" s="379"/>
      <c r="V469" s="379"/>
      <c r="W469" s="379"/>
      <c r="X469" s="379"/>
      <c r="Y469" s="379"/>
      <c r="Z469" s="405"/>
      <c r="AA469" s="379"/>
      <c r="AB469" s="379"/>
      <c r="AC469" s="379"/>
      <c r="AD469" s="405"/>
      <c r="AE469" s="405"/>
      <c r="AF469" s="379"/>
      <c r="AG469" s="379"/>
      <c r="AH469" s="379"/>
      <c r="AI469" s="379"/>
      <c r="AJ469" s="379"/>
      <c r="AK469" s="379"/>
      <c r="AL469" s="379"/>
      <c r="AM469" s="379"/>
      <c r="AN469" s="379"/>
      <c r="AO469" s="379"/>
      <c r="AP469" s="405"/>
      <c r="AQ469" s="405"/>
      <c r="AR469" s="405"/>
      <c r="AS469" s="405"/>
      <c r="AT469" s="405"/>
      <c r="AU469" s="405"/>
      <c r="AV469" s="405"/>
      <c r="AW469" s="405">
        <v>0.5</v>
      </c>
      <c r="AX469" s="405"/>
      <c r="AY469" s="405"/>
      <c r="AZ469" s="405"/>
      <c r="BA469" s="405"/>
      <c r="BB469" s="379"/>
      <c r="BC469" s="379"/>
      <c r="BD469" s="379"/>
      <c r="BE469" s="379">
        <v>0</v>
      </c>
      <c r="BF469" s="379"/>
      <c r="BG469" s="379"/>
      <c r="BH469" s="379"/>
      <c r="BI469" s="379"/>
      <c r="BJ469" s="379">
        <v>0.2</v>
      </c>
      <c r="BK469" s="379"/>
      <c r="BL469" s="379"/>
      <c r="BM469" s="379"/>
      <c r="BN469" s="379"/>
      <c r="BO469" s="379"/>
      <c r="BP469" s="379"/>
      <c r="BQ469" s="380"/>
      <c r="BR469" s="380"/>
      <c r="BS469" s="381"/>
      <c r="BV469" s="411"/>
      <c r="BW469" s="411"/>
      <c r="BX469" s="411"/>
      <c r="BY469" s="411"/>
    </row>
    <row r="470" spans="1:77" ht="33">
      <c r="A470" s="317">
        <v>115</v>
      </c>
      <c r="B470" s="16" t="s">
        <v>1107</v>
      </c>
      <c r="C470" s="461" t="s">
        <v>406</v>
      </c>
      <c r="D470" s="317" t="s">
        <v>135</v>
      </c>
      <c r="E470" s="305">
        <v>4</v>
      </c>
      <c r="F470" s="305">
        <v>4</v>
      </c>
      <c r="G470" s="305"/>
      <c r="H470" s="305">
        <f t="shared" si="55"/>
        <v>4</v>
      </c>
      <c r="I470" s="305"/>
      <c r="J470" s="305">
        <f t="shared" si="54"/>
        <v>4</v>
      </c>
      <c r="K470" s="319" t="s">
        <v>389</v>
      </c>
      <c r="L470" s="299"/>
      <c r="M470" s="460" t="s">
        <v>392</v>
      </c>
      <c r="N470" s="458" t="s">
        <v>381</v>
      </c>
      <c r="O470" s="194"/>
      <c r="P470" s="194">
        <v>0</v>
      </c>
      <c r="Q470" s="194">
        <v>1</v>
      </c>
      <c r="R470" s="194"/>
      <c r="S470" s="194"/>
      <c r="T470" s="194">
        <v>2.5</v>
      </c>
      <c r="U470" s="194"/>
      <c r="V470" s="194"/>
      <c r="W470" s="194"/>
      <c r="X470" s="194"/>
      <c r="Y470" s="194"/>
      <c r="Z470" s="320"/>
      <c r="AA470" s="194"/>
      <c r="AB470" s="194"/>
      <c r="AC470" s="194"/>
      <c r="AD470" s="320"/>
      <c r="AE470" s="320"/>
      <c r="AF470" s="194"/>
      <c r="AG470" s="194"/>
      <c r="AH470" s="194"/>
      <c r="AI470" s="194"/>
      <c r="AJ470" s="194"/>
      <c r="AK470" s="194"/>
      <c r="AL470" s="194"/>
      <c r="AM470" s="194"/>
      <c r="AN470" s="194"/>
      <c r="AO470" s="194"/>
      <c r="AP470" s="320"/>
      <c r="AQ470" s="320"/>
      <c r="AR470" s="320"/>
      <c r="AS470" s="320"/>
      <c r="AT470" s="320"/>
      <c r="AU470" s="320"/>
      <c r="AV470" s="320"/>
      <c r="AW470" s="320">
        <v>0.5</v>
      </c>
      <c r="AX470" s="320"/>
      <c r="AY470" s="320"/>
      <c r="AZ470" s="320"/>
      <c r="BA470" s="320"/>
      <c r="BB470" s="194"/>
      <c r="BC470" s="194"/>
      <c r="BD470" s="194"/>
      <c r="BE470" s="194">
        <v>0</v>
      </c>
      <c r="BF470" s="194"/>
      <c r="BG470" s="194"/>
      <c r="BH470" s="194"/>
      <c r="BI470" s="194"/>
      <c r="BJ470" s="194"/>
      <c r="BK470" s="194"/>
      <c r="BL470" s="194"/>
      <c r="BM470" s="194"/>
      <c r="BN470" s="194"/>
      <c r="BO470" s="194"/>
      <c r="BP470" s="194"/>
      <c r="BQ470" s="193" t="s">
        <v>1108</v>
      </c>
      <c r="BR470" s="193"/>
      <c r="BS470" s="321"/>
      <c r="BU470" s="194">
        <f>E470-H470</f>
        <v>0</v>
      </c>
      <c r="BV470" s="322"/>
      <c r="BW470" s="322"/>
      <c r="BX470" s="322" t="s">
        <v>410</v>
      </c>
      <c r="BY470" s="322"/>
    </row>
    <row r="471" spans="1:77" ht="33">
      <c r="A471" s="317">
        <v>116</v>
      </c>
      <c r="B471" s="412" t="s">
        <v>1109</v>
      </c>
      <c r="C471" s="461" t="s">
        <v>427</v>
      </c>
      <c r="D471" s="317" t="s">
        <v>135</v>
      </c>
      <c r="E471" s="305">
        <v>2.5</v>
      </c>
      <c r="F471" s="305">
        <v>2.5</v>
      </c>
      <c r="G471" s="305"/>
      <c r="H471" s="305">
        <f t="shared" si="55"/>
        <v>2.5</v>
      </c>
      <c r="I471" s="305"/>
      <c r="J471" s="305">
        <f t="shared" si="54"/>
        <v>2.5</v>
      </c>
      <c r="K471" s="319" t="s">
        <v>389</v>
      </c>
      <c r="L471" s="299"/>
      <c r="M471" s="460" t="s">
        <v>392</v>
      </c>
      <c r="N471" s="458" t="s">
        <v>381</v>
      </c>
      <c r="O471" s="194"/>
      <c r="P471" s="194">
        <v>0</v>
      </c>
      <c r="Q471" s="194">
        <v>1</v>
      </c>
      <c r="R471" s="194">
        <v>0.5</v>
      </c>
      <c r="S471" s="194"/>
      <c r="T471" s="194">
        <v>0.3</v>
      </c>
      <c r="U471" s="194">
        <v>0.2</v>
      </c>
      <c r="V471" s="194"/>
      <c r="W471" s="194"/>
      <c r="X471" s="194"/>
      <c r="Y471" s="194"/>
      <c r="Z471" s="320"/>
      <c r="AA471" s="194"/>
      <c r="AB471" s="194"/>
      <c r="AC471" s="194"/>
      <c r="AD471" s="320"/>
      <c r="AE471" s="320"/>
      <c r="AF471" s="194"/>
      <c r="AG471" s="194"/>
      <c r="AH471" s="194"/>
      <c r="AI471" s="194"/>
      <c r="AJ471" s="194"/>
      <c r="AK471" s="194"/>
      <c r="AL471" s="194"/>
      <c r="AM471" s="194"/>
      <c r="AN471" s="194"/>
      <c r="AO471" s="194"/>
      <c r="AP471" s="320"/>
      <c r="AQ471" s="320"/>
      <c r="AR471" s="320"/>
      <c r="AS471" s="320"/>
      <c r="AT471" s="320"/>
      <c r="AU471" s="320"/>
      <c r="AV471" s="320"/>
      <c r="AW471" s="320">
        <v>0.5</v>
      </c>
      <c r="AX471" s="320"/>
      <c r="AY471" s="320"/>
      <c r="AZ471" s="320"/>
      <c r="BA471" s="320"/>
      <c r="BB471" s="194"/>
      <c r="BC471" s="194"/>
      <c r="BD471" s="194"/>
      <c r="BE471" s="194">
        <v>0</v>
      </c>
      <c r="BF471" s="194"/>
      <c r="BG471" s="194"/>
      <c r="BH471" s="194"/>
      <c r="BI471" s="194"/>
      <c r="BJ471" s="194"/>
      <c r="BK471" s="194"/>
      <c r="BL471" s="194"/>
      <c r="BM471" s="194"/>
      <c r="BN471" s="194"/>
      <c r="BO471" s="194"/>
      <c r="BP471" s="194"/>
      <c r="BQ471" s="193" t="s">
        <v>1110</v>
      </c>
      <c r="BR471" s="193"/>
      <c r="BS471" s="321"/>
      <c r="BU471" s="194">
        <f>E471-H471</f>
        <v>0</v>
      </c>
      <c r="BV471" s="322"/>
      <c r="BW471" s="322"/>
      <c r="BX471" s="322"/>
      <c r="BY471" s="322"/>
    </row>
    <row r="472" spans="1:77" ht="33">
      <c r="A472" s="317">
        <v>117</v>
      </c>
      <c r="B472" s="412" t="s">
        <v>1111</v>
      </c>
      <c r="C472" s="461" t="s">
        <v>427</v>
      </c>
      <c r="D472" s="317" t="s">
        <v>135</v>
      </c>
      <c r="E472" s="305">
        <v>5.3288899999999995</v>
      </c>
      <c r="F472" s="305">
        <v>8.5</v>
      </c>
      <c r="G472" s="305">
        <v>5.3288899999999995</v>
      </c>
      <c r="H472" s="305">
        <f t="shared" si="55"/>
        <v>8.5</v>
      </c>
      <c r="I472" s="305"/>
      <c r="J472" s="305">
        <f>SUM(O472:BP472)-V472</f>
        <v>8.5</v>
      </c>
      <c r="K472" s="319" t="s">
        <v>389</v>
      </c>
      <c r="L472" s="299" t="s">
        <v>445</v>
      </c>
      <c r="M472" s="460" t="s">
        <v>392</v>
      </c>
      <c r="N472" s="458" t="s">
        <v>381</v>
      </c>
      <c r="O472" s="345"/>
      <c r="P472" s="345">
        <v>0</v>
      </c>
      <c r="Q472" s="345">
        <v>5.51</v>
      </c>
      <c r="R472" s="345">
        <v>0.41</v>
      </c>
      <c r="S472" s="345"/>
      <c r="T472" s="345"/>
      <c r="U472" s="345"/>
      <c r="V472" s="345"/>
      <c r="W472" s="345"/>
      <c r="X472" s="345"/>
      <c r="Y472" s="345"/>
      <c r="Z472" s="345"/>
      <c r="AA472" s="345">
        <v>0.02</v>
      </c>
      <c r="AB472" s="345"/>
      <c r="AC472" s="345"/>
      <c r="AD472" s="345"/>
      <c r="AE472" s="345"/>
      <c r="AF472" s="345"/>
      <c r="AG472" s="346"/>
      <c r="AH472" s="345"/>
      <c r="AI472" s="345"/>
      <c r="AJ472" s="345"/>
      <c r="AK472" s="345"/>
      <c r="AL472" s="345"/>
      <c r="AM472" s="345"/>
      <c r="AN472" s="345"/>
      <c r="AO472" s="345"/>
      <c r="AP472" s="345"/>
      <c r="AQ472" s="345"/>
      <c r="AR472" s="345"/>
      <c r="AS472" s="345"/>
      <c r="AT472" s="345"/>
      <c r="AU472" s="345"/>
      <c r="AV472" s="345">
        <v>2.4900000000000002</v>
      </c>
      <c r="AW472" s="345">
        <v>0.05</v>
      </c>
      <c r="AX472" s="345"/>
      <c r="AY472" s="345"/>
      <c r="AZ472" s="345"/>
      <c r="BA472" s="345"/>
      <c r="BB472" s="345"/>
      <c r="BC472" s="345"/>
      <c r="BD472" s="345"/>
      <c r="BE472" s="345"/>
      <c r="BF472" s="345"/>
      <c r="BG472" s="345"/>
      <c r="BH472" s="345"/>
      <c r="BI472" s="345"/>
      <c r="BJ472" s="345">
        <v>0.02</v>
      </c>
      <c r="BK472" s="345"/>
      <c r="BL472" s="345"/>
      <c r="BM472" s="345"/>
      <c r="BN472" s="345"/>
      <c r="BO472" s="194"/>
      <c r="BP472" s="194"/>
      <c r="BQ472" s="193"/>
      <c r="BR472" s="193"/>
      <c r="BS472" s="321" t="s">
        <v>1112</v>
      </c>
      <c r="BU472" s="194">
        <f>E472-H472</f>
        <v>-3.1711100000000005</v>
      </c>
      <c r="BV472" s="322"/>
      <c r="BW472" s="322"/>
      <c r="BX472" s="322"/>
      <c r="BY472" s="322"/>
    </row>
    <row r="473" spans="1:77" ht="33">
      <c r="A473" s="317">
        <v>118</v>
      </c>
      <c r="B473" s="412" t="s">
        <v>1113</v>
      </c>
      <c r="C473" s="461" t="s">
        <v>404</v>
      </c>
      <c r="D473" s="317" t="s">
        <v>135</v>
      </c>
      <c r="E473" s="305">
        <v>1</v>
      </c>
      <c r="F473" s="305">
        <v>1</v>
      </c>
      <c r="G473" s="305">
        <v>1</v>
      </c>
      <c r="H473" s="305">
        <f t="shared" si="55"/>
        <v>1</v>
      </c>
      <c r="I473" s="305"/>
      <c r="J473" s="305">
        <f t="shared" si="54"/>
        <v>1</v>
      </c>
      <c r="K473" s="319" t="s">
        <v>389</v>
      </c>
      <c r="L473" s="299" t="s">
        <v>445</v>
      </c>
      <c r="M473" s="460" t="s">
        <v>392</v>
      </c>
      <c r="N473" s="458" t="s">
        <v>381</v>
      </c>
      <c r="O473" s="345"/>
      <c r="P473" s="345">
        <v>0</v>
      </c>
      <c r="Q473" s="345">
        <v>1</v>
      </c>
      <c r="R473" s="345"/>
      <c r="S473" s="345"/>
      <c r="T473" s="345"/>
      <c r="U473" s="345"/>
      <c r="V473" s="345"/>
      <c r="W473" s="345"/>
      <c r="X473" s="345"/>
      <c r="Y473" s="345"/>
      <c r="Z473" s="345"/>
      <c r="AA473" s="345"/>
      <c r="AB473" s="345"/>
      <c r="AC473" s="345"/>
      <c r="AD473" s="345"/>
      <c r="AE473" s="345"/>
      <c r="AF473" s="345"/>
      <c r="AG473" s="346"/>
      <c r="AH473" s="345"/>
      <c r="AI473" s="345"/>
      <c r="AJ473" s="345"/>
      <c r="AK473" s="345"/>
      <c r="AL473" s="345"/>
      <c r="AM473" s="345"/>
      <c r="AN473" s="345"/>
      <c r="AO473" s="345"/>
      <c r="AP473" s="345"/>
      <c r="AQ473" s="345"/>
      <c r="AR473" s="345"/>
      <c r="AS473" s="345"/>
      <c r="AT473" s="345"/>
      <c r="AU473" s="345"/>
      <c r="AV473" s="345"/>
      <c r="AW473" s="345"/>
      <c r="AX473" s="345"/>
      <c r="AY473" s="345"/>
      <c r="AZ473" s="345"/>
      <c r="BA473" s="345"/>
      <c r="BB473" s="345"/>
      <c r="BC473" s="345"/>
      <c r="BD473" s="345"/>
      <c r="BE473" s="345"/>
      <c r="BF473" s="345"/>
      <c r="BG473" s="345"/>
      <c r="BH473" s="345"/>
      <c r="BI473" s="345"/>
      <c r="BJ473" s="345"/>
      <c r="BK473" s="345"/>
      <c r="BL473" s="345"/>
      <c r="BM473" s="345"/>
      <c r="BN473" s="345"/>
      <c r="BO473" s="326"/>
      <c r="BP473" s="326"/>
      <c r="BQ473" s="193"/>
      <c r="BR473" s="193"/>
      <c r="BS473" s="413" t="s">
        <v>1114</v>
      </c>
      <c r="BU473" s="194">
        <f>E473-H473</f>
        <v>0</v>
      </c>
      <c r="BV473" s="322"/>
      <c r="BW473" s="322"/>
      <c r="BX473" s="322"/>
      <c r="BY473" s="322"/>
    </row>
    <row r="474" spans="1:77" ht="33">
      <c r="A474" s="317">
        <v>119</v>
      </c>
      <c r="B474" s="412" t="s">
        <v>1115</v>
      </c>
      <c r="C474" s="15" t="s">
        <v>1116</v>
      </c>
      <c r="D474" s="317" t="s">
        <v>135</v>
      </c>
      <c r="E474" s="305">
        <v>1.9997100000000001</v>
      </c>
      <c r="F474" s="305">
        <v>1.9997099999999999</v>
      </c>
      <c r="G474" s="305">
        <v>1.9997100000000001</v>
      </c>
      <c r="H474" s="305">
        <f t="shared" si="55"/>
        <v>2.58</v>
      </c>
      <c r="I474" s="323">
        <v>0.57999999999999996</v>
      </c>
      <c r="J474" s="305">
        <f t="shared" si="54"/>
        <v>2</v>
      </c>
      <c r="K474" s="319" t="s">
        <v>389</v>
      </c>
      <c r="L474" s="299" t="s">
        <v>445</v>
      </c>
      <c r="M474" s="460" t="s">
        <v>392</v>
      </c>
      <c r="N474" s="458"/>
      <c r="O474" s="345"/>
      <c r="P474" s="345"/>
      <c r="Q474" s="345">
        <v>1.22</v>
      </c>
      <c r="R474" s="345">
        <v>0.06</v>
      </c>
      <c r="S474" s="345"/>
      <c r="T474" s="345"/>
      <c r="U474" s="345"/>
      <c r="V474" s="345"/>
      <c r="W474" s="345"/>
      <c r="X474" s="345"/>
      <c r="Y474" s="345"/>
      <c r="Z474" s="345"/>
      <c r="AA474" s="345">
        <v>1.0000000000000009E-2</v>
      </c>
      <c r="AB474" s="345">
        <v>0.06</v>
      </c>
      <c r="AC474" s="345"/>
      <c r="AD474" s="345"/>
      <c r="AE474" s="345"/>
      <c r="AF474" s="345"/>
      <c r="AG474" s="346"/>
      <c r="AH474" s="345"/>
      <c r="AI474" s="345">
        <v>0.02</v>
      </c>
      <c r="AJ474" s="345"/>
      <c r="AK474" s="345"/>
      <c r="AL474" s="345"/>
      <c r="AM474" s="345"/>
      <c r="AN474" s="345"/>
      <c r="AO474" s="345"/>
      <c r="AP474" s="345"/>
      <c r="AQ474" s="345"/>
      <c r="AR474" s="345"/>
      <c r="AS474" s="345"/>
      <c r="AT474" s="345"/>
      <c r="AU474" s="345"/>
      <c r="AV474" s="345">
        <v>0.61</v>
      </c>
      <c r="AW474" s="345">
        <v>0.01</v>
      </c>
      <c r="AX474" s="345"/>
      <c r="AY474" s="345"/>
      <c r="AZ474" s="345"/>
      <c r="BA474" s="345"/>
      <c r="BB474" s="345"/>
      <c r="BC474" s="345"/>
      <c r="BD474" s="345"/>
      <c r="BE474" s="345"/>
      <c r="BF474" s="345"/>
      <c r="BG474" s="345"/>
      <c r="BH474" s="345"/>
      <c r="BI474" s="345"/>
      <c r="BJ474" s="345"/>
      <c r="BK474" s="345"/>
      <c r="BL474" s="345"/>
      <c r="BM474" s="345">
        <v>0.01</v>
      </c>
      <c r="BN474" s="345"/>
      <c r="BO474" s="326"/>
      <c r="BP474" s="326"/>
      <c r="BQ474" s="193"/>
      <c r="BR474" s="193"/>
      <c r="BS474" s="414" t="s">
        <v>1117</v>
      </c>
      <c r="BU474" s="194">
        <f>E474-H474</f>
        <v>-0.58028999999999997</v>
      </c>
      <c r="BV474" s="322"/>
      <c r="BW474" s="322"/>
      <c r="BX474" s="322"/>
      <c r="BY474" s="322"/>
    </row>
    <row r="475" spans="1:77" s="384" customFormat="1" hidden="1">
      <c r="A475" s="371" t="s">
        <v>461</v>
      </c>
      <c r="B475" s="415"/>
      <c r="C475" s="462" t="s">
        <v>436</v>
      </c>
      <c r="D475" s="317" t="s">
        <v>135</v>
      </c>
      <c r="E475" s="373"/>
      <c r="F475" s="373">
        <v>0.55199999999999994</v>
      </c>
      <c r="G475" s="373"/>
      <c r="H475" s="373">
        <f t="shared" si="55"/>
        <v>0.42</v>
      </c>
      <c r="I475" s="395"/>
      <c r="J475" s="305">
        <f t="shared" si="54"/>
        <v>0.42</v>
      </c>
      <c r="K475" s="319" t="s">
        <v>389</v>
      </c>
      <c r="L475" s="376"/>
      <c r="M475" s="460" t="s">
        <v>392</v>
      </c>
      <c r="N475" s="458" t="s">
        <v>381</v>
      </c>
      <c r="O475" s="345"/>
      <c r="P475" s="345"/>
      <c r="Q475" s="345">
        <v>0.33999999999999997</v>
      </c>
      <c r="R475" s="345"/>
      <c r="S475" s="345"/>
      <c r="T475" s="345"/>
      <c r="U475" s="345"/>
      <c r="V475" s="345"/>
      <c r="W475" s="345"/>
      <c r="X475" s="345"/>
      <c r="Y475" s="345"/>
      <c r="Z475" s="345"/>
      <c r="AA475" s="345"/>
      <c r="AB475" s="345">
        <v>0.06</v>
      </c>
      <c r="AC475" s="345"/>
      <c r="AD475" s="345"/>
      <c r="AE475" s="345"/>
      <c r="AF475" s="345"/>
      <c r="AG475" s="346"/>
      <c r="AH475" s="345"/>
      <c r="AI475" s="345">
        <v>0.02</v>
      </c>
      <c r="AJ475" s="345"/>
      <c r="AK475" s="345"/>
      <c r="AL475" s="345"/>
      <c r="AM475" s="345"/>
      <c r="AN475" s="345"/>
      <c r="AO475" s="345"/>
      <c r="AP475" s="345"/>
      <c r="AQ475" s="345"/>
      <c r="AR475" s="345"/>
      <c r="AS475" s="345"/>
      <c r="AT475" s="345"/>
      <c r="AU475" s="345"/>
      <c r="AV475" s="345"/>
      <c r="AW475" s="345"/>
      <c r="AX475" s="345"/>
      <c r="AY475" s="345"/>
      <c r="AZ475" s="345"/>
      <c r="BA475" s="345"/>
      <c r="BB475" s="345"/>
      <c r="BC475" s="345"/>
      <c r="BD475" s="345"/>
      <c r="BE475" s="345"/>
      <c r="BF475" s="345"/>
      <c r="BG475" s="345"/>
      <c r="BH475" s="345"/>
      <c r="BI475" s="345"/>
      <c r="BJ475" s="345"/>
      <c r="BK475" s="345"/>
      <c r="BL475" s="345"/>
      <c r="BM475" s="345"/>
      <c r="BN475" s="345"/>
      <c r="BO475" s="396"/>
      <c r="BP475" s="396"/>
      <c r="BQ475" s="380"/>
      <c r="BR475" s="380"/>
      <c r="BS475" s="416"/>
      <c r="BV475" s="383"/>
      <c r="BW475" s="383"/>
      <c r="BX475" s="383"/>
      <c r="BY475" s="383"/>
    </row>
    <row r="476" spans="1:77" s="384" customFormat="1" hidden="1">
      <c r="A476" s="371" t="s">
        <v>461</v>
      </c>
      <c r="B476" s="415"/>
      <c r="C476" s="461" t="s">
        <v>404</v>
      </c>
      <c r="D476" s="317" t="s">
        <v>135</v>
      </c>
      <c r="E476" s="373"/>
      <c r="F476" s="373">
        <v>1.4477099999999998</v>
      </c>
      <c r="G476" s="373"/>
      <c r="H476" s="373">
        <f t="shared" si="55"/>
        <v>2.16</v>
      </c>
      <c r="I476" s="417">
        <f t="shared" ref="I476" si="56">I474-I475</f>
        <v>0.57999999999999996</v>
      </c>
      <c r="J476" s="305">
        <f t="shared" si="54"/>
        <v>1.58</v>
      </c>
      <c r="K476" s="319" t="s">
        <v>389</v>
      </c>
      <c r="L476" s="376"/>
      <c r="M476" s="460" t="s">
        <v>392</v>
      </c>
      <c r="N476" s="458" t="s">
        <v>381</v>
      </c>
      <c r="O476" s="345">
        <v>0</v>
      </c>
      <c r="P476" s="345">
        <v>0</v>
      </c>
      <c r="Q476" s="345">
        <v>0.88</v>
      </c>
      <c r="R476" s="345">
        <v>0.06</v>
      </c>
      <c r="S476" s="345">
        <v>0</v>
      </c>
      <c r="T476" s="345">
        <v>0</v>
      </c>
      <c r="U476" s="345">
        <v>0</v>
      </c>
      <c r="V476" s="345">
        <v>0</v>
      </c>
      <c r="W476" s="345">
        <v>0</v>
      </c>
      <c r="X476" s="345">
        <v>0</v>
      </c>
      <c r="Y476" s="345">
        <v>0</v>
      </c>
      <c r="Z476" s="345">
        <v>0</v>
      </c>
      <c r="AA476" s="345">
        <v>1.0000000000000009E-2</v>
      </c>
      <c r="AB476" s="345">
        <v>0</v>
      </c>
      <c r="AC476" s="345">
        <v>0</v>
      </c>
      <c r="AD476" s="345">
        <v>0</v>
      </c>
      <c r="AE476" s="345">
        <v>0</v>
      </c>
      <c r="AF476" s="345">
        <v>0</v>
      </c>
      <c r="AG476" s="345">
        <v>0</v>
      </c>
      <c r="AH476" s="345">
        <v>0</v>
      </c>
      <c r="AI476" s="345">
        <v>0</v>
      </c>
      <c r="AJ476" s="345">
        <v>0</v>
      </c>
      <c r="AK476" s="345">
        <v>0</v>
      </c>
      <c r="AL476" s="345">
        <v>0</v>
      </c>
      <c r="AM476" s="345">
        <v>0</v>
      </c>
      <c r="AN476" s="345">
        <v>0</v>
      </c>
      <c r="AO476" s="345">
        <v>0</v>
      </c>
      <c r="AP476" s="345">
        <v>0</v>
      </c>
      <c r="AQ476" s="345">
        <v>0</v>
      </c>
      <c r="AR476" s="345">
        <v>0</v>
      </c>
      <c r="AS476" s="345">
        <v>0</v>
      </c>
      <c r="AT476" s="345">
        <v>0</v>
      </c>
      <c r="AU476" s="345">
        <v>0</v>
      </c>
      <c r="AV476" s="345">
        <v>0.61</v>
      </c>
      <c r="AW476" s="345">
        <v>0.01</v>
      </c>
      <c r="AX476" s="345">
        <v>0</v>
      </c>
      <c r="AY476" s="345">
        <v>0</v>
      </c>
      <c r="AZ476" s="345">
        <v>0</v>
      </c>
      <c r="BA476" s="345">
        <v>0</v>
      </c>
      <c r="BB476" s="345">
        <v>0</v>
      </c>
      <c r="BC476" s="345">
        <v>0</v>
      </c>
      <c r="BD476" s="345">
        <v>0</v>
      </c>
      <c r="BE476" s="345">
        <v>0</v>
      </c>
      <c r="BF476" s="345">
        <v>0</v>
      </c>
      <c r="BG476" s="345">
        <v>0</v>
      </c>
      <c r="BH476" s="345">
        <v>0</v>
      </c>
      <c r="BI476" s="345">
        <v>0</v>
      </c>
      <c r="BJ476" s="345">
        <v>0</v>
      </c>
      <c r="BK476" s="345">
        <v>0</v>
      </c>
      <c r="BL476" s="345">
        <v>0</v>
      </c>
      <c r="BM476" s="345">
        <v>0.01</v>
      </c>
      <c r="BN476" s="345">
        <v>0</v>
      </c>
      <c r="BO476" s="418"/>
      <c r="BP476" s="418">
        <v>0</v>
      </c>
      <c r="BQ476" s="380"/>
      <c r="BR476" s="380"/>
      <c r="BS476" s="416"/>
      <c r="BV476" s="383"/>
      <c r="BW476" s="383"/>
      <c r="BX476" s="383"/>
      <c r="BY476" s="383"/>
    </row>
    <row r="477" spans="1:77" s="384" customFormat="1" ht="66">
      <c r="A477" s="317">
        <v>120</v>
      </c>
      <c r="B477" s="399" t="s">
        <v>1118</v>
      </c>
      <c r="C477" s="461" t="s">
        <v>404</v>
      </c>
      <c r="D477" s="317" t="s">
        <v>135</v>
      </c>
      <c r="E477" s="373"/>
      <c r="F477" s="373"/>
      <c r="G477" s="305">
        <v>0.14000000000000001</v>
      </c>
      <c r="H477" s="305">
        <v>0.14000000000000001</v>
      </c>
      <c r="I477" s="417"/>
      <c r="J477" s="305">
        <f t="shared" si="54"/>
        <v>0.14000000000000001</v>
      </c>
      <c r="K477" s="319"/>
      <c r="L477" s="376"/>
      <c r="M477" s="460" t="s">
        <v>392</v>
      </c>
      <c r="N477" s="458" t="s">
        <v>381</v>
      </c>
      <c r="O477" s="418"/>
      <c r="P477" s="194"/>
      <c r="Q477" s="418"/>
      <c r="R477" s="345">
        <v>0.1</v>
      </c>
      <c r="S477" s="345"/>
      <c r="T477" s="345"/>
      <c r="U477" s="345"/>
      <c r="V477" s="345"/>
      <c r="W477" s="345"/>
      <c r="X477" s="345"/>
      <c r="Y477" s="345"/>
      <c r="Z477" s="345"/>
      <c r="AA477" s="345">
        <v>0.04</v>
      </c>
      <c r="AB477" s="418"/>
      <c r="AC477" s="418"/>
      <c r="AD477" s="418"/>
      <c r="AE477" s="418"/>
      <c r="AF477" s="418"/>
      <c r="AG477" s="418"/>
      <c r="AH477" s="418"/>
      <c r="AI477" s="418"/>
      <c r="AJ477" s="418"/>
      <c r="AK477" s="418"/>
      <c r="AL477" s="418"/>
      <c r="AM477" s="418"/>
      <c r="AN477" s="418"/>
      <c r="AO477" s="418"/>
      <c r="AP477" s="418"/>
      <c r="AQ477" s="418"/>
      <c r="AR477" s="418"/>
      <c r="AS477" s="418"/>
      <c r="AT477" s="418"/>
      <c r="AU477" s="418"/>
      <c r="AV477" s="418"/>
      <c r="AW477" s="418"/>
      <c r="AX477" s="418"/>
      <c r="AY477" s="418"/>
      <c r="AZ477" s="418"/>
      <c r="BA477" s="418"/>
      <c r="BB477" s="418"/>
      <c r="BC477" s="418"/>
      <c r="BD477" s="418"/>
      <c r="BE477" s="418"/>
      <c r="BF477" s="418"/>
      <c r="BG477" s="418"/>
      <c r="BH477" s="418"/>
      <c r="BI477" s="418"/>
      <c r="BJ477" s="418"/>
      <c r="BK477" s="418"/>
      <c r="BL477" s="418"/>
      <c r="BM477" s="418"/>
      <c r="BN477" s="418"/>
      <c r="BO477" s="418"/>
      <c r="BP477" s="418"/>
      <c r="BQ477" s="380"/>
      <c r="BR477" s="380"/>
      <c r="BS477" s="419"/>
      <c r="BV477" s="383"/>
      <c r="BW477" s="383"/>
      <c r="BX477" s="383"/>
      <c r="BY477" s="383"/>
    </row>
    <row r="478" spans="1:77" ht="49.5">
      <c r="A478" s="317">
        <v>121</v>
      </c>
      <c r="B478" s="325" t="s">
        <v>1119</v>
      </c>
      <c r="C478" s="461" t="s">
        <v>418</v>
      </c>
      <c r="D478" s="317" t="s">
        <v>135</v>
      </c>
      <c r="E478" s="305">
        <v>0.8</v>
      </c>
      <c r="F478" s="305">
        <v>0</v>
      </c>
      <c r="G478" s="305">
        <v>0.8</v>
      </c>
      <c r="H478" s="305">
        <f t="shared" ref="H478:H504" si="57">I478+J478</f>
        <v>0.8</v>
      </c>
      <c r="I478" s="305"/>
      <c r="J478" s="305">
        <f t="shared" si="54"/>
        <v>0.8</v>
      </c>
      <c r="K478" s="319" t="s">
        <v>389</v>
      </c>
      <c r="L478" s="299" t="s">
        <v>445</v>
      </c>
      <c r="M478" s="460" t="s">
        <v>392</v>
      </c>
      <c r="N478" s="458" t="s">
        <v>381</v>
      </c>
      <c r="O478" s="345"/>
      <c r="P478" s="345">
        <v>0</v>
      </c>
      <c r="Q478" s="345">
        <v>0.8</v>
      </c>
      <c r="R478" s="345"/>
      <c r="S478" s="345"/>
      <c r="T478" s="345"/>
      <c r="U478" s="345"/>
      <c r="V478" s="345"/>
      <c r="W478" s="345"/>
      <c r="X478" s="345"/>
      <c r="Y478" s="345"/>
      <c r="Z478" s="345"/>
      <c r="AA478" s="345"/>
      <c r="AB478" s="345"/>
      <c r="AC478" s="345"/>
      <c r="AD478" s="345"/>
      <c r="AE478" s="345"/>
      <c r="AF478" s="345"/>
      <c r="AG478" s="346"/>
      <c r="AH478" s="345"/>
      <c r="AI478" s="345"/>
      <c r="AJ478" s="345"/>
      <c r="AK478" s="345"/>
      <c r="AL478" s="345"/>
      <c r="AM478" s="345"/>
      <c r="AN478" s="345"/>
      <c r="AO478" s="345"/>
      <c r="AP478" s="345"/>
      <c r="AQ478" s="345"/>
      <c r="AR478" s="345"/>
      <c r="AS478" s="345"/>
      <c r="AT478" s="345"/>
      <c r="AU478" s="345"/>
      <c r="AV478" s="345"/>
      <c r="AW478" s="345"/>
      <c r="AX478" s="345"/>
      <c r="AY478" s="345"/>
      <c r="AZ478" s="345"/>
      <c r="BA478" s="345"/>
      <c r="BB478" s="345"/>
      <c r="BC478" s="345"/>
      <c r="BD478" s="345"/>
      <c r="BE478" s="345"/>
      <c r="BF478" s="345"/>
      <c r="BG478" s="345"/>
      <c r="BH478" s="345"/>
      <c r="BI478" s="345"/>
      <c r="BJ478" s="345"/>
      <c r="BK478" s="345"/>
      <c r="BL478" s="345"/>
      <c r="BM478" s="345"/>
      <c r="BN478" s="345"/>
      <c r="BO478" s="194"/>
      <c r="BP478" s="194"/>
      <c r="BQ478" s="329"/>
      <c r="BR478" s="329"/>
      <c r="BU478" s="194">
        <f t="shared" ref="BU478:BU541" si="58">E478-H478</f>
        <v>0</v>
      </c>
      <c r="BV478" s="329"/>
      <c r="BW478" s="329"/>
      <c r="BX478" s="329" t="s">
        <v>410</v>
      </c>
      <c r="BY478" s="329"/>
    </row>
    <row r="479" spans="1:77" ht="33">
      <c r="A479" s="317">
        <v>122</v>
      </c>
      <c r="B479" s="318" t="s">
        <v>1120</v>
      </c>
      <c r="C479" s="461" t="s">
        <v>414</v>
      </c>
      <c r="D479" s="317" t="s">
        <v>135</v>
      </c>
      <c r="E479" s="305">
        <v>2.2039000000000004</v>
      </c>
      <c r="F479" s="305">
        <v>0</v>
      </c>
      <c r="G479" s="305">
        <v>2.2039000000000004</v>
      </c>
      <c r="H479" s="305">
        <f t="shared" si="57"/>
        <v>2.2000000000000002</v>
      </c>
      <c r="I479" s="305"/>
      <c r="J479" s="305">
        <f t="shared" si="54"/>
        <v>2.2000000000000002</v>
      </c>
      <c r="K479" s="319" t="s">
        <v>389</v>
      </c>
      <c r="L479" s="299" t="s">
        <v>445</v>
      </c>
      <c r="M479" s="460" t="s">
        <v>392</v>
      </c>
      <c r="N479" s="458" t="s">
        <v>381</v>
      </c>
      <c r="O479" s="345"/>
      <c r="P479" s="345">
        <v>0</v>
      </c>
      <c r="Q479" s="345">
        <v>1.8199999999999998</v>
      </c>
      <c r="R479" s="345">
        <v>0.05</v>
      </c>
      <c r="S479" s="345"/>
      <c r="T479" s="345"/>
      <c r="U479" s="345"/>
      <c r="V479" s="345"/>
      <c r="W479" s="345"/>
      <c r="X479" s="345"/>
      <c r="Y479" s="345"/>
      <c r="Z479" s="345"/>
      <c r="AA479" s="345">
        <v>6.0000000000000053E-2</v>
      </c>
      <c r="AB479" s="345"/>
      <c r="AC479" s="345"/>
      <c r="AD479" s="345"/>
      <c r="AE479" s="345"/>
      <c r="AF479" s="345"/>
      <c r="AG479" s="346"/>
      <c r="AH479" s="345"/>
      <c r="AI479" s="345"/>
      <c r="AJ479" s="345"/>
      <c r="AK479" s="345"/>
      <c r="AL479" s="345"/>
      <c r="AM479" s="345"/>
      <c r="AN479" s="345"/>
      <c r="AO479" s="345"/>
      <c r="AP479" s="345"/>
      <c r="AQ479" s="345"/>
      <c r="AR479" s="345"/>
      <c r="AS479" s="345"/>
      <c r="AT479" s="345"/>
      <c r="AU479" s="345"/>
      <c r="AV479" s="345"/>
      <c r="AW479" s="345">
        <v>0.01</v>
      </c>
      <c r="AX479" s="345"/>
      <c r="AY479" s="345"/>
      <c r="AZ479" s="345"/>
      <c r="BA479" s="345"/>
      <c r="BB479" s="345"/>
      <c r="BC479" s="345"/>
      <c r="BD479" s="345"/>
      <c r="BE479" s="345"/>
      <c r="BF479" s="345"/>
      <c r="BG479" s="345"/>
      <c r="BH479" s="345"/>
      <c r="BI479" s="345"/>
      <c r="BJ479" s="345"/>
      <c r="BK479" s="345"/>
      <c r="BL479" s="345"/>
      <c r="BM479" s="345"/>
      <c r="BN479" s="345">
        <v>0.26</v>
      </c>
      <c r="BO479" s="194"/>
      <c r="BP479" s="194"/>
      <c r="BQ479" s="193"/>
      <c r="BR479" s="193"/>
      <c r="BS479" s="321" t="s">
        <v>511</v>
      </c>
      <c r="BU479" s="194">
        <f t="shared" si="58"/>
        <v>3.9000000000002366E-3</v>
      </c>
      <c r="BV479" s="322" t="s">
        <v>410</v>
      </c>
      <c r="BW479" s="322"/>
      <c r="BX479" s="322"/>
      <c r="BY479" s="322"/>
    </row>
    <row r="480" spans="1:77" ht="49.5">
      <c r="A480" s="317">
        <v>123</v>
      </c>
      <c r="B480" s="412" t="s">
        <v>1121</v>
      </c>
      <c r="C480" s="461" t="s">
        <v>414</v>
      </c>
      <c r="D480" s="317" t="s">
        <v>135</v>
      </c>
      <c r="E480" s="305">
        <v>2</v>
      </c>
      <c r="F480" s="305">
        <v>0</v>
      </c>
      <c r="G480" s="305">
        <v>2</v>
      </c>
      <c r="H480" s="305">
        <f>I480+J480</f>
        <v>2</v>
      </c>
      <c r="I480" s="305"/>
      <c r="J480" s="305">
        <f>SUM(O480:BP480)-V480</f>
        <v>2</v>
      </c>
      <c r="K480" s="319" t="s">
        <v>389</v>
      </c>
      <c r="L480" s="299" t="s">
        <v>445</v>
      </c>
      <c r="M480" s="460" t="s">
        <v>392</v>
      </c>
      <c r="N480" s="299"/>
      <c r="O480" s="345"/>
      <c r="P480" s="345">
        <v>0</v>
      </c>
      <c r="Q480" s="345">
        <v>2</v>
      </c>
      <c r="R480" s="345"/>
      <c r="S480" s="345"/>
      <c r="T480" s="345"/>
      <c r="U480" s="345"/>
      <c r="V480" s="345"/>
      <c r="W480" s="345"/>
      <c r="X480" s="345"/>
      <c r="Y480" s="345"/>
      <c r="Z480" s="345"/>
      <c r="AA480" s="345"/>
      <c r="AB480" s="345"/>
      <c r="AC480" s="345"/>
      <c r="AD480" s="345"/>
      <c r="AE480" s="345"/>
      <c r="AF480" s="345"/>
      <c r="AG480" s="346"/>
      <c r="AH480" s="345"/>
      <c r="AI480" s="345"/>
      <c r="AJ480" s="345"/>
      <c r="AK480" s="345"/>
      <c r="AL480" s="345"/>
      <c r="AM480" s="345"/>
      <c r="AN480" s="345"/>
      <c r="AO480" s="345"/>
      <c r="AP480" s="345"/>
      <c r="AQ480" s="345"/>
      <c r="AR480" s="345"/>
      <c r="AS480" s="345"/>
      <c r="AT480" s="345"/>
      <c r="AU480" s="345"/>
      <c r="AV480" s="345"/>
      <c r="AW480" s="345"/>
      <c r="AX480" s="345"/>
      <c r="AY480" s="345"/>
      <c r="AZ480" s="345"/>
      <c r="BA480" s="345"/>
      <c r="BB480" s="345"/>
      <c r="BC480" s="345"/>
      <c r="BD480" s="345"/>
      <c r="BE480" s="345"/>
      <c r="BF480" s="345"/>
      <c r="BG480" s="345"/>
      <c r="BH480" s="345"/>
      <c r="BI480" s="345"/>
      <c r="BJ480" s="345"/>
      <c r="BK480" s="345"/>
      <c r="BL480" s="345"/>
      <c r="BM480" s="345"/>
      <c r="BN480" s="345"/>
      <c r="BO480" s="194"/>
      <c r="BP480" s="194"/>
      <c r="BQ480" s="193"/>
      <c r="BR480" s="193"/>
      <c r="BS480" s="321"/>
      <c r="BU480" s="194">
        <f>E480-H480</f>
        <v>0</v>
      </c>
      <c r="BV480" s="322" t="s">
        <v>410</v>
      </c>
      <c r="BW480" s="322"/>
      <c r="BX480" s="322"/>
      <c r="BY480" s="322"/>
    </row>
    <row r="481" spans="1:77" ht="33">
      <c r="A481" s="317">
        <v>124</v>
      </c>
      <c r="B481" s="412" t="s">
        <v>1122</v>
      </c>
      <c r="C481" s="462" t="s">
        <v>1123</v>
      </c>
      <c r="D481" s="317" t="s">
        <v>135</v>
      </c>
      <c r="E481" s="305"/>
      <c r="F481" s="305"/>
      <c r="G481" s="305"/>
      <c r="H481" s="305">
        <f>I481+J481</f>
        <v>16.34</v>
      </c>
      <c r="I481" s="305"/>
      <c r="J481" s="305">
        <f>SUM(O481:BP481)-V481</f>
        <v>16.34</v>
      </c>
      <c r="K481" s="319"/>
      <c r="L481" s="329" t="s">
        <v>1124</v>
      </c>
      <c r="M481" s="460"/>
      <c r="N481" s="299"/>
      <c r="O481" s="345">
        <f>SUM(O482:O484)</f>
        <v>0.43999999999999995</v>
      </c>
      <c r="P481" s="345">
        <f t="shared" ref="P481:BP481" si="59">SUM(P482:P484)</f>
        <v>0.89999999999999991</v>
      </c>
      <c r="Q481" s="345">
        <f t="shared" si="59"/>
        <v>1.3</v>
      </c>
      <c r="R481" s="345">
        <f t="shared" si="59"/>
        <v>1.5</v>
      </c>
      <c r="S481" s="345">
        <f t="shared" si="59"/>
        <v>0</v>
      </c>
      <c r="T481" s="345">
        <f t="shared" si="59"/>
        <v>1.5</v>
      </c>
      <c r="U481" s="345">
        <f t="shared" si="59"/>
        <v>1.5</v>
      </c>
      <c r="V481" s="345">
        <f t="shared" si="59"/>
        <v>0</v>
      </c>
      <c r="W481" s="345">
        <f t="shared" si="59"/>
        <v>0.60000000000000009</v>
      </c>
      <c r="X481" s="345">
        <f t="shared" si="59"/>
        <v>0</v>
      </c>
      <c r="Y481" s="345">
        <f t="shared" si="59"/>
        <v>0</v>
      </c>
      <c r="Z481" s="345">
        <f t="shared" si="59"/>
        <v>0</v>
      </c>
      <c r="AA481" s="345">
        <f t="shared" si="59"/>
        <v>0</v>
      </c>
      <c r="AB481" s="345">
        <f t="shared" si="59"/>
        <v>0</v>
      </c>
      <c r="AC481" s="345">
        <f t="shared" si="59"/>
        <v>0</v>
      </c>
      <c r="AD481" s="345">
        <f t="shared" si="59"/>
        <v>0</v>
      </c>
      <c r="AE481" s="345">
        <f t="shared" si="59"/>
        <v>0</v>
      </c>
      <c r="AF481" s="345">
        <f t="shared" si="59"/>
        <v>0</v>
      </c>
      <c r="AG481" s="345">
        <f t="shared" si="59"/>
        <v>0</v>
      </c>
      <c r="AH481" s="345">
        <f t="shared" si="59"/>
        <v>0</v>
      </c>
      <c r="AI481" s="345">
        <f t="shared" si="59"/>
        <v>0</v>
      </c>
      <c r="AJ481" s="345">
        <f t="shared" si="59"/>
        <v>0</v>
      </c>
      <c r="AK481" s="345">
        <f t="shared" si="59"/>
        <v>0</v>
      </c>
      <c r="AL481" s="345">
        <f t="shared" si="59"/>
        <v>0</v>
      </c>
      <c r="AM481" s="345">
        <f t="shared" si="59"/>
        <v>0</v>
      </c>
      <c r="AN481" s="345">
        <f t="shared" si="59"/>
        <v>0</v>
      </c>
      <c r="AO481" s="345">
        <f t="shared" si="59"/>
        <v>0</v>
      </c>
      <c r="AP481" s="345">
        <f t="shared" si="59"/>
        <v>0</v>
      </c>
      <c r="AQ481" s="345">
        <f t="shared" si="59"/>
        <v>0</v>
      </c>
      <c r="AR481" s="345">
        <f t="shared" si="59"/>
        <v>0</v>
      </c>
      <c r="AS481" s="345">
        <f t="shared" si="59"/>
        <v>0</v>
      </c>
      <c r="AT481" s="345">
        <f t="shared" si="59"/>
        <v>0</v>
      </c>
      <c r="AU481" s="345">
        <f t="shared" si="59"/>
        <v>0</v>
      </c>
      <c r="AV481" s="345">
        <f t="shared" si="59"/>
        <v>0</v>
      </c>
      <c r="AW481" s="345">
        <f t="shared" si="59"/>
        <v>0</v>
      </c>
      <c r="AX481" s="345">
        <f t="shared" si="59"/>
        <v>0</v>
      </c>
      <c r="AY481" s="345">
        <f t="shared" si="59"/>
        <v>0</v>
      </c>
      <c r="AZ481" s="345">
        <f t="shared" si="59"/>
        <v>0</v>
      </c>
      <c r="BA481" s="345">
        <f t="shared" si="59"/>
        <v>0</v>
      </c>
      <c r="BB481" s="345">
        <f t="shared" si="59"/>
        <v>0</v>
      </c>
      <c r="BC481" s="345">
        <f t="shared" si="59"/>
        <v>0</v>
      </c>
      <c r="BD481" s="345">
        <f t="shared" si="59"/>
        <v>0</v>
      </c>
      <c r="BE481" s="345">
        <f t="shared" si="59"/>
        <v>0</v>
      </c>
      <c r="BF481" s="345">
        <f t="shared" si="59"/>
        <v>0</v>
      </c>
      <c r="BG481" s="345">
        <f t="shared" si="59"/>
        <v>0</v>
      </c>
      <c r="BH481" s="345">
        <f t="shared" si="59"/>
        <v>0.60000000000000009</v>
      </c>
      <c r="BI481" s="345">
        <f t="shared" si="59"/>
        <v>0</v>
      </c>
      <c r="BJ481" s="345">
        <f t="shared" si="59"/>
        <v>8</v>
      </c>
      <c r="BK481" s="345">
        <f t="shared" si="59"/>
        <v>0</v>
      </c>
      <c r="BL481" s="345">
        <f t="shared" si="59"/>
        <v>0</v>
      </c>
      <c r="BM481" s="345">
        <f t="shared" si="59"/>
        <v>0</v>
      </c>
      <c r="BN481" s="345">
        <f t="shared" si="59"/>
        <v>0</v>
      </c>
      <c r="BO481" s="345">
        <f t="shared" si="59"/>
        <v>0</v>
      </c>
      <c r="BP481" s="345">
        <f t="shared" si="59"/>
        <v>0</v>
      </c>
      <c r="BQ481" s="345"/>
      <c r="BR481" s="193"/>
      <c r="BS481" s="389"/>
      <c r="BU481" s="194"/>
      <c r="BV481" s="322"/>
      <c r="BW481" s="322"/>
      <c r="BX481" s="322"/>
      <c r="BY481" s="322"/>
    </row>
    <row r="482" spans="1:77" s="384" customFormat="1" ht="66" hidden="1">
      <c r="A482" s="371" t="s">
        <v>461</v>
      </c>
      <c r="B482" s="420" t="s">
        <v>1125</v>
      </c>
      <c r="C482" s="468" t="s">
        <v>436</v>
      </c>
      <c r="D482" s="371" t="s">
        <v>135</v>
      </c>
      <c r="E482" s="373"/>
      <c r="F482" s="393">
        <v>0</v>
      </c>
      <c r="G482" s="393"/>
      <c r="H482" s="305">
        <f t="shared" ref="H482:H497" si="60">I482+J482</f>
        <v>6.54</v>
      </c>
      <c r="I482" s="373"/>
      <c r="J482" s="305">
        <f t="shared" ref="J482:J485" si="61">SUM(O482:BP482)-V482</f>
        <v>6.54</v>
      </c>
      <c r="K482" s="375"/>
      <c r="L482" s="394" t="s">
        <v>841</v>
      </c>
      <c r="M482" s="464" t="s">
        <v>392</v>
      </c>
      <c r="N482" s="394"/>
      <c r="O482" s="379">
        <f>0.3-0.16</f>
        <v>0.13999999999999999</v>
      </c>
      <c r="P482" s="377">
        <v>0.2</v>
      </c>
      <c r="Q482" s="377">
        <v>0.3</v>
      </c>
      <c r="R482" s="377">
        <v>0.5</v>
      </c>
      <c r="S482" s="377"/>
      <c r="T482" s="377">
        <v>0.5</v>
      </c>
      <c r="U482" s="377">
        <v>0.5</v>
      </c>
      <c r="V482" s="377"/>
      <c r="W482" s="377">
        <v>0.2</v>
      </c>
      <c r="X482" s="379"/>
      <c r="Y482" s="379"/>
      <c r="Z482" s="379"/>
      <c r="AA482" s="379"/>
      <c r="AB482" s="379"/>
      <c r="AC482" s="379"/>
      <c r="AD482" s="379"/>
      <c r="AE482" s="379"/>
      <c r="AF482" s="379"/>
      <c r="AG482" s="379"/>
      <c r="AH482" s="379"/>
      <c r="AI482" s="379"/>
      <c r="AJ482" s="379"/>
      <c r="AK482" s="379"/>
      <c r="AL482" s="379"/>
      <c r="AM482" s="379"/>
      <c r="AN482" s="379"/>
      <c r="AO482" s="379"/>
      <c r="AP482" s="379"/>
      <c r="AQ482" s="379"/>
      <c r="AR482" s="379"/>
      <c r="AS482" s="379"/>
      <c r="AT482" s="379"/>
      <c r="AU482" s="379"/>
      <c r="AV482" s="379"/>
      <c r="AW482" s="379"/>
      <c r="AX482" s="379"/>
      <c r="AY482" s="379"/>
      <c r="AZ482" s="379"/>
      <c r="BA482" s="379"/>
      <c r="BB482" s="379"/>
      <c r="BC482" s="379"/>
      <c r="BD482" s="379"/>
      <c r="BE482" s="379">
        <v>0</v>
      </c>
      <c r="BF482" s="379"/>
      <c r="BG482" s="379"/>
      <c r="BH482" s="379">
        <v>0.2</v>
      </c>
      <c r="BI482" s="379"/>
      <c r="BJ482" s="379">
        <v>4</v>
      </c>
      <c r="BK482" s="379"/>
      <c r="BL482" s="379"/>
      <c r="BM482" s="379"/>
      <c r="BN482" s="379"/>
      <c r="BO482" s="379"/>
      <c r="BP482" s="379"/>
      <c r="BQ482" s="394"/>
      <c r="BR482" s="394"/>
      <c r="BS482" s="421"/>
      <c r="BT482" s="382"/>
      <c r="BU482" s="379">
        <f>E482-H482</f>
        <v>-6.54</v>
      </c>
      <c r="BV482" s="394"/>
      <c r="BW482" s="394"/>
      <c r="BX482" s="394"/>
      <c r="BY482" s="394"/>
    </row>
    <row r="483" spans="1:77" s="384" customFormat="1" ht="49.5" hidden="1">
      <c r="A483" s="371" t="s">
        <v>461</v>
      </c>
      <c r="B483" s="420" t="s">
        <v>1126</v>
      </c>
      <c r="C483" s="469" t="s">
        <v>399</v>
      </c>
      <c r="D483" s="371" t="s">
        <v>135</v>
      </c>
      <c r="E483" s="373"/>
      <c r="F483" s="393">
        <v>0</v>
      </c>
      <c r="G483" s="393"/>
      <c r="H483" s="305">
        <f t="shared" si="60"/>
        <v>6.9</v>
      </c>
      <c r="I483" s="373"/>
      <c r="J483" s="305">
        <f t="shared" si="61"/>
        <v>6.9</v>
      </c>
      <c r="K483" s="375"/>
      <c r="L483" s="394" t="s">
        <v>841</v>
      </c>
      <c r="M483" s="464" t="s">
        <v>392</v>
      </c>
      <c r="N483" s="394"/>
      <c r="O483" s="379"/>
      <c r="P483" s="377">
        <f>0.2+0.3</f>
        <v>0.5</v>
      </c>
      <c r="Q483" s="377">
        <v>0.5</v>
      </c>
      <c r="R483" s="377">
        <v>0.5</v>
      </c>
      <c r="S483" s="377"/>
      <c r="T483" s="377">
        <v>0.5</v>
      </c>
      <c r="U483" s="377">
        <v>0.5</v>
      </c>
      <c r="V483" s="377"/>
      <c r="W483" s="377">
        <v>0.2</v>
      </c>
      <c r="X483" s="379"/>
      <c r="Y483" s="379"/>
      <c r="Z483" s="379"/>
      <c r="AA483" s="379"/>
      <c r="AB483" s="379"/>
      <c r="AC483" s="379"/>
      <c r="AD483" s="379"/>
      <c r="AE483" s="379"/>
      <c r="AF483" s="379"/>
      <c r="AG483" s="379"/>
      <c r="AH483" s="379"/>
      <c r="AI483" s="379"/>
      <c r="AJ483" s="379"/>
      <c r="AK483" s="379"/>
      <c r="AL483" s="379"/>
      <c r="AM483" s="379"/>
      <c r="AN483" s="379"/>
      <c r="AO483" s="379"/>
      <c r="AP483" s="379"/>
      <c r="AQ483" s="379"/>
      <c r="AR483" s="379"/>
      <c r="AS483" s="379"/>
      <c r="AT483" s="379"/>
      <c r="AU483" s="379"/>
      <c r="AV483" s="379"/>
      <c r="AW483" s="379"/>
      <c r="AX483" s="379"/>
      <c r="AY483" s="379"/>
      <c r="AZ483" s="379"/>
      <c r="BA483" s="379"/>
      <c r="BB483" s="379"/>
      <c r="BC483" s="379"/>
      <c r="BD483" s="379"/>
      <c r="BE483" s="379">
        <v>0</v>
      </c>
      <c r="BF483" s="379"/>
      <c r="BG483" s="379"/>
      <c r="BH483" s="379">
        <v>0.2</v>
      </c>
      <c r="BI483" s="379"/>
      <c r="BJ483" s="379">
        <v>4</v>
      </c>
      <c r="BK483" s="379"/>
      <c r="BL483" s="379"/>
      <c r="BM483" s="379"/>
      <c r="BN483" s="379"/>
      <c r="BO483" s="379"/>
      <c r="BP483" s="379"/>
      <c r="BQ483" s="394"/>
      <c r="BR483" s="394"/>
      <c r="BS483" s="421"/>
      <c r="BT483" s="382"/>
      <c r="BU483" s="379">
        <f>E483-H483</f>
        <v>-6.9</v>
      </c>
      <c r="BV483" s="394"/>
      <c r="BW483" s="394"/>
      <c r="BX483" s="394"/>
      <c r="BY483" s="394"/>
    </row>
    <row r="484" spans="1:77" s="384" customFormat="1" ht="66" hidden="1">
      <c r="A484" s="371" t="s">
        <v>461</v>
      </c>
      <c r="B484" s="18" t="s">
        <v>1127</v>
      </c>
      <c r="C484" s="469" t="s">
        <v>418</v>
      </c>
      <c r="D484" s="371" t="s">
        <v>135</v>
      </c>
      <c r="E484" s="373"/>
      <c r="F484" s="393">
        <v>0</v>
      </c>
      <c r="G484" s="393"/>
      <c r="H484" s="305">
        <f t="shared" si="60"/>
        <v>2.9000000000000004</v>
      </c>
      <c r="I484" s="373"/>
      <c r="J484" s="305">
        <f t="shared" si="61"/>
        <v>2.9000000000000004</v>
      </c>
      <c r="K484" s="375"/>
      <c r="L484" s="394" t="s">
        <v>841</v>
      </c>
      <c r="M484" s="464" t="s">
        <v>392</v>
      </c>
      <c r="N484" s="394"/>
      <c r="O484" s="379">
        <v>0.3</v>
      </c>
      <c r="P484" s="377">
        <v>0.2</v>
      </c>
      <c r="Q484" s="377">
        <v>0.5</v>
      </c>
      <c r="R484" s="377">
        <v>0.5</v>
      </c>
      <c r="S484" s="377"/>
      <c r="T484" s="377">
        <v>0.5</v>
      </c>
      <c r="U484" s="377">
        <v>0.5</v>
      </c>
      <c r="V484" s="377"/>
      <c r="W484" s="377">
        <v>0.2</v>
      </c>
      <c r="X484" s="379"/>
      <c r="Y484" s="379"/>
      <c r="Z484" s="379"/>
      <c r="AA484" s="379"/>
      <c r="AB484" s="379"/>
      <c r="AC484" s="379"/>
      <c r="AD484" s="379"/>
      <c r="AE484" s="379"/>
      <c r="AF484" s="379"/>
      <c r="AG484" s="379"/>
      <c r="AH484" s="379"/>
      <c r="AI484" s="379"/>
      <c r="AJ484" s="379"/>
      <c r="AK484" s="379"/>
      <c r="AL484" s="379"/>
      <c r="AM484" s="379"/>
      <c r="AN484" s="379"/>
      <c r="AO484" s="379"/>
      <c r="AP484" s="379"/>
      <c r="AQ484" s="379"/>
      <c r="AR484" s="379"/>
      <c r="AS484" s="379"/>
      <c r="AT484" s="379"/>
      <c r="AU484" s="379"/>
      <c r="AV484" s="379"/>
      <c r="AW484" s="379"/>
      <c r="AX484" s="379"/>
      <c r="AY484" s="379"/>
      <c r="AZ484" s="379"/>
      <c r="BA484" s="379"/>
      <c r="BB484" s="379"/>
      <c r="BC484" s="379"/>
      <c r="BD484" s="379"/>
      <c r="BE484" s="379">
        <v>0</v>
      </c>
      <c r="BF484" s="379"/>
      <c r="BG484" s="379"/>
      <c r="BH484" s="379">
        <v>0.2</v>
      </c>
      <c r="BI484" s="379"/>
      <c r="BJ484" s="379"/>
      <c r="BK484" s="379"/>
      <c r="BL484" s="379"/>
      <c r="BM484" s="379"/>
      <c r="BN484" s="379"/>
      <c r="BO484" s="379"/>
      <c r="BP484" s="379"/>
      <c r="BQ484" s="394"/>
      <c r="BR484" s="394"/>
      <c r="BS484" s="421"/>
      <c r="BT484" s="382"/>
      <c r="BU484" s="379">
        <f>E484-H484</f>
        <v>-2.9000000000000004</v>
      </c>
      <c r="BV484" s="394"/>
      <c r="BW484" s="394"/>
      <c r="BX484" s="394" t="s">
        <v>410</v>
      </c>
      <c r="BY484" s="394"/>
    </row>
    <row r="485" spans="1:77" ht="27.75" customHeight="1">
      <c r="A485" s="317">
        <v>125</v>
      </c>
      <c r="B485" s="412" t="s">
        <v>1128</v>
      </c>
      <c r="C485" s="462" t="s">
        <v>471</v>
      </c>
      <c r="D485" s="317" t="s">
        <v>135</v>
      </c>
      <c r="E485" s="305"/>
      <c r="F485" s="305"/>
      <c r="G485" s="305"/>
      <c r="H485" s="305">
        <f t="shared" si="60"/>
        <v>11.82</v>
      </c>
      <c r="I485" s="305"/>
      <c r="J485" s="305">
        <f t="shared" si="61"/>
        <v>11.82</v>
      </c>
      <c r="K485" s="319"/>
      <c r="L485" s="329" t="s">
        <v>1129</v>
      </c>
      <c r="M485" s="460"/>
      <c r="N485" s="299"/>
      <c r="O485" s="345">
        <f>O486+O487</f>
        <v>0</v>
      </c>
      <c r="P485" s="345">
        <f t="shared" ref="P485:BP485" si="62">P486+P487</f>
        <v>0</v>
      </c>
      <c r="Q485" s="345">
        <f t="shared" si="62"/>
        <v>0.8</v>
      </c>
      <c r="R485" s="345">
        <f t="shared" si="62"/>
        <v>0</v>
      </c>
      <c r="S485" s="345">
        <f t="shared" si="62"/>
        <v>0</v>
      </c>
      <c r="T485" s="345">
        <f t="shared" si="62"/>
        <v>1</v>
      </c>
      <c r="U485" s="345">
        <f t="shared" si="62"/>
        <v>2</v>
      </c>
      <c r="V485" s="345">
        <f t="shared" si="62"/>
        <v>0</v>
      </c>
      <c r="W485" s="345">
        <f t="shared" si="62"/>
        <v>0.02</v>
      </c>
      <c r="X485" s="345">
        <f t="shared" si="62"/>
        <v>0</v>
      </c>
      <c r="Y485" s="345">
        <f t="shared" si="62"/>
        <v>0</v>
      </c>
      <c r="Z485" s="345">
        <f t="shared" si="62"/>
        <v>0</v>
      </c>
      <c r="AA485" s="345">
        <f t="shared" si="62"/>
        <v>0</v>
      </c>
      <c r="AB485" s="345">
        <f t="shared" si="62"/>
        <v>0</v>
      </c>
      <c r="AC485" s="345">
        <f t="shared" si="62"/>
        <v>0</v>
      </c>
      <c r="AD485" s="345">
        <f t="shared" si="62"/>
        <v>0</v>
      </c>
      <c r="AE485" s="345">
        <f t="shared" si="62"/>
        <v>0</v>
      </c>
      <c r="AF485" s="345">
        <f t="shared" si="62"/>
        <v>0</v>
      </c>
      <c r="AG485" s="345">
        <f t="shared" si="62"/>
        <v>0</v>
      </c>
      <c r="AH485" s="345">
        <f t="shared" si="62"/>
        <v>0</v>
      </c>
      <c r="AI485" s="345">
        <f t="shared" si="62"/>
        <v>0</v>
      </c>
      <c r="AJ485" s="345">
        <f t="shared" si="62"/>
        <v>0</v>
      </c>
      <c r="AK485" s="345">
        <f t="shared" si="62"/>
        <v>0</v>
      </c>
      <c r="AL485" s="345">
        <f t="shared" si="62"/>
        <v>0</v>
      </c>
      <c r="AM485" s="345">
        <f t="shared" si="62"/>
        <v>0</v>
      </c>
      <c r="AN485" s="345">
        <f t="shared" si="62"/>
        <v>0</v>
      </c>
      <c r="AO485" s="345">
        <f t="shared" si="62"/>
        <v>0</v>
      </c>
      <c r="AP485" s="345">
        <f t="shared" si="62"/>
        <v>0</v>
      </c>
      <c r="AQ485" s="345">
        <f t="shared" si="62"/>
        <v>0</v>
      </c>
      <c r="AR485" s="345">
        <f t="shared" si="62"/>
        <v>0</v>
      </c>
      <c r="AS485" s="345">
        <f t="shared" si="62"/>
        <v>0</v>
      </c>
      <c r="AT485" s="345">
        <f t="shared" si="62"/>
        <v>0</v>
      </c>
      <c r="AU485" s="345">
        <f t="shared" si="62"/>
        <v>0</v>
      </c>
      <c r="AV485" s="345">
        <f t="shared" si="62"/>
        <v>0</v>
      </c>
      <c r="AW485" s="345">
        <f t="shared" si="62"/>
        <v>0</v>
      </c>
      <c r="AX485" s="345">
        <f t="shared" si="62"/>
        <v>0</v>
      </c>
      <c r="AY485" s="345">
        <f t="shared" si="62"/>
        <v>0</v>
      </c>
      <c r="AZ485" s="345">
        <f t="shared" si="62"/>
        <v>0</v>
      </c>
      <c r="BA485" s="345">
        <f t="shared" si="62"/>
        <v>0</v>
      </c>
      <c r="BB485" s="345">
        <f t="shared" si="62"/>
        <v>0</v>
      </c>
      <c r="BC485" s="345">
        <f t="shared" si="62"/>
        <v>0</v>
      </c>
      <c r="BD485" s="345">
        <f t="shared" si="62"/>
        <v>0</v>
      </c>
      <c r="BE485" s="345">
        <f t="shared" si="62"/>
        <v>0</v>
      </c>
      <c r="BF485" s="345">
        <f t="shared" si="62"/>
        <v>0</v>
      </c>
      <c r="BG485" s="345">
        <f t="shared" si="62"/>
        <v>0</v>
      </c>
      <c r="BH485" s="345">
        <f t="shared" si="62"/>
        <v>0</v>
      </c>
      <c r="BI485" s="345">
        <f t="shared" si="62"/>
        <v>0</v>
      </c>
      <c r="BJ485" s="345">
        <f t="shared" si="62"/>
        <v>8</v>
      </c>
      <c r="BK485" s="345">
        <f t="shared" si="62"/>
        <v>0</v>
      </c>
      <c r="BL485" s="345">
        <f t="shared" si="62"/>
        <v>0</v>
      </c>
      <c r="BM485" s="345">
        <f t="shared" si="62"/>
        <v>0</v>
      </c>
      <c r="BN485" s="345">
        <f t="shared" si="62"/>
        <v>0</v>
      </c>
      <c r="BO485" s="345">
        <f t="shared" si="62"/>
        <v>0</v>
      </c>
      <c r="BP485" s="345">
        <f t="shared" si="62"/>
        <v>0</v>
      </c>
      <c r="BQ485" s="345"/>
      <c r="BR485" s="193"/>
      <c r="BS485" s="389"/>
      <c r="BU485" s="194"/>
      <c r="BV485" s="322"/>
      <c r="BW485" s="322"/>
      <c r="BX485" s="322"/>
      <c r="BY485" s="322"/>
    </row>
    <row r="486" spans="1:77" s="384" customFormat="1" ht="54" hidden="1" customHeight="1">
      <c r="A486" s="371" t="s">
        <v>869</v>
      </c>
      <c r="B486" s="420" t="s">
        <v>1130</v>
      </c>
      <c r="C486" s="17"/>
      <c r="D486" s="371" t="s">
        <v>135</v>
      </c>
      <c r="E486" s="373"/>
      <c r="F486" s="393">
        <v>0</v>
      </c>
      <c r="G486" s="393"/>
      <c r="H486" s="373">
        <f t="shared" si="60"/>
        <v>6.01</v>
      </c>
      <c r="I486" s="373"/>
      <c r="J486" s="373">
        <f t="shared" ref="J486:J497" si="63">SUM(O486:BP486)-V486</f>
        <v>6.01</v>
      </c>
      <c r="K486" s="375"/>
      <c r="L486" s="394" t="s">
        <v>849</v>
      </c>
      <c r="M486" s="464" t="s">
        <v>392</v>
      </c>
      <c r="N486" s="394"/>
      <c r="O486" s="379"/>
      <c r="P486" s="377">
        <v>0</v>
      </c>
      <c r="Q486" s="377">
        <v>0.5</v>
      </c>
      <c r="R486" s="377"/>
      <c r="S486" s="377"/>
      <c r="T486" s="377">
        <v>0.5</v>
      </c>
      <c r="U486" s="377">
        <v>1</v>
      </c>
      <c r="V486" s="377"/>
      <c r="W486" s="377">
        <v>0.01</v>
      </c>
      <c r="X486" s="379"/>
      <c r="Y486" s="379"/>
      <c r="Z486" s="379"/>
      <c r="AA486" s="379"/>
      <c r="AB486" s="379"/>
      <c r="AC486" s="379"/>
      <c r="AD486" s="379"/>
      <c r="AE486" s="379"/>
      <c r="AF486" s="379"/>
      <c r="AG486" s="379"/>
      <c r="AH486" s="379"/>
      <c r="AI486" s="379"/>
      <c r="AJ486" s="379"/>
      <c r="AK486" s="379"/>
      <c r="AL486" s="379"/>
      <c r="AM486" s="379"/>
      <c r="AN486" s="379"/>
      <c r="AO486" s="379"/>
      <c r="AP486" s="379"/>
      <c r="AQ486" s="379"/>
      <c r="AR486" s="379"/>
      <c r="AS486" s="379"/>
      <c r="AT486" s="379"/>
      <c r="AU486" s="379"/>
      <c r="AV486" s="379"/>
      <c r="AW486" s="379"/>
      <c r="AX486" s="379"/>
      <c r="AY486" s="379"/>
      <c r="AZ486" s="379"/>
      <c r="BA486" s="379"/>
      <c r="BB486" s="379"/>
      <c r="BC486" s="379"/>
      <c r="BD486" s="379"/>
      <c r="BE486" s="379">
        <v>0</v>
      </c>
      <c r="BF486" s="379"/>
      <c r="BG486" s="379"/>
      <c r="BH486" s="379"/>
      <c r="BI486" s="379"/>
      <c r="BJ486" s="379">
        <v>4</v>
      </c>
      <c r="BK486" s="379"/>
      <c r="BL486" s="379"/>
      <c r="BM486" s="379"/>
      <c r="BN486" s="379"/>
      <c r="BO486" s="379"/>
      <c r="BP486" s="379"/>
      <c r="BQ486" s="394"/>
      <c r="BR486" s="394"/>
      <c r="BS486" s="421"/>
      <c r="BT486" s="382"/>
      <c r="BU486" s="379">
        <f t="shared" ref="BU486:BU497" si="64">E486-H486</f>
        <v>-6.01</v>
      </c>
      <c r="BV486" s="394"/>
      <c r="BW486" s="394"/>
      <c r="BX486" s="394"/>
      <c r="BY486" s="394"/>
    </row>
    <row r="487" spans="1:77" s="384" customFormat="1" ht="49.5" hidden="1">
      <c r="A487" s="371" t="s">
        <v>869</v>
      </c>
      <c r="B487" s="18" t="s">
        <v>1131</v>
      </c>
      <c r="C487" s="17"/>
      <c r="D487" s="371" t="s">
        <v>135</v>
      </c>
      <c r="E487" s="373"/>
      <c r="F487" s="393">
        <v>0</v>
      </c>
      <c r="G487" s="393"/>
      <c r="H487" s="373">
        <f t="shared" si="60"/>
        <v>5.8100000000000005</v>
      </c>
      <c r="I487" s="373"/>
      <c r="J487" s="373">
        <f t="shared" si="63"/>
        <v>5.8100000000000005</v>
      </c>
      <c r="K487" s="375"/>
      <c r="L487" s="394" t="s">
        <v>849</v>
      </c>
      <c r="M487" s="464" t="s">
        <v>392</v>
      </c>
      <c r="N487" s="394"/>
      <c r="O487" s="379"/>
      <c r="P487" s="377">
        <v>0</v>
      </c>
      <c r="Q487" s="377">
        <v>0.3</v>
      </c>
      <c r="R487" s="377"/>
      <c r="S487" s="377"/>
      <c r="T487" s="377">
        <v>0.5</v>
      </c>
      <c r="U487" s="377">
        <v>1</v>
      </c>
      <c r="V487" s="377"/>
      <c r="W487" s="377">
        <v>0.01</v>
      </c>
      <c r="X487" s="379"/>
      <c r="Y487" s="379"/>
      <c r="Z487" s="379"/>
      <c r="AA487" s="379"/>
      <c r="AB487" s="379"/>
      <c r="AC487" s="379"/>
      <c r="AD487" s="379"/>
      <c r="AE487" s="379"/>
      <c r="AF487" s="379"/>
      <c r="AG487" s="379"/>
      <c r="AH487" s="379"/>
      <c r="AI487" s="379"/>
      <c r="AJ487" s="379"/>
      <c r="AK487" s="379"/>
      <c r="AL487" s="379"/>
      <c r="AM487" s="379"/>
      <c r="AN487" s="379"/>
      <c r="AO487" s="379"/>
      <c r="AP487" s="379"/>
      <c r="AQ487" s="379"/>
      <c r="AR487" s="379"/>
      <c r="AS487" s="379"/>
      <c r="AT487" s="379"/>
      <c r="AU487" s="379"/>
      <c r="AV487" s="379"/>
      <c r="AW487" s="379"/>
      <c r="AX487" s="379"/>
      <c r="AY487" s="379"/>
      <c r="AZ487" s="379"/>
      <c r="BA487" s="379"/>
      <c r="BB487" s="379"/>
      <c r="BC487" s="379"/>
      <c r="BD487" s="379"/>
      <c r="BE487" s="379">
        <v>0</v>
      </c>
      <c r="BF487" s="379"/>
      <c r="BG487" s="379"/>
      <c r="BH487" s="379"/>
      <c r="BI487" s="379"/>
      <c r="BJ487" s="379">
        <v>4</v>
      </c>
      <c r="BK487" s="379"/>
      <c r="BL487" s="379"/>
      <c r="BM487" s="379"/>
      <c r="BN487" s="379"/>
      <c r="BO487" s="379"/>
      <c r="BP487" s="379"/>
      <c r="BQ487" s="394"/>
      <c r="BR487" s="394"/>
      <c r="BS487" s="421"/>
      <c r="BT487" s="382"/>
      <c r="BU487" s="379">
        <f t="shared" si="64"/>
        <v>-5.8100000000000005</v>
      </c>
      <c r="BV487" s="394"/>
      <c r="BW487" s="394"/>
      <c r="BX487" s="394"/>
      <c r="BY487" s="394"/>
    </row>
    <row r="488" spans="1:77" ht="20.25" customHeight="1">
      <c r="A488" s="317">
        <v>126</v>
      </c>
      <c r="B488" s="16" t="s">
        <v>1132</v>
      </c>
      <c r="C488" s="462" t="s">
        <v>471</v>
      </c>
      <c r="D488" s="317" t="s">
        <v>135</v>
      </c>
      <c r="E488" s="305"/>
      <c r="F488" s="236">
        <v>0</v>
      </c>
      <c r="G488" s="236"/>
      <c r="H488" s="305">
        <f t="shared" si="60"/>
        <v>6.51</v>
      </c>
      <c r="I488" s="305"/>
      <c r="J488" s="305">
        <f t="shared" si="63"/>
        <v>6.51</v>
      </c>
      <c r="K488" s="319"/>
      <c r="L488" s="329" t="s">
        <v>1129</v>
      </c>
      <c r="M488" s="460" t="s">
        <v>392</v>
      </c>
      <c r="N488" s="329"/>
      <c r="O488" s="194"/>
      <c r="P488" s="345">
        <v>0</v>
      </c>
      <c r="Q488" s="345">
        <v>1</v>
      </c>
      <c r="R488" s="345"/>
      <c r="S488" s="345"/>
      <c r="T488" s="345">
        <v>0.5</v>
      </c>
      <c r="U488" s="345">
        <v>1</v>
      </c>
      <c r="V488" s="345"/>
      <c r="W488" s="345">
        <v>0.01</v>
      </c>
      <c r="X488" s="194"/>
      <c r="Y488" s="194"/>
      <c r="Z488" s="194"/>
      <c r="AA488" s="194"/>
      <c r="AB488" s="194"/>
      <c r="AC488" s="194"/>
      <c r="AD488" s="194"/>
      <c r="AE488" s="194"/>
      <c r="AF488" s="194"/>
      <c r="AG488" s="194"/>
      <c r="AH488" s="194"/>
      <c r="AI488" s="194"/>
      <c r="AJ488" s="194"/>
      <c r="AK488" s="194"/>
      <c r="AL488" s="194"/>
      <c r="AM488" s="194"/>
      <c r="AN488" s="194"/>
      <c r="AO488" s="194"/>
      <c r="AP488" s="194"/>
      <c r="AQ488" s="194"/>
      <c r="AR488" s="194"/>
      <c r="AS488" s="194"/>
      <c r="AT488" s="194"/>
      <c r="AU488" s="194"/>
      <c r="AV488" s="194"/>
      <c r="AW488" s="194"/>
      <c r="AX488" s="194"/>
      <c r="AY488" s="194"/>
      <c r="AZ488" s="194"/>
      <c r="BA488" s="194"/>
      <c r="BB488" s="194"/>
      <c r="BC488" s="194"/>
      <c r="BD488" s="194"/>
      <c r="BE488" s="194">
        <v>0</v>
      </c>
      <c r="BF488" s="194"/>
      <c r="BG488" s="194"/>
      <c r="BH488" s="194"/>
      <c r="BI488" s="194"/>
      <c r="BJ488" s="194">
        <v>4</v>
      </c>
      <c r="BK488" s="194"/>
      <c r="BL488" s="194"/>
      <c r="BM488" s="194"/>
      <c r="BN488" s="194"/>
      <c r="BO488" s="194"/>
      <c r="BP488" s="194"/>
      <c r="BQ488" s="329"/>
      <c r="BR488" s="329"/>
      <c r="BU488" s="194">
        <f t="shared" si="64"/>
        <v>-6.51</v>
      </c>
      <c r="BV488" s="329"/>
      <c r="BW488" s="329"/>
      <c r="BX488" s="329"/>
      <c r="BY488" s="329"/>
    </row>
    <row r="489" spans="1:77" ht="20.25" customHeight="1">
      <c r="A489" s="317">
        <v>127</v>
      </c>
      <c r="B489" s="16" t="s">
        <v>1133</v>
      </c>
      <c r="C489" s="462" t="s">
        <v>471</v>
      </c>
      <c r="D489" s="317" t="s">
        <v>135</v>
      </c>
      <c r="E489" s="305"/>
      <c r="F489" s="236">
        <v>0</v>
      </c>
      <c r="G489" s="236"/>
      <c r="H489" s="305">
        <f t="shared" si="60"/>
        <v>5.51</v>
      </c>
      <c r="I489" s="305"/>
      <c r="J489" s="305">
        <f t="shared" si="63"/>
        <v>5.51</v>
      </c>
      <c r="K489" s="319"/>
      <c r="L489" s="329" t="s">
        <v>1129</v>
      </c>
      <c r="M489" s="460" t="s">
        <v>392</v>
      </c>
      <c r="N489" s="329"/>
      <c r="O489" s="194"/>
      <c r="P489" s="345">
        <v>0</v>
      </c>
      <c r="Q489" s="345">
        <v>1</v>
      </c>
      <c r="R489" s="345"/>
      <c r="S489" s="345"/>
      <c r="T489" s="345">
        <v>0.5</v>
      </c>
      <c r="U489" s="345">
        <v>1</v>
      </c>
      <c r="V489" s="345"/>
      <c r="W489" s="345">
        <v>0.01</v>
      </c>
      <c r="X489" s="194"/>
      <c r="Y489" s="194"/>
      <c r="Z489" s="194"/>
      <c r="AA489" s="194"/>
      <c r="AB489" s="194"/>
      <c r="AC489" s="194"/>
      <c r="AD489" s="194"/>
      <c r="AE489" s="194"/>
      <c r="AF489" s="194"/>
      <c r="AG489" s="194"/>
      <c r="AH489" s="194"/>
      <c r="AI489" s="194"/>
      <c r="AJ489" s="194"/>
      <c r="AK489" s="194"/>
      <c r="AL489" s="194"/>
      <c r="AM489" s="194"/>
      <c r="AN489" s="194"/>
      <c r="AO489" s="194"/>
      <c r="AP489" s="194"/>
      <c r="AQ489" s="194"/>
      <c r="AR489" s="194"/>
      <c r="AS489" s="194"/>
      <c r="AT489" s="194"/>
      <c r="AU489" s="194"/>
      <c r="AV489" s="194"/>
      <c r="AW489" s="194"/>
      <c r="AX489" s="194"/>
      <c r="AY489" s="194"/>
      <c r="AZ489" s="194"/>
      <c r="BA489" s="194"/>
      <c r="BB489" s="194"/>
      <c r="BC489" s="194"/>
      <c r="BD489" s="194"/>
      <c r="BE489" s="194">
        <v>0</v>
      </c>
      <c r="BF489" s="194"/>
      <c r="BG489" s="194"/>
      <c r="BH489" s="194"/>
      <c r="BI489" s="194"/>
      <c r="BJ489" s="194">
        <v>3</v>
      </c>
      <c r="BK489" s="194"/>
      <c r="BL489" s="194"/>
      <c r="BM489" s="194"/>
      <c r="BN489" s="194"/>
      <c r="BO489" s="194"/>
      <c r="BP489" s="194"/>
      <c r="BQ489" s="329"/>
      <c r="BR489" s="329"/>
      <c r="BU489" s="194">
        <f t="shared" si="64"/>
        <v>-5.51</v>
      </c>
      <c r="BV489" s="329"/>
      <c r="BW489" s="329"/>
      <c r="BX489" s="329"/>
      <c r="BY489" s="329"/>
    </row>
    <row r="490" spans="1:77" ht="33" hidden="1">
      <c r="A490" s="317">
        <v>109</v>
      </c>
      <c r="B490" s="16" t="s">
        <v>1134</v>
      </c>
      <c r="C490" s="15"/>
      <c r="D490" s="317" t="s">
        <v>135</v>
      </c>
      <c r="E490" s="305"/>
      <c r="F490" s="236">
        <v>0</v>
      </c>
      <c r="G490" s="236"/>
      <c r="H490" s="305">
        <f t="shared" si="60"/>
        <v>0</v>
      </c>
      <c r="I490" s="305"/>
      <c r="J490" s="305">
        <f t="shared" si="63"/>
        <v>0</v>
      </c>
      <c r="K490" s="319"/>
      <c r="L490" s="329" t="s">
        <v>841</v>
      </c>
      <c r="M490" s="460" t="s">
        <v>392</v>
      </c>
      <c r="N490" s="329"/>
      <c r="O490" s="194"/>
      <c r="P490" s="345">
        <v>0</v>
      </c>
      <c r="Q490" s="345"/>
      <c r="R490" s="345"/>
      <c r="S490" s="345"/>
      <c r="T490" s="345"/>
      <c r="U490" s="345"/>
      <c r="V490" s="345"/>
      <c r="W490" s="345"/>
      <c r="X490" s="194"/>
      <c r="Y490" s="194"/>
      <c r="Z490" s="194"/>
      <c r="AA490" s="194"/>
      <c r="AB490" s="194"/>
      <c r="AC490" s="194"/>
      <c r="AD490" s="194"/>
      <c r="AE490" s="194"/>
      <c r="AF490" s="194"/>
      <c r="AG490" s="194"/>
      <c r="AH490" s="194"/>
      <c r="AI490" s="194"/>
      <c r="AJ490" s="194"/>
      <c r="AK490" s="194"/>
      <c r="AL490" s="194"/>
      <c r="AM490" s="194"/>
      <c r="AN490" s="194"/>
      <c r="AO490" s="194"/>
      <c r="AP490" s="194"/>
      <c r="AQ490" s="194"/>
      <c r="AR490" s="194"/>
      <c r="AS490" s="194"/>
      <c r="AT490" s="194"/>
      <c r="AU490" s="194"/>
      <c r="AV490" s="194"/>
      <c r="AW490" s="194"/>
      <c r="AX490" s="194"/>
      <c r="AY490" s="194"/>
      <c r="AZ490" s="194"/>
      <c r="BA490" s="194"/>
      <c r="BB490" s="194"/>
      <c r="BC490" s="194"/>
      <c r="BD490" s="194"/>
      <c r="BE490" s="194">
        <v>0</v>
      </c>
      <c r="BF490" s="194"/>
      <c r="BG490" s="194"/>
      <c r="BH490" s="194"/>
      <c r="BI490" s="194"/>
      <c r="BJ490" s="194"/>
      <c r="BK490" s="194"/>
      <c r="BL490" s="194"/>
      <c r="BM490" s="194"/>
      <c r="BN490" s="194"/>
      <c r="BO490" s="194"/>
      <c r="BP490" s="194"/>
      <c r="BQ490" s="329"/>
      <c r="BR490" s="329"/>
      <c r="BU490" s="194">
        <f t="shared" si="64"/>
        <v>0</v>
      </c>
      <c r="BV490" s="329"/>
      <c r="BW490" s="329"/>
      <c r="BX490" s="329"/>
      <c r="BY490" s="329"/>
    </row>
    <row r="491" spans="1:77" hidden="1">
      <c r="A491" s="317">
        <v>114</v>
      </c>
      <c r="B491" s="16" t="s">
        <v>1135</v>
      </c>
      <c r="C491" s="15"/>
      <c r="D491" s="317" t="s">
        <v>135</v>
      </c>
      <c r="E491" s="305"/>
      <c r="F491" s="236">
        <v>0</v>
      </c>
      <c r="G491" s="236"/>
      <c r="H491" s="305">
        <f t="shared" si="60"/>
        <v>0</v>
      </c>
      <c r="I491" s="305"/>
      <c r="J491" s="305">
        <f t="shared" si="63"/>
        <v>0</v>
      </c>
      <c r="K491" s="319"/>
      <c r="L491" s="329" t="s">
        <v>849</v>
      </c>
      <c r="M491" s="460" t="s">
        <v>392</v>
      </c>
      <c r="N491" s="329"/>
      <c r="O491" s="194"/>
      <c r="P491" s="194">
        <v>0</v>
      </c>
      <c r="Q491" s="194"/>
      <c r="R491" s="194"/>
      <c r="S491" s="194"/>
      <c r="T491" s="194"/>
      <c r="U491" s="194"/>
      <c r="V491" s="194"/>
      <c r="W491" s="194"/>
      <c r="X491" s="194"/>
      <c r="Y491" s="194"/>
      <c r="Z491" s="194"/>
      <c r="AA491" s="194"/>
      <c r="AB491" s="194"/>
      <c r="AC491" s="194"/>
      <c r="AD491" s="194"/>
      <c r="AE491" s="194"/>
      <c r="AF491" s="194"/>
      <c r="AG491" s="194"/>
      <c r="AH491" s="194"/>
      <c r="AI491" s="194"/>
      <c r="AJ491" s="194"/>
      <c r="AK491" s="194"/>
      <c r="AL491" s="194"/>
      <c r="AM491" s="194"/>
      <c r="AN491" s="194"/>
      <c r="AO491" s="194"/>
      <c r="AP491" s="194"/>
      <c r="AQ491" s="194"/>
      <c r="AR491" s="194"/>
      <c r="AS491" s="194"/>
      <c r="AT491" s="194"/>
      <c r="AU491" s="194"/>
      <c r="AV491" s="194"/>
      <c r="AW491" s="194"/>
      <c r="AX491" s="194"/>
      <c r="AY491" s="194"/>
      <c r="AZ491" s="194"/>
      <c r="BA491" s="194"/>
      <c r="BB491" s="194"/>
      <c r="BC491" s="194"/>
      <c r="BD491" s="194"/>
      <c r="BE491" s="194">
        <v>0</v>
      </c>
      <c r="BF491" s="194"/>
      <c r="BG491" s="194"/>
      <c r="BH491" s="194"/>
      <c r="BI491" s="194"/>
      <c r="BJ491" s="194"/>
      <c r="BK491" s="194"/>
      <c r="BL491" s="194"/>
      <c r="BM491" s="194"/>
      <c r="BN491" s="194"/>
      <c r="BO491" s="194"/>
      <c r="BP491" s="194"/>
      <c r="BQ491" s="329"/>
      <c r="BR491" s="329"/>
      <c r="BU491" s="194">
        <f t="shared" si="64"/>
        <v>0</v>
      </c>
      <c r="BV491" s="329"/>
      <c r="BW491" s="329"/>
      <c r="BX491" s="329"/>
      <c r="BY491" s="329"/>
    </row>
    <row r="492" spans="1:77" hidden="1">
      <c r="A492" s="317">
        <v>115</v>
      </c>
      <c r="B492" s="16" t="s">
        <v>1136</v>
      </c>
      <c r="C492" s="15"/>
      <c r="D492" s="317" t="s">
        <v>135</v>
      </c>
      <c r="E492" s="305"/>
      <c r="F492" s="236">
        <v>0</v>
      </c>
      <c r="G492" s="236"/>
      <c r="H492" s="305">
        <f t="shared" si="60"/>
        <v>0</v>
      </c>
      <c r="I492" s="305"/>
      <c r="J492" s="305">
        <f t="shared" si="63"/>
        <v>0</v>
      </c>
      <c r="K492" s="319"/>
      <c r="L492" s="329" t="s">
        <v>849</v>
      </c>
      <c r="M492" s="460" t="s">
        <v>392</v>
      </c>
      <c r="N492" s="329"/>
      <c r="O492" s="194"/>
      <c r="P492" s="194">
        <v>0</v>
      </c>
      <c r="Q492" s="194"/>
      <c r="R492" s="194"/>
      <c r="S492" s="194"/>
      <c r="T492" s="194"/>
      <c r="U492" s="194"/>
      <c r="V492" s="194"/>
      <c r="W492" s="194"/>
      <c r="X492" s="194"/>
      <c r="Y492" s="194"/>
      <c r="Z492" s="194"/>
      <c r="AA492" s="194"/>
      <c r="AB492" s="194"/>
      <c r="AC492" s="194"/>
      <c r="AD492" s="194"/>
      <c r="AE492" s="194"/>
      <c r="AF492" s="194"/>
      <c r="AG492" s="194"/>
      <c r="AH492" s="194"/>
      <c r="AI492" s="194"/>
      <c r="AJ492" s="194"/>
      <c r="AK492" s="194"/>
      <c r="AL492" s="194"/>
      <c r="AM492" s="194"/>
      <c r="AN492" s="194"/>
      <c r="AO492" s="194"/>
      <c r="AP492" s="194"/>
      <c r="AQ492" s="194"/>
      <c r="AR492" s="194"/>
      <c r="AS492" s="194"/>
      <c r="AT492" s="194"/>
      <c r="AU492" s="194"/>
      <c r="AV492" s="194"/>
      <c r="AW492" s="194"/>
      <c r="AX492" s="194"/>
      <c r="AY492" s="194"/>
      <c r="AZ492" s="194"/>
      <c r="BA492" s="194"/>
      <c r="BB492" s="194"/>
      <c r="BC492" s="194"/>
      <c r="BD492" s="194"/>
      <c r="BE492" s="194">
        <v>0</v>
      </c>
      <c r="BF492" s="194"/>
      <c r="BG492" s="194"/>
      <c r="BH492" s="194"/>
      <c r="BI492" s="194"/>
      <c r="BJ492" s="194"/>
      <c r="BK492" s="194"/>
      <c r="BL492" s="194"/>
      <c r="BM492" s="194"/>
      <c r="BN492" s="194"/>
      <c r="BO492" s="194"/>
      <c r="BP492" s="194"/>
      <c r="BQ492" s="329"/>
      <c r="BR492" s="329"/>
      <c r="BU492" s="194">
        <f t="shared" si="64"/>
        <v>0</v>
      </c>
      <c r="BV492" s="329"/>
      <c r="BW492" s="329"/>
      <c r="BX492" s="329"/>
      <c r="BY492" s="329"/>
    </row>
    <row r="493" spans="1:77" hidden="1">
      <c r="A493" s="317">
        <v>116</v>
      </c>
      <c r="B493" s="16" t="s">
        <v>1137</v>
      </c>
      <c r="C493" s="15"/>
      <c r="D493" s="317" t="s">
        <v>135</v>
      </c>
      <c r="E493" s="305"/>
      <c r="F493" s="236">
        <v>0</v>
      </c>
      <c r="G493" s="236"/>
      <c r="H493" s="305">
        <f t="shared" si="60"/>
        <v>0</v>
      </c>
      <c r="I493" s="305"/>
      <c r="J493" s="305">
        <f t="shared" si="63"/>
        <v>0</v>
      </c>
      <c r="K493" s="319"/>
      <c r="L493" s="329" t="s">
        <v>849</v>
      </c>
      <c r="M493" s="460" t="s">
        <v>392</v>
      </c>
      <c r="N493" s="329"/>
      <c r="O493" s="194"/>
      <c r="P493" s="194">
        <v>0</v>
      </c>
      <c r="Q493" s="194"/>
      <c r="R493" s="194"/>
      <c r="S493" s="194"/>
      <c r="T493" s="194"/>
      <c r="U493" s="194"/>
      <c r="V493" s="194"/>
      <c r="W493" s="194"/>
      <c r="X493" s="194"/>
      <c r="Y493" s="194"/>
      <c r="Z493" s="194"/>
      <c r="AA493" s="194"/>
      <c r="AB493" s="194"/>
      <c r="AC493" s="194"/>
      <c r="AD493" s="194"/>
      <c r="AE493" s="194"/>
      <c r="AF493" s="194"/>
      <c r="AG493" s="194"/>
      <c r="AH493" s="194"/>
      <c r="AI493" s="194"/>
      <c r="AJ493" s="194"/>
      <c r="AK493" s="194"/>
      <c r="AL493" s="194"/>
      <c r="AM493" s="194"/>
      <c r="AN493" s="194"/>
      <c r="AO493" s="194"/>
      <c r="AP493" s="194"/>
      <c r="AQ493" s="194"/>
      <c r="AR493" s="194"/>
      <c r="AS493" s="194"/>
      <c r="AT493" s="194"/>
      <c r="AU493" s="194"/>
      <c r="AV493" s="194"/>
      <c r="AW493" s="194"/>
      <c r="AX493" s="194"/>
      <c r="AY493" s="194"/>
      <c r="AZ493" s="194"/>
      <c r="BA493" s="194"/>
      <c r="BB493" s="194"/>
      <c r="BC493" s="194"/>
      <c r="BD493" s="194"/>
      <c r="BE493" s="194">
        <v>0</v>
      </c>
      <c r="BF493" s="194"/>
      <c r="BG493" s="194"/>
      <c r="BH493" s="194"/>
      <c r="BI493" s="194"/>
      <c r="BJ493" s="194"/>
      <c r="BK493" s="194"/>
      <c r="BL493" s="194"/>
      <c r="BM493" s="194"/>
      <c r="BN493" s="194"/>
      <c r="BO493" s="194"/>
      <c r="BP493" s="194"/>
      <c r="BQ493" s="329"/>
      <c r="BR493" s="329"/>
      <c r="BU493" s="194">
        <f t="shared" si="64"/>
        <v>0</v>
      </c>
      <c r="BV493" s="329"/>
      <c r="BW493" s="329"/>
      <c r="BX493" s="329"/>
      <c r="BY493" s="329"/>
    </row>
    <row r="494" spans="1:77" hidden="1">
      <c r="A494" s="317">
        <v>117</v>
      </c>
      <c r="B494" s="16" t="s">
        <v>1138</v>
      </c>
      <c r="C494" s="15"/>
      <c r="D494" s="317" t="s">
        <v>135</v>
      </c>
      <c r="E494" s="305"/>
      <c r="F494" s="236">
        <v>0</v>
      </c>
      <c r="G494" s="236"/>
      <c r="H494" s="305">
        <f t="shared" si="60"/>
        <v>0</v>
      </c>
      <c r="I494" s="305"/>
      <c r="J494" s="305">
        <f t="shared" si="63"/>
        <v>0</v>
      </c>
      <c r="K494" s="319"/>
      <c r="L494" s="329" t="s">
        <v>849</v>
      </c>
      <c r="M494" s="460" t="s">
        <v>392</v>
      </c>
      <c r="N494" s="329"/>
      <c r="O494" s="194"/>
      <c r="P494" s="194">
        <v>0</v>
      </c>
      <c r="Q494" s="194"/>
      <c r="R494" s="194"/>
      <c r="S494" s="194"/>
      <c r="T494" s="194"/>
      <c r="U494" s="194"/>
      <c r="V494" s="194"/>
      <c r="W494" s="194"/>
      <c r="X494" s="194"/>
      <c r="Y494" s="194"/>
      <c r="Z494" s="194"/>
      <c r="AA494" s="194"/>
      <c r="AB494" s="194"/>
      <c r="AC494" s="194"/>
      <c r="AD494" s="194"/>
      <c r="AE494" s="194"/>
      <c r="AF494" s="194"/>
      <c r="AG494" s="194"/>
      <c r="AH494" s="194"/>
      <c r="AI494" s="194"/>
      <c r="AJ494" s="194"/>
      <c r="AK494" s="194"/>
      <c r="AL494" s="194"/>
      <c r="AM494" s="194"/>
      <c r="AN494" s="194"/>
      <c r="AO494" s="194"/>
      <c r="AP494" s="194"/>
      <c r="AQ494" s="194"/>
      <c r="AR494" s="194"/>
      <c r="AS494" s="194"/>
      <c r="AT494" s="194"/>
      <c r="AU494" s="194"/>
      <c r="AV494" s="194"/>
      <c r="AW494" s="194"/>
      <c r="AX494" s="194"/>
      <c r="AY494" s="194"/>
      <c r="AZ494" s="194"/>
      <c r="BA494" s="194"/>
      <c r="BB494" s="194"/>
      <c r="BC494" s="194"/>
      <c r="BD494" s="194"/>
      <c r="BE494" s="194">
        <v>0</v>
      </c>
      <c r="BF494" s="194"/>
      <c r="BG494" s="194"/>
      <c r="BH494" s="194"/>
      <c r="BI494" s="194"/>
      <c r="BJ494" s="194"/>
      <c r="BK494" s="194"/>
      <c r="BL494" s="194"/>
      <c r="BM494" s="194"/>
      <c r="BN494" s="194"/>
      <c r="BO494" s="194"/>
      <c r="BP494" s="194"/>
      <c r="BQ494" s="329"/>
      <c r="BR494" s="329"/>
      <c r="BU494" s="194">
        <f t="shared" si="64"/>
        <v>0</v>
      </c>
      <c r="BV494" s="329"/>
      <c r="BW494" s="329"/>
      <c r="BX494" s="329"/>
      <c r="BY494" s="329"/>
    </row>
    <row r="495" spans="1:77" hidden="1">
      <c r="A495" s="317">
        <v>118</v>
      </c>
      <c r="B495" s="16" t="s">
        <v>1139</v>
      </c>
      <c r="C495" s="15"/>
      <c r="D495" s="317" t="s">
        <v>135</v>
      </c>
      <c r="E495" s="305"/>
      <c r="F495" s="236">
        <v>0</v>
      </c>
      <c r="G495" s="236"/>
      <c r="H495" s="305">
        <f t="shared" si="60"/>
        <v>0</v>
      </c>
      <c r="I495" s="305"/>
      <c r="J495" s="305">
        <f t="shared" si="63"/>
        <v>0</v>
      </c>
      <c r="K495" s="319"/>
      <c r="L495" s="329" t="s">
        <v>849</v>
      </c>
      <c r="M495" s="460" t="s">
        <v>392</v>
      </c>
      <c r="N495" s="329"/>
      <c r="O495" s="194"/>
      <c r="P495" s="194">
        <v>0</v>
      </c>
      <c r="Q495" s="194"/>
      <c r="R495" s="194"/>
      <c r="S495" s="194"/>
      <c r="T495" s="194"/>
      <c r="U495" s="194"/>
      <c r="V495" s="194"/>
      <c r="W495" s="194"/>
      <c r="X495" s="194"/>
      <c r="Y495" s="194"/>
      <c r="Z495" s="194"/>
      <c r="AA495" s="194"/>
      <c r="AB495" s="194"/>
      <c r="AC495" s="194"/>
      <c r="AD495" s="194"/>
      <c r="AE495" s="194"/>
      <c r="AF495" s="194"/>
      <c r="AG495" s="194"/>
      <c r="AH495" s="194"/>
      <c r="AI495" s="194"/>
      <c r="AJ495" s="194"/>
      <c r="AK495" s="194"/>
      <c r="AL495" s="194"/>
      <c r="AM495" s="194"/>
      <c r="AN495" s="194"/>
      <c r="AO495" s="194"/>
      <c r="AP495" s="194"/>
      <c r="AQ495" s="194"/>
      <c r="AR495" s="194"/>
      <c r="AS495" s="194"/>
      <c r="AT495" s="194"/>
      <c r="AU495" s="194"/>
      <c r="AV495" s="194"/>
      <c r="AW495" s="194"/>
      <c r="AX495" s="194"/>
      <c r="AY495" s="194"/>
      <c r="AZ495" s="194"/>
      <c r="BA495" s="194"/>
      <c r="BB495" s="194"/>
      <c r="BC495" s="194"/>
      <c r="BD495" s="194"/>
      <c r="BE495" s="194">
        <v>0</v>
      </c>
      <c r="BF495" s="194"/>
      <c r="BG495" s="194"/>
      <c r="BH495" s="194"/>
      <c r="BI495" s="194"/>
      <c r="BJ495" s="194"/>
      <c r="BK495" s="194"/>
      <c r="BL495" s="194"/>
      <c r="BM495" s="194"/>
      <c r="BN495" s="194"/>
      <c r="BO495" s="194"/>
      <c r="BP495" s="194"/>
      <c r="BQ495" s="329"/>
      <c r="BR495" s="329"/>
      <c r="BU495" s="194">
        <f t="shared" si="64"/>
        <v>0</v>
      </c>
      <c r="BV495" s="329"/>
      <c r="BW495" s="329"/>
      <c r="BX495" s="329"/>
      <c r="BY495" s="329"/>
    </row>
    <row r="496" spans="1:77" hidden="1">
      <c r="A496" s="317">
        <v>119</v>
      </c>
      <c r="B496" s="16" t="s">
        <v>1140</v>
      </c>
      <c r="C496" s="15"/>
      <c r="D496" s="317" t="s">
        <v>135</v>
      </c>
      <c r="E496" s="305"/>
      <c r="F496" s="236">
        <v>0</v>
      </c>
      <c r="G496" s="236"/>
      <c r="H496" s="305">
        <f t="shared" si="60"/>
        <v>0</v>
      </c>
      <c r="I496" s="305"/>
      <c r="J496" s="305">
        <f t="shared" si="63"/>
        <v>0</v>
      </c>
      <c r="K496" s="319"/>
      <c r="L496" s="329" t="s">
        <v>849</v>
      </c>
      <c r="M496" s="460" t="s">
        <v>392</v>
      </c>
      <c r="N496" s="329"/>
      <c r="O496" s="194"/>
      <c r="P496" s="194">
        <v>0</v>
      </c>
      <c r="Q496" s="194"/>
      <c r="R496" s="194"/>
      <c r="S496" s="194"/>
      <c r="T496" s="194"/>
      <c r="U496" s="194"/>
      <c r="V496" s="194"/>
      <c r="W496" s="194"/>
      <c r="X496" s="194"/>
      <c r="Y496" s="194"/>
      <c r="Z496" s="194"/>
      <c r="AA496" s="194"/>
      <c r="AB496" s="194"/>
      <c r="AC496" s="194"/>
      <c r="AD496" s="194"/>
      <c r="AE496" s="194"/>
      <c r="AF496" s="194"/>
      <c r="AG496" s="194"/>
      <c r="AH496" s="194"/>
      <c r="AI496" s="194"/>
      <c r="AJ496" s="194"/>
      <c r="AK496" s="194"/>
      <c r="AL496" s="194"/>
      <c r="AM496" s="194"/>
      <c r="AN496" s="194"/>
      <c r="AO496" s="194"/>
      <c r="AP496" s="194"/>
      <c r="AQ496" s="194"/>
      <c r="AR496" s="194"/>
      <c r="AS496" s="194"/>
      <c r="AT496" s="194"/>
      <c r="AU496" s="194"/>
      <c r="AV496" s="194"/>
      <c r="AW496" s="194"/>
      <c r="AX496" s="194"/>
      <c r="AY496" s="194"/>
      <c r="AZ496" s="194"/>
      <c r="BA496" s="194"/>
      <c r="BB496" s="194"/>
      <c r="BC496" s="194"/>
      <c r="BD496" s="194"/>
      <c r="BE496" s="194">
        <v>0</v>
      </c>
      <c r="BF496" s="194"/>
      <c r="BG496" s="194"/>
      <c r="BH496" s="194"/>
      <c r="BI496" s="194"/>
      <c r="BJ496" s="194"/>
      <c r="BK496" s="194"/>
      <c r="BL496" s="194"/>
      <c r="BM496" s="194"/>
      <c r="BN496" s="194"/>
      <c r="BO496" s="194"/>
      <c r="BP496" s="194"/>
      <c r="BQ496" s="329"/>
      <c r="BR496" s="329"/>
      <c r="BU496" s="194">
        <f t="shared" si="64"/>
        <v>0</v>
      </c>
      <c r="BV496" s="329"/>
      <c r="BW496" s="329"/>
      <c r="BX496" s="329"/>
      <c r="BY496" s="329"/>
    </row>
    <row r="497" spans="1:78" hidden="1">
      <c r="A497" s="317">
        <v>120</v>
      </c>
      <c r="B497" s="16" t="s">
        <v>1141</v>
      </c>
      <c r="C497" s="15"/>
      <c r="D497" s="317" t="s">
        <v>135</v>
      </c>
      <c r="E497" s="305"/>
      <c r="F497" s="236">
        <v>0</v>
      </c>
      <c r="G497" s="236"/>
      <c r="H497" s="305">
        <f t="shared" si="60"/>
        <v>0</v>
      </c>
      <c r="I497" s="305"/>
      <c r="J497" s="305">
        <f t="shared" si="63"/>
        <v>0</v>
      </c>
      <c r="K497" s="319"/>
      <c r="L497" s="329" t="s">
        <v>849</v>
      </c>
      <c r="M497" s="460" t="s">
        <v>392</v>
      </c>
      <c r="N497" s="329"/>
      <c r="O497" s="194"/>
      <c r="P497" s="194">
        <v>0</v>
      </c>
      <c r="Q497" s="194"/>
      <c r="R497" s="194"/>
      <c r="S497" s="194"/>
      <c r="T497" s="194"/>
      <c r="U497" s="194"/>
      <c r="V497" s="194"/>
      <c r="W497" s="194"/>
      <c r="X497" s="194"/>
      <c r="Y497" s="194"/>
      <c r="Z497" s="194"/>
      <c r="AA497" s="194"/>
      <c r="AB497" s="194"/>
      <c r="AC497" s="194"/>
      <c r="AD497" s="194"/>
      <c r="AE497" s="194"/>
      <c r="AF497" s="194"/>
      <c r="AG497" s="194"/>
      <c r="AH497" s="194"/>
      <c r="AI497" s="194"/>
      <c r="AJ497" s="194"/>
      <c r="AK497" s="194"/>
      <c r="AL497" s="194"/>
      <c r="AM497" s="194"/>
      <c r="AN497" s="194"/>
      <c r="AO497" s="194"/>
      <c r="AP497" s="194"/>
      <c r="AQ497" s="194"/>
      <c r="AR497" s="194"/>
      <c r="AS497" s="194"/>
      <c r="AT497" s="194"/>
      <c r="AU497" s="194"/>
      <c r="AV497" s="194"/>
      <c r="AW497" s="194"/>
      <c r="AX497" s="194"/>
      <c r="AY497" s="194"/>
      <c r="AZ497" s="194"/>
      <c r="BA497" s="194"/>
      <c r="BB497" s="194"/>
      <c r="BC497" s="194"/>
      <c r="BD497" s="194"/>
      <c r="BE497" s="194">
        <v>0</v>
      </c>
      <c r="BF497" s="194"/>
      <c r="BG497" s="194"/>
      <c r="BH497" s="194"/>
      <c r="BI497" s="194"/>
      <c r="BJ497" s="194"/>
      <c r="BK497" s="194"/>
      <c r="BL497" s="194"/>
      <c r="BM497" s="194"/>
      <c r="BN497" s="194"/>
      <c r="BO497" s="194"/>
      <c r="BP497" s="194"/>
      <c r="BQ497" s="329"/>
      <c r="BR497" s="329"/>
      <c r="BU497" s="194">
        <f t="shared" si="64"/>
        <v>0</v>
      </c>
      <c r="BV497" s="329"/>
      <c r="BW497" s="329"/>
      <c r="BX497" s="329"/>
      <c r="BY497" s="329"/>
    </row>
    <row r="498" spans="1:78" ht="66" hidden="1">
      <c r="A498" s="317">
        <v>4</v>
      </c>
      <c r="B498" s="318" t="s">
        <v>1142</v>
      </c>
      <c r="C498" s="15" t="s">
        <v>1143</v>
      </c>
      <c r="D498" s="317" t="s">
        <v>135</v>
      </c>
      <c r="E498" s="305">
        <v>3.4</v>
      </c>
      <c r="F498" s="305">
        <v>0</v>
      </c>
      <c r="G498" s="305"/>
      <c r="H498" s="305">
        <f t="shared" si="57"/>
        <v>0</v>
      </c>
      <c r="I498" s="305">
        <v>0</v>
      </c>
      <c r="J498" s="305">
        <f t="shared" si="54"/>
        <v>0</v>
      </c>
      <c r="K498" s="319" t="s">
        <v>387</v>
      </c>
      <c r="L498" s="299"/>
      <c r="M498" s="460" t="s">
        <v>392</v>
      </c>
      <c r="N498" s="299"/>
      <c r="O498" s="194"/>
      <c r="P498" s="194">
        <v>0</v>
      </c>
      <c r="Q498" s="194"/>
      <c r="R498" s="194"/>
      <c r="S498" s="194"/>
      <c r="T498" s="194"/>
      <c r="U498" s="194"/>
      <c r="V498" s="194"/>
      <c r="W498" s="194"/>
      <c r="X498" s="194"/>
      <c r="Y498" s="194"/>
      <c r="Z498" s="194"/>
      <c r="AA498" s="194"/>
      <c r="AB498" s="194"/>
      <c r="AC498" s="194"/>
      <c r="AD498" s="194"/>
      <c r="AE498" s="194"/>
      <c r="AF498" s="194"/>
      <c r="AG498" s="194"/>
      <c r="AH498" s="194"/>
      <c r="AI498" s="194"/>
      <c r="AJ498" s="194"/>
      <c r="AK498" s="194"/>
      <c r="AL498" s="194"/>
      <c r="AM498" s="194"/>
      <c r="AN498" s="194"/>
      <c r="AO498" s="194"/>
      <c r="AP498" s="194"/>
      <c r="AQ498" s="194"/>
      <c r="AR498" s="194"/>
      <c r="AS498" s="194"/>
      <c r="AT498" s="194"/>
      <c r="AU498" s="194"/>
      <c r="AV498" s="194"/>
      <c r="AW498" s="194"/>
      <c r="AX498" s="194"/>
      <c r="AY498" s="194"/>
      <c r="AZ498" s="194"/>
      <c r="BA498" s="194"/>
      <c r="BB498" s="194"/>
      <c r="BC498" s="194"/>
      <c r="BD498" s="194"/>
      <c r="BE498" s="194">
        <v>0</v>
      </c>
      <c r="BF498" s="194"/>
      <c r="BG498" s="194"/>
      <c r="BH498" s="194"/>
      <c r="BI498" s="194"/>
      <c r="BJ498" s="194"/>
      <c r="BK498" s="194"/>
      <c r="BL498" s="194"/>
      <c r="BM498" s="194"/>
      <c r="BN498" s="194"/>
      <c r="BO498" s="194"/>
      <c r="BP498" s="194"/>
      <c r="BQ498" s="193" t="s">
        <v>1144</v>
      </c>
      <c r="BR498" s="193"/>
      <c r="BS498" s="321"/>
      <c r="BT498" s="295" t="s">
        <v>703</v>
      </c>
      <c r="BU498" s="194">
        <f t="shared" si="58"/>
        <v>3.4</v>
      </c>
      <c r="BV498" s="322" t="s">
        <v>410</v>
      </c>
      <c r="BW498" s="322"/>
      <c r="BX498" s="322"/>
      <c r="BY498" s="322"/>
    </row>
    <row r="499" spans="1:78" ht="49.5" hidden="1">
      <c r="A499" s="317">
        <v>30</v>
      </c>
      <c r="B499" s="318" t="s">
        <v>1145</v>
      </c>
      <c r="C499" s="461" t="s">
        <v>414</v>
      </c>
      <c r="D499" s="317" t="s">
        <v>135</v>
      </c>
      <c r="E499" s="305">
        <v>5</v>
      </c>
      <c r="F499" s="305">
        <v>0</v>
      </c>
      <c r="G499" s="305"/>
      <c r="H499" s="305">
        <f t="shared" si="57"/>
        <v>0</v>
      </c>
      <c r="I499" s="305"/>
      <c r="J499" s="305">
        <f t="shared" si="54"/>
        <v>0</v>
      </c>
      <c r="K499" s="319" t="s">
        <v>387</v>
      </c>
      <c r="L499" s="299"/>
      <c r="M499" s="460" t="s">
        <v>392</v>
      </c>
      <c r="N499" s="299"/>
      <c r="O499" s="349"/>
      <c r="P499" s="194">
        <v>0</v>
      </c>
      <c r="Q499" s="349"/>
      <c r="R499" s="349"/>
      <c r="S499" s="349"/>
      <c r="T499" s="385"/>
      <c r="U499" s="385"/>
      <c r="V499" s="385"/>
      <c r="W499" s="349"/>
      <c r="X499" s="349"/>
      <c r="Y499" s="349"/>
      <c r="Z499" s="349"/>
      <c r="AA499" s="194"/>
      <c r="AB499" s="194"/>
      <c r="AC499" s="194"/>
      <c r="AD499" s="349"/>
      <c r="AE499" s="349"/>
      <c r="AF499" s="194"/>
      <c r="AG499" s="194"/>
      <c r="AH499" s="194"/>
      <c r="AI499" s="194"/>
      <c r="AJ499" s="194"/>
      <c r="AK499" s="194"/>
      <c r="AL499" s="194"/>
      <c r="AM499" s="194"/>
      <c r="AN499" s="194"/>
      <c r="AO499" s="194"/>
      <c r="AP499" s="349"/>
      <c r="AQ499" s="349"/>
      <c r="AR499" s="349"/>
      <c r="AS499" s="349"/>
      <c r="AT499" s="349"/>
      <c r="AU499" s="349"/>
      <c r="AV499" s="349"/>
      <c r="AW499" s="349"/>
      <c r="AX499" s="349"/>
      <c r="AY499" s="349"/>
      <c r="AZ499" s="349"/>
      <c r="BA499" s="349"/>
      <c r="BB499" s="194"/>
      <c r="BC499" s="194"/>
      <c r="BD499" s="194"/>
      <c r="BE499" s="194">
        <v>0</v>
      </c>
      <c r="BF499" s="194"/>
      <c r="BG499" s="194"/>
      <c r="BH499" s="194"/>
      <c r="BI499" s="194"/>
      <c r="BJ499" s="194"/>
      <c r="BK499" s="194"/>
      <c r="BL499" s="194"/>
      <c r="BM499" s="194"/>
      <c r="BN499" s="194"/>
      <c r="BO499" s="194"/>
      <c r="BP499" s="194"/>
      <c r="BQ499" s="193" t="s">
        <v>1146</v>
      </c>
      <c r="BR499" s="193"/>
      <c r="BS499" s="321" t="s">
        <v>479</v>
      </c>
      <c r="BU499" s="194">
        <f t="shared" si="58"/>
        <v>5</v>
      </c>
      <c r="BV499" s="322" t="s">
        <v>410</v>
      </c>
      <c r="BW499" s="322"/>
      <c r="BX499" s="322"/>
      <c r="BY499" s="322"/>
    </row>
    <row r="500" spans="1:78" hidden="1">
      <c r="A500" s="317">
        <v>60</v>
      </c>
      <c r="B500" s="318" t="s">
        <v>1147</v>
      </c>
      <c r="C500" s="461" t="s">
        <v>418</v>
      </c>
      <c r="D500" s="317" t="s">
        <v>135</v>
      </c>
      <c r="E500" s="305">
        <v>0.5</v>
      </c>
      <c r="F500" s="305">
        <v>0</v>
      </c>
      <c r="G500" s="305"/>
      <c r="H500" s="305">
        <f t="shared" si="57"/>
        <v>0</v>
      </c>
      <c r="I500" s="305"/>
      <c r="J500" s="305">
        <f t="shared" si="54"/>
        <v>0</v>
      </c>
      <c r="K500" s="319" t="s">
        <v>387</v>
      </c>
      <c r="L500" s="299"/>
      <c r="M500" s="460" t="s">
        <v>392</v>
      </c>
      <c r="N500" s="299"/>
      <c r="O500" s="349"/>
      <c r="P500" s="194">
        <v>0</v>
      </c>
      <c r="Q500" s="349"/>
      <c r="R500" s="349"/>
      <c r="S500" s="349"/>
      <c r="T500" s="349"/>
      <c r="U500" s="349"/>
      <c r="V500" s="349"/>
      <c r="W500" s="349"/>
      <c r="X500" s="349"/>
      <c r="Y500" s="349"/>
      <c r="Z500" s="349"/>
      <c r="AA500" s="194"/>
      <c r="AB500" s="194"/>
      <c r="AC500" s="194"/>
      <c r="AD500" s="349"/>
      <c r="AE500" s="349"/>
      <c r="AF500" s="194"/>
      <c r="AG500" s="194"/>
      <c r="AH500" s="194"/>
      <c r="AI500" s="194"/>
      <c r="AJ500" s="194"/>
      <c r="AK500" s="194"/>
      <c r="AL500" s="194"/>
      <c r="AM500" s="194"/>
      <c r="AN500" s="194"/>
      <c r="AO500" s="194"/>
      <c r="AP500" s="349"/>
      <c r="AQ500" s="349"/>
      <c r="AR500" s="349"/>
      <c r="AS500" s="349"/>
      <c r="AT500" s="349"/>
      <c r="AU500" s="349"/>
      <c r="AV500" s="349"/>
      <c r="AW500" s="349"/>
      <c r="AX500" s="349"/>
      <c r="AY500" s="349"/>
      <c r="AZ500" s="349"/>
      <c r="BA500" s="349"/>
      <c r="BB500" s="194"/>
      <c r="BC500" s="194"/>
      <c r="BD500" s="194"/>
      <c r="BE500" s="194">
        <v>0</v>
      </c>
      <c r="BF500" s="194"/>
      <c r="BG500" s="194"/>
      <c r="BH500" s="194"/>
      <c r="BI500" s="194"/>
      <c r="BJ500" s="194"/>
      <c r="BK500" s="194"/>
      <c r="BL500" s="194"/>
      <c r="BM500" s="194"/>
      <c r="BN500" s="194"/>
      <c r="BO500" s="194"/>
      <c r="BP500" s="194"/>
      <c r="BQ500" s="193" t="s">
        <v>1148</v>
      </c>
      <c r="BR500" s="193"/>
      <c r="BS500" s="321" t="s">
        <v>479</v>
      </c>
      <c r="BU500" s="194">
        <f t="shared" si="58"/>
        <v>0.5</v>
      </c>
      <c r="BV500" s="322" t="s">
        <v>410</v>
      </c>
      <c r="BW500" s="322"/>
      <c r="BX500" s="322"/>
      <c r="BY500" s="322"/>
    </row>
    <row r="501" spans="1:78" ht="33" hidden="1">
      <c r="A501" s="317">
        <v>62</v>
      </c>
      <c r="B501" s="318" t="s">
        <v>1149</v>
      </c>
      <c r="C501" s="461" t="s">
        <v>418</v>
      </c>
      <c r="D501" s="317" t="s">
        <v>135</v>
      </c>
      <c r="E501" s="305">
        <v>0.15</v>
      </c>
      <c r="F501" s="305">
        <v>0</v>
      </c>
      <c r="G501" s="305"/>
      <c r="H501" s="305">
        <f t="shared" si="57"/>
        <v>0</v>
      </c>
      <c r="I501" s="305"/>
      <c r="J501" s="305">
        <f t="shared" si="54"/>
        <v>0</v>
      </c>
      <c r="K501" s="319" t="s">
        <v>387</v>
      </c>
      <c r="L501" s="299"/>
      <c r="M501" s="460" t="s">
        <v>392</v>
      </c>
      <c r="N501" s="299"/>
      <c r="O501" s="349"/>
      <c r="P501" s="194">
        <v>0</v>
      </c>
      <c r="Q501" s="349"/>
      <c r="R501" s="349"/>
      <c r="S501" s="349"/>
      <c r="T501" s="349"/>
      <c r="U501" s="349"/>
      <c r="V501" s="349"/>
      <c r="W501" s="349"/>
      <c r="X501" s="349"/>
      <c r="Y501" s="349"/>
      <c r="Z501" s="349"/>
      <c r="AA501" s="194"/>
      <c r="AB501" s="194"/>
      <c r="AC501" s="194"/>
      <c r="AD501" s="349"/>
      <c r="AE501" s="349"/>
      <c r="AF501" s="194"/>
      <c r="AG501" s="194"/>
      <c r="AH501" s="194"/>
      <c r="AI501" s="194"/>
      <c r="AJ501" s="194"/>
      <c r="AK501" s="194"/>
      <c r="AL501" s="194"/>
      <c r="AM501" s="194"/>
      <c r="AN501" s="194"/>
      <c r="AO501" s="194"/>
      <c r="AP501" s="349"/>
      <c r="AQ501" s="349"/>
      <c r="AR501" s="349"/>
      <c r="AS501" s="349"/>
      <c r="AT501" s="349"/>
      <c r="AU501" s="349"/>
      <c r="AV501" s="349"/>
      <c r="AW501" s="349"/>
      <c r="AX501" s="349"/>
      <c r="AY501" s="349"/>
      <c r="AZ501" s="349"/>
      <c r="BA501" s="349"/>
      <c r="BB501" s="194"/>
      <c r="BC501" s="194"/>
      <c r="BD501" s="194"/>
      <c r="BE501" s="194">
        <v>0</v>
      </c>
      <c r="BF501" s="194"/>
      <c r="BG501" s="194"/>
      <c r="BH501" s="194"/>
      <c r="BI501" s="194"/>
      <c r="BJ501" s="194"/>
      <c r="BK501" s="194"/>
      <c r="BL501" s="194"/>
      <c r="BM501" s="194"/>
      <c r="BN501" s="194"/>
      <c r="BO501" s="194"/>
      <c r="BP501" s="194"/>
      <c r="BQ501" s="193" t="s">
        <v>1150</v>
      </c>
      <c r="BR501" s="193"/>
      <c r="BS501" s="321" t="s">
        <v>409</v>
      </c>
      <c r="BU501" s="194">
        <f t="shared" si="58"/>
        <v>0.15</v>
      </c>
      <c r="BV501" s="322" t="s">
        <v>410</v>
      </c>
      <c r="BW501" s="322"/>
      <c r="BX501" s="322"/>
      <c r="BY501" s="322"/>
    </row>
    <row r="502" spans="1:78" ht="33" hidden="1">
      <c r="A502" s="317">
        <v>63</v>
      </c>
      <c r="B502" s="318" t="s">
        <v>1151</v>
      </c>
      <c r="C502" s="461" t="s">
        <v>418</v>
      </c>
      <c r="D502" s="317" t="s">
        <v>135</v>
      </c>
      <c r="E502" s="305">
        <v>2</v>
      </c>
      <c r="F502" s="305">
        <v>0</v>
      </c>
      <c r="G502" s="305"/>
      <c r="H502" s="305">
        <f t="shared" si="57"/>
        <v>0</v>
      </c>
      <c r="I502" s="305"/>
      <c r="J502" s="305">
        <f t="shared" si="54"/>
        <v>0</v>
      </c>
      <c r="K502" s="319" t="s">
        <v>387</v>
      </c>
      <c r="L502" s="299"/>
      <c r="M502" s="460" t="s">
        <v>392</v>
      </c>
      <c r="N502" s="299"/>
      <c r="O502" s="349"/>
      <c r="P502" s="194">
        <v>0</v>
      </c>
      <c r="Q502" s="349"/>
      <c r="R502" s="349"/>
      <c r="S502" s="349"/>
      <c r="T502" s="349"/>
      <c r="U502" s="349"/>
      <c r="V502" s="349"/>
      <c r="W502" s="349"/>
      <c r="X502" s="349"/>
      <c r="Y502" s="349"/>
      <c r="Z502" s="349"/>
      <c r="AA502" s="194"/>
      <c r="AB502" s="194"/>
      <c r="AC502" s="194"/>
      <c r="AD502" s="349"/>
      <c r="AE502" s="349"/>
      <c r="AF502" s="194"/>
      <c r="AG502" s="194"/>
      <c r="AH502" s="194"/>
      <c r="AI502" s="194"/>
      <c r="AJ502" s="194"/>
      <c r="AK502" s="194"/>
      <c r="AL502" s="194"/>
      <c r="AM502" s="194"/>
      <c r="AN502" s="194"/>
      <c r="AO502" s="194"/>
      <c r="AP502" s="349"/>
      <c r="AQ502" s="349"/>
      <c r="AR502" s="349"/>
      <c r="AS502" s="349"/>
      <c r="AT502" s="349"/>
      <c r="AU502" s="349"/>
      <c r="AV502" s="349"/>
      <c r="AW502" s="349"/>
      <c r="AX502" s="349"/>
      <c r="AY502" s="349"/>
      <c r="AZ502" s="349"/>
      <c r="BA502" s="349"/>
      <c r="BB502" s="194"/>
      <c r="BC502" s="194"/>
      <c r="BD502" s="194"/>
      <c r="BE502" s="194">
        <v>0</v>
      </c>
      <c r="BF502" s="194"/>
      <c r="BG502" s="194"/>
      <c r="BH502" s="194"/>
      <c r="BI502" s="194"/>
      <c r="BJ502" s="194"/>
      <c r="BK502" s="194"/>
      <c r="BL502" s="194"/>
      <c r="BM502" s="194"/>
      <c r="BN502" s="194"/>
      <c r="BO502" s="194"/>
      <c r="BP502" s="194"/>
      <c r="BQ502" s="193" t="s">
        <v>1152</v>
      </c>
      <c r="BR502" s="193" t="s">
        <v>1153</v>
      </c>
      <c r="BS502" s="321" t="s">
        <v>479</v>
      </c>
      <c r="BU502" s="194">
        <f t="shared" si="58"/>
        <v>2</v>
      </c>
      <c r="BV502" s="322" t="s">
        <v>410</v>
      </c>
      <c r="BW502" s="322"/>
      <c r="BX502" s="322"/>
      <c r="BY502" s="322"/>
    </row>
    <row r="503" spans="1:78" ht="49.5" hidden="1">
      <c r="A503" s="317">
        <v>64</v>
      </c>
      <c r="B503" s="318" t="s">
        <v>1154</v>
      </c>
      <c r="C503" s="15" t="s">
        <v>1155</v>
      </c>
      <c r="D503" s="317" t="s">
        <v>135</v>
      </c>
      <c r="E503" s="305">
        <v>8.8341499999999993</v>
      </c>
      <c r="F503" s="305">
        <v>0</v>
      </c>
      <c r="G503" s="305"/>
      <c r="H503" s="305">
        <f t="shared" si="57"/>
        <v>0</v>
      </c>
      <c r="I503" s="305">
        <v>0</v>
      </c>
      <c r="J503" s="305">
        <f t="shared" si="54"/>
        <v>0</v>
      </c>
      <c r="K503" s="319" t="s">
        <v>387</v>
      </c>
      <c r="L503" s="299"/>
      <c r="M503" s="460" t="s">
        <v>392</v>
      </c>
      <c r="N503" s="299"/>
      <c r="O503" s="194"/>
      <c r="P503" s="194">
        <v>0</v>
      </c>
      <c r="Q503" s="194"/>
      <c r="R503" s="194"/>
      <c r="S503" s="194"/>
      <c r="T503" s="194"/>
      <c r="U503" s="194"/>
      <c r="V503" s="194"/>
      <c r="W503" s="194"/>
      <c r="X503" s="194"/>
      <c r="Y503" s="194"/>
      <c r="Z503" s="194"/>
      <c r="AA503" s="194"/>
      <c r="AB503" s="194"/>
      <c r="AC503" s="194"/>
      <c r="AD503" s="194"/>
      <c r="AE503" s="194"/>
      <c r="AF503" s="194"/>
      <c r="AG503" s="194"/>
      <c r="AH503" s="194"/>
      <c r="AI503" s="194"/>
      <c r="AJ503" s="194"/>
      <c r="AK503" s="194"/>
      <c r="AL503" s="194"/>
      <c r="AM503" s="194"/>
      <c r="AN503" s="194"/>
      <c r="AO503" s="194"/>
      <c r="AP503" s="194"/>
      <c r="AQ503" s="194"/>
      <c r="AR503" s="194"/>
      <c r="AS503" s="194"/>
      <c r="AT503" s="194"/>
      <c r="AU503" s="194"/>
      <c r="AV503" s="194"/>
      <c r="AW503" s="194"/>
      <c r="AX503" s="194"/>
      <c r="AY503" s="194"/>
      <c r="AZ503" s="194"/>
      <c r="BA503" s="194"/>
      <c r="BB503" s="194"/>
      <c r="BC503" s="194"/>
      <c r="BD503" s="194"/>
      <c r="BE503" s="194">
        <v>0</v>
      </c>
      <c r="BF503" s="194"/>
      <c r="BG503" s="194"/>
      <c r="BH503" s="194"/>
      <c r="BI503" s="194"/>
      <c r="BJ503" s="194"/>
      <c r="BK503" s="194"/>
      <c r="BL503" s="194"/>
      <c r="BM503" s="194"/>
      <c r="BN503" s="194"/>
      <c r="BO503" s="194"/>
      <c r="BP503" s="194"/>
      <c r="BQ503" s="193" t="s">
        <v>1156</v>
      </c>
      <c r="BR503" s="193"/>
      <c r="BS503" s="321"/>
      <c r="BU503" s="194">
        <f t="shared" si="58"/>
        <v>8.8341499999999993</v>
      </c>
      <c r="BV503" s="322" t="s">
        <v>410</v>
      </c>
      <c r="BW503" s="322"/>
      <c r="BX503" s="322"/>
      <c r="BY503" s="322"/>
    </row>
    <row r="504" spans="1:78" ht="33" hidden="1">
      <c r="A504" s="317">
        <v>113</v>
      </c>
      <c r="B504" s="318" t="s">
        <v>1157</v>
      </c>
      <c r="C504" s="15" t="s">
        <v>1158</v>
      </c>
      <c r="D504" s="317" t="s">
        <v>135</v>
      </c>
      <c r="E504" s="305">
        <v>3.3999999999999995</v>
      </c>
      <c r="F504" s="305">
        <v>0</v>
      </c>
      <c r="G504" s="305"/>
      <c r="H504" s="305">
        <f t="shared" si="57"/>
        <v>0</v>
      </c>
      <c r="I504" s="305"/>
      <c r="J504" s="305">
        <f t="shared" si="54"/>
        <v>0</v>
      </c>
      <c r="K504" s="319" t="s">
        <v>387</v>
      </c>
      <c r="L504" s="299"/>
      <c r="M504" s="460" t="s">
        <v>392</v>
      </c>
      <c r="N504" s="299"/>
      <c r="O504" s="194"/>
      <c r="P504" s="194">
        <v>0</v>
      </c>
      <c r="Q504" s="194"/>
      <c r="R504" s="194"/>
      <c r="S504" s="194"/>
      <c r="T504" s="194"/>
      <c r="U504" s="194"/>
      <c r="V504" s="194"/>
      <c r="W504" s="194"/>
      <c r="X504" s="194"/>
      <c r="Y504" s="194"/>
      <c r="Z504" s="194"/>
      <c r="AA504" s="194"/>
      <c r="AB504" s="194"/>
      <c r="AC504" s="194"/>
      <c r="AD504" s="194"/>
      <c r="AE504" s="194"/>
      <c r="AF504" s="194"/>
      <c r="AG504" s="194"/>
      <c r="AH504" s="194"/>
      <c r="AI504" s="194"/>
      <c r="AJ504" s="194"/>
      <c r="AK504" s="194"/>
      <c r="AL504" s="194"/>
      <c r="AM504" s="194"/>
      <c r="AN504" s="194"/>
      <c r="AO504" s="194"/>
      <c r="AP504" s="194"/>
      <c r="AQ504" s="194"/>
      <c r="AR504" s="194"/>
      <c r="AS504" s="194"/>
      <c r="AT504" s="194"/>
      <c r="AU504" s="194"/>
      <c r="AV504" s="194"/>
      <c r="AW504" s="194"/>
      <c r="AX504" s="194"/>
      <c r="AY504" s="194"/>
      <c r="AZ504" s="194"/>
      <c r="BA504" s="194"/>
      <c r="BB504" s="194"/>
      <c r="BC504" s="194"/>
      <c r="BD504" s="194"/>
      <c r="BE504" s="194">
        <v>0</v>
      </c>
      <c r="BF504" s="194"/>
      <c r="BG504" s="194"/>
      <c r="BH504" s="194"/>
      <c r="BI504" s="194"/>
      <c r="BJ504" s="194"/>
      <c r="BK504" s="194"/>
      <c r="BL504" s="194"/>
      <c r="BM504" s="194"/>
      <c r="BN504" s="194"/>
      <c r="BO504" s="194"/>
      <c r="BP504" s="194"/>
      <c r="BQ504" s="193" t="s">
        <v>1159</v>
      </c>
      <c r="BR504" s="193"/>
      <c r="BS504" s="321"/>
      <c r="BU504" s="194">
        <f t="shared" si="58"/>
        <v>3.3999999999999995</v>
      </c>
      <c r="BV504" s="322" t="s">
        <v>410</v>
      </c>
      <c r="BW504" s="322"/>
      <c r="BX504" s="322"/>
      <c r="BY504" s="322"/>
    </row>
    <row r="505" spans="1:78" ht="23.25" customHeight="1">
      <c r="A505" s="302" t="s">
        <v>1160</v>
      </c>
      <c r="B505" s="303" t="s">
        <v>1161</v>
      </c>
      <c r="C505" s="13"/>
      <c r="D505" s="302"/>
      <c r="E505" s="304"/>
      <c r="F505" s="304">
        <v>0</v>
      </c>
      <c r="G505" s="304"/>
      <c r="H505" s="305">
        <f t="shared" si="55"/>
        <v>0</v>
      </c>
      <c r="I505" s="304"/>
      <c r="J505" s="305">
        <f t="shared" ref="J505" si="65">SUM(O505:BP505)-V505</f>
        <v>0</v>
      </c>
      <c r="K505" s="306"/>
      <c r="L505" s="192"/>
      <c r="M505" s="460" t="s">
        <v>392</v>
      </c>
      <c r="N505" s="299"/>
      <c r="O505" s="194"/>
      <c r="P505" s="350">
        <v>0</v>
      </c>
      <c r="Q505" s="194"/>
      <c r="R505" s="194"/>
      <c r="S505" s="194"/>
      <c r="T505" s="194"/>
      <c r="U505" s="194"/>
      <c r="V505" s="194"/>
      <c r="W505" s="194"/>
      <c r="X505" s="194"/>
      <c r="Y505" s="194"/>
      <c r="Z505" s="194"/>
      <c r="AA505" s="194"/>
      <c r="AB505" s="194"/>
      <c r="AC505" s="194"/>
      <c r="AD505" s="194"/>
      <c r="AE505" s="194"/>
      <c r="AF505" s="194"/>
      <c r="AG505" s="194"/>
      <c r="AH505" s="194"/>
      <c r="AI505" s="194"/>
      <c r="AJ505" s="194"/>
      <c r="AK505" s="194"/>
      <c r="AL505" s="194"/>
      <c r="AM505" s="194"/>
      <c r="AN505" s="194"/>
      <c r="AO505" s="194"/>
      <c r="AP505" s="194"/>
      <c r="AQ505" s="194"/>
      <c r="AR505" s="194"/>
      <c r="AS505" s="194"/>
      <c r="AT505" s="194"/>
      <c r="AU505" s="194"/>
      <c r="AV505" s="194"/>
      <c r="AW505" s="194"/>
      <c r="AX505" s="194"/>
      <c r="AY505" s="194"/>
      <c r="AZ505" s="194"/>
      <c r="BA505" s="194"/>
      <c r="BB505" s="194"/>
      <c r="BC505" s="194"/>
      <c r="BD505" s="194"/>
      <c r="BE505" s="194">
        <v>0</v>
      </c>
      <c r="BF505" s="194"/>
      <c r="BG505" s="194"/>
      <c r="BH505" s="194"/>
      <c r="BI505" s="194"/>
      <c r="BJ505" s="194"/>
      <c r="BK505" s="194"/>
      <c r="BL505" s="194"/>
      <c r="BM505" s="194"/>
      <c r="BN505" s="194"/>
      <c r="BO505" s="194"/>
      <c r="BP505" s="194"/>
      <c r="BQ505" s="307"/>
      <c r="BR505" s="307"/>
      <c r="BS505" s="308"/>
      <c r="BT505" s="309"/>
      <c r="BU505" s="194">
        <f t="shared" si="58"/>
        <v>0</v>
      </c>
      <c r="BV505" s="310"/>
      <c r="BW505" s="310"/>
      <c r="BX505" s="310"/>
      <c r="BY505" s="310"/>
      <c r="BZ505" s="311"/>
    </row>
    <row r="506" spans="1:78" ht="23.25" customHeight="1">
      <c r="A506" s="317">
        <v>1</v>
      </c>
      <c r="B506" s="318" t="s">
        <v>1162</v>
      </c>
      <c r="C506" s="462" t="s">
        <v>436</v>
      </c>
      <c r="D506" s="317" t="s">
        <v>139</v>
      </c>
      <c r="E506" s="305">
        <v>0.08</v>
      </c>
      <c r="F506" s="305">
        <v>0.08</v>
      </c>
      <c r="G506" s="305"/>
      <c r="H506" s="305">
        <f t="shared" si="55"/>
        <v>0.08</v>
      </c>
      <c r="I506" s="305">
        <v>2.0000000000000004E-2</v>
      </c>
      <c r="J506" s="305">
        <f t="shared" ref="J506:J531" si="66">SUM(O506:BP506)-V506</f>
        <v>0.06</v>
      </c>
      <c r="K506" s="319" t="s">
        <v>389</v>
      </c>
      <c r="L506" s="299"/>
      <c r="M506" s="460" t="s">
        <v>392</v>
      </c>
      <c r="N506" s="458" t="s">
        <v>381</v>
      </c>
      <c r="O506" s="349"/>
      <c r="P506" s="350">
        <v>0.06</v>
      </c>
      <c r="Q506" s="349"/>
      <c r="R506" s="349"/>
      <c r="S506" s="349"/>
      <c r="T506" s="349"/>
      <c r="U506" s="349"/>
      <c r="V506" s="349"/>
      <c r="W506" s="349"/>
      <c r="X506" s="349"/>
      <c r="Y506" s="349"/>
      <c r="Z506" s="349"/>
      <c r="AA506" s="194"/>
      <c r="AB506" s="194"/>
      <c r="AC506" s="194"/>
      <c r="AD506" s="349"/>
      <c r="AE506" s="349"/>
      <c r="AF506" s="194"/>
      <c r="AG506" s="194"/>
      <c r="AH506" s="194"/>
      <c r="AI506" s="194"/>
      <c r="AJ506" s="194"/>
      <c r="AK506" s="194"/>
      <c r="AL506" s="194"/>
      <c r="AM506" s="194"/>
      <c r="AN506" s="194"/>
      <c r="AO506" s="194"/>
      <c r="AP506" s="349"/>
      <c r="AQ506" s="349"/>
      <c r="AR506" s="349"/>
      <c r="AS506" s="349"/>
      <c r="AT506" s="349"/>
      <c r="AU506" s="349"/>
      <c r="AV506" s="349"/>
      <c r="AW506" s="349"/>
      <c r="AX506" s="349"/>
      <c r="AY506" s="349"/>
      <c r="AZ506" s="349"/>
      <c r="BA506" s="349"/>
      <c r="BB506" s="194"/>
      <c r="BC506" s="194"/>
      <c r="BD506" s="194"/>
      <c r="BE506" s="194">
        <v>0</v>
      </c>
      <c r="BF506" s="194"/>
      <c r="BG506" s="194"/>
      <c r="BH506" s="194"/>
      <c r="BI506" s="194"/>
      <c r="BJ506" s="194"/>
      <c r="BK506" s="194"/>
      <c r="BL506" s="194"/>
      <c r="BM506" s="194"/>
      <c r="BN506" s="194"/>
      <c r="BO506" s="194"/>
      <c r="BP506" s="194"/>
      <c r="BQ506" s="193" t="s">
        <v>1163</v>
      </c>
      <c r="BR506" s="193"/>
      <c r="BS506" s="321" t="s">
        <v>479</v>
      </c>
      <c r="BU506" s="194">
        <f t="shared" si="58"/>
        <v>0</v>
      </c>
      <c r="BV506" s="322"/>
      <c r="BW506" s="322"/>
      <c r="BX506" s="322"/>
      <c r="BY506" s="322"/>
    </row>
    <row r="507" spans="1:78" ht="23.25" customHeight="1">
      <c r="A507" s="317">
        <v>2</v>
      </c>
      <c r="B507" s="318" t="s">
        <v>1164</v>
      </c>
      <c r="C507" s="461" t="s">
        <v>399</v>
      </c>
      <c r="D507" s="317" t="s">
        <v>139</v>
      </c>
      <c r="E507" s="305">
        <v>0.08</v>
      </c>
      <c r="F507" s="305">
        <v>0.08</v>
      </c>
      <c r="G507" s="305"/>
      <c r="H507" s="305">
        <f t="shared" si="55"/>
        <v>0.08</v>
      </c>
      <c r="I507" s="305"/>
      <c r="J507" s="305">
        <f t="shared" si="66"/>
        <v>0.08</v>
      </c>
      <c r="K507" s="319" t="s">
        <v>389</v>
      </c>
      <c r="L507" s="299"/>
      <c r="M507" s="460" t="s">
        <v>392</v>
      </c>
      <c r="N507" s="458" t="s">
        <v>381</v>
      </c>
      <c r="O507" s="349"/>
      <c r="P507" s="350">
        <v>0.06</v>
      </c>
      <c r="Q507" s="422">
        <v>0.02</v>
      </c>
      <c r="R507" s="422"/>
      <c r="S507" s="422"/>
      <c r="T507" s="349"/>
      <c r="U507" s="349"/>
      <c r="V507" s="349"/>
      <c r="W507" s="422"/>
      <c r="X507" s="422"/>
      <c r="Y507" s="422"/>
      <c r="Z507" s="349"/>
      <c r="AA507" s="194"/>
      <c r="AB507" s="194"/>
      <c r="AC507" s="194"/>
      <c r="AD507" s="349"/>
      <c r="AE507" s="349"/>
      <c r="AF507" s="194"/>
      <c r="AG507" s="194"/>
      <c r="AH507" s="194"/>
      <c r="AI507" s="194"/>
      <c r="AJ507" s="194"/>
      <c r="AK507" s="194"/>
      <c r="AL507" s="194"/>
      <c r="AM507" s="194"/>
      <c r="AN507" s="194"/>
      <c r="AO507" s="194"/>
      <c r="AP507" s="349"/>
      <c r="AQ507" s="349"/>
      <c r="AR507" s="349"/>
      <c r="AS507" s="349"/>
      <c r="AT507" s="349"/>
      <c r="AU507" s="349"/>
      <c r="AV507" s="386"/>
      <c r="AW507" s="349"/>
      <c r="AX507" s="349"/>
      <c r="AY507" s="349"/>
      <c r="AZ507" s="349"/>
      <c r="BA507" s="349"/>
      <c r="BB507" s="194"/>
      <c r="BC507" s="194"/>
      <c r="BD507" s="194"/>
      <c r="BE507" s="194">
        <v>0</v>
      </c>
      <c r="BF507" s="194"/>
      <c r="BG507" s="194"/>
      <c r="BH507" s="194"/>
      <c r="BI507" s="194"/>
      <c r="BJ507" s="194"/>
      <c r="BK507" s="194"/>
      <c r="BL507" s="194"/>
      <c r="BM507" s="194"/>
      <c r="BN507" s="194"/>
      <c r="BO507" s="194"/>
      <c r="BP507" s="194"/>
      <c r="BQ507" s="193" t="s">
        <v>1165</v>
      </c>
      <c r="BR507" s="193"/>
      <c r="BS507" s="321" t="s">
        <v>479</v>
      </c>
      <c r="BU507" s="194">
        <f t="shared" si="58"/>
        <v>0</v>
      </c>
      <c r="BV507" s="322"/>
      <c r="BW507" s="322"/>
      <c r="BX507" s="322"/>
      <c r="BY507" s="322"/>
    </row>
    <row r="508" spans="1:78" ht="23.25" customHeight="1">
      <c r="A508" s="317">
        <v>3</v>
      </c>
      <c r="B508" s="318" t="s">
        <v>1166</v>
      </c>
      <c r="C508" s="461" t="s">
        <v>399</v>
      </c>
      <c r="D508" s="317" t="s">
        <v>139</v>
      </c>
      <c r="E508" s="305">
        <v>0.4</v>
      </c>
      <c r="F508" s="305">
        <v>0.4</v>
      </c>
      <c r="G508" s="305"/>
      <c r="H508" s="305">
        <f t="shared" si="55"/>
        <v>0.4</v>
      </c>
      <c r="I508" s="305"/>
      <c r="J508" s="305">
        <f t="shared" si="66"/>
        <v>0.4</v>
      </c>
      <c r="K508" s="319" t="s">
        <v>389</v>
      </c>
      <c r="L508" s="299"/>
      <c r="M508" s="460" t="s">
        <v>392</v>
      </c>
      <c r="N508" s="458" t="s">
        <v>381</v>
      </c>
      <c r="O508" s="349"/>
      <c r="P508" s="350">
        <v>0.1</v>
      </c>
      <c r="Q508" s="422">
        <v>0.1</v>
      </c>
      <c r="R508" s="422"/>
      <c r="S508" s="422"/>
      <c r="T508" s="349">
        <v>0.2</v>
      </c>
      <c r="U508" s="349"/>
      <c r="V508" s="349"/>
      <c r="W508" s="422"/>
      <c r="X508" s="422"/>
      <c r="Y508" s="422"/>
      <c r="Z508" s="349"/>
      <c r="AA508" s="194"/>
      <c r="AB508" s="194"/>
      <c r="AC508" s="194"/>
      <c r="AD508" s="349"/>
      <c r="AE508" s="349"/>
      <c r="AF508" s="194"/>
      <c r="AG508" s="194"/>
      <c r="AH508" s="194"/>
      <c r="AI508" s="194"/>
      <c r="AJ508" s="194"/>
      <c r="AK508" s="194"/>
      <c r="AL508" s="194"/>
      <c r="AM508" s="194"/>
      <c r="AN508" s="194"/>
      <c r="AO508" s="194"/>
      <c r="AP508" s="349"/>
      <c r="AQ508" s="349"/>
      <c r="AR508" s="349"/>
      <c r="AS508" s="349"/>
      <c r="AT508" s="349"/>
      <c r="AU508" s="349"/>
      <c r="AV508" s="422"/>
      <c r="AW508" s="349"/>
      <c r="AX508" s="349"/>
      <c r="AY508" s="349"/>
      <c r="AZ508" s="349"/>
      <c r="BA508" s="349"/>
      <c r="BB508" s="194"/>
      <c r="BC508" s="194"/>
      <c r="BD508" s="194"/>
      <c r="BE508" s="194">
        <v>0</v>
      </c>
      <c r="BF508" s="194"/>
      <c r="BG508" s="194"/>
      <c r="BH508" s="194"/>
      <c r="BI508" s="194"/>
      <c r="BJ508" s="194"/>
      <c r="BK508" s="194"/>
      <c r="BL508" s="194"/>
      <c r="BM508" s="194"/>
      <c r="BN508" s="194"/>
      <c r="BO508" s="194"/>
      <c r="BP508" s="194"/>
      <c r="BQ508" s="193" t="s">
        <v>1167</v>
      </c>
      <c r="BR508" s="193"/>
      <c r="BS508" s="321" t="s">
        <v>479</v>
      </c>
      <c r="BU508" s="194">
        <f t="shared" si="58"/>
        <v>0</v>
      </c>
      <c r="BV508" s="322"/>
      <c r="BW508" s="322"/>
      <c r="BX508" s="322"/>
      <c r="BY508" s="322"/>
    </row>
    <row r="509" spans="1:78" ht="23.25" customHeight="1">
      <c r="A509" s="317">
        <v>4</v>
      </c>
      <c r="B509" s="318" t="s">
        <v>1168</v>
      </c>
      <c r="C509" s="461" t="s">
        <v>399</v>
      </c>
      <c r="D509" s="317" t="s">
        <v>139</v>
      </c>
      <c r="E509" s="305">
        <v>0.15000000000000002</v>
      </c>
      <c r="F509" s="305">
        <v>0.15000000000000002</v>
      </c>
      <c r="G509" s="305"/>
      <c r="H509" s="305">
        <f t="shared" si="55"/>
        <v>0.15000000000000002</v>
      </c>
      <c r="I509" s="305"/>
      <c r="J509" s="305">
        <f t="shared" si="66"/>
        <v>0.15000000000000002</v>
      </c>
      <c r="K509" s="319" t="s">
        <v>389</v>
      </c>
      <c r="L509" s="299"/>
      <c r="M509" s="460" t="s">
        <v>392</v>
      </c>
      <c r="N509" s="458" t="s">
        <v>381</v>
      </c>
      <c r="O509" s="349"/>
      <c r="P509" s="350">
        <v>0.05</v>
      </c>
      <c r="Q509" s="350">
        <v>0.1</v>
      </c>
      <c r="R509" s="350"/>
      <c r="S509" s="350"/>
      <c r="T509" s="349"/>
      <c r="U509" s="349"/>
      <c r="V509" s="349"/>
      <c r="W509" s="350"/>
      <c r="X509" s="350"/>
      <c r="Y509" s="350"/>
      <c r="Z509" s="349"/>
      <c r="AA509" s="194"/>
      <c r="AB509" s="194"/>
      <c r="AC509" s="194"/>
      <c r="AD509" s="349"/>
      <c r="AE509" s="349"/>
      <c r="AF509" s="194"/>
      <c r="AG509" s="194"/>
      <c r="AH509" s="194"/>
      <c r="AI509" s="194"/>
      <c r="AJ509" s="194"/>
      <c r="AK509" s="194"/>
      <c r="AL509" s="194"/>
      <c r="AM509" s="194"/>
      <c r="AN509" s="194"/>
      <c r="AO509" s="194"/>
      <c r="AP509" s="349"/>
      <c r="AQ509" s="349"/>
      <c r="AR509" s="349"/>
      <c r="AS509" s="349"/>
      <c r="AT509" s="349"/>
      <c r="AU509" s="349"/>
      <c r="AV509" s="350"/>
      <c r="AW509" s="349"/>
      <c r="AX509" s="349"/>
      <c r="AY509" s="349"/>
      <c r="AZ509" s="349"/>
      <c r="BA509" s="349"/>
      <c r="BB509" s="194"/>
      <c r="BC509" s="194"/>
      <c r="BD509" s="194"/>
      <c r="BE509" s="194">
        <v>0</v>
      </c>
      <c r="BF509" s="194"/>
      <c r="BG509" s="194"/>
      <c r="BH509" s="194"/>
      <c r="BI509" s="194"/>
      <c r="BJ509" s="194"/>
      <c r="BK509" s="194"/>
      <c r="BL509" s="194"/>
      <c r="BM509" s="194"/>
      <c r="BN509" s="194"/>
      <c r="BO509" s="194"/>
      <c r="BP509" s="194"/>
      <c r="BQ509" s="193" t="s">
        <v>1169</v>
      </c>
      <c r="BR509" s="193"/>
      <c r="BS509" s="321" t="s">
        <v>479</v>
      </c>
      <c r="BU509" s="194">
        <f t="shared" si="58"/>
        <v>0</v>
      </c>
      <c r="BV509" s="322"/>
      <c r="BW509" s="322"/>
      <c r="BX509" s="322"/>
      <c r="BY509" s="322"/>
    </row>
    <row r="510" spans="1:78" ht="33">
      <c r="A510" s="317">
        <v>5</v>
      </c>
      <c r="B510" s="318" t="s">
        <v>1170</v>
      </c>
      <c r="C510" s="461" t="s">
        <v>399</v>
      </c>
      <c r="D510" s="317" t="s">
        <v>139</v>
      </c>
      <c r="E510" s="305">
        <v>0.08</v>
      </c>
      <c r="F510" s="305">
        <v>0.08</v>
      </c>
      <c r="G510" s="305"/>
      <c r="H510" s="305">
        <f t="shared" si="55"/>
        <v>0.08</v>
      </c>
      <c r="I510" s="305"/>
      <c r="J510" s="305">
        <f t="shared" si="66"/>
        <v>0.08</v>
      </c>
      <c r="K510" s="319" t="s">
        <v>389</v>
      </c>
      <c r="L510" s="299"/>
      <c r="M510" s="460" t="s">
        <v>392</v>
      </c>
      <c r="N510" s="458" t="s">
        <v>381</v>
      </c>
      <c r="O510" s="320"/>
      <c r="P510" s="350">
        <v>0.03</v>
      </c>
      <c r="Q510" s="350">
        <v>0.05</v>
      </c>
      <c r="R510" s="350"/>
      <c r="S510" s="350"/>
      <c r="T510" s="320"/>
      <c r="U510" s="320"/>
      <c r="V510" s="320"/>
      <c r="W510" s="350"/>
      <c r="X510" s="350"/>
      <c r="Y510" s="350"/>
      <c r="Z510" s="320"/>
      <c r="AA510" s="194"/>
      <c r="AB510" s="194"/>
      <c r="AC510" s="194"/>
      <c r="AD510" s="320"/>
      <c r="AE510" s="320"/>
      <c r="AF510" s="194"/>
      <c r="AG510" s="194"/>
      <c r="AH510" s="194"/>
      <c r="AI510" s="194"/>
      <c r="AJ510" s="194"/>
      <c r="AK510" s="194"/>
      <c r="AL510" s="194"/>
      <c r="AM510" s="194"/>
      <c r="AN510" s="194"/>
      <c r="AO510" s="194"/>
      <c r="AP510" s="320"/>
      <c r="AQ510" s="320"/>
      <c r="AR510" s="320"/>
      <c r="AS510" s="320"/>
      <c r="AT510" s="320"/>
      <c r="AU510" s="320"/>
      <c r="AV510" s="350"/>
      <c r="AW510" s="320"/>
      <c r="AX510" s="320"/>
      <c r="AY510" s="320"/>
      <c r="AZ510" s="320"/>
      <c r="BA510" s="320"/>
      <c r="BB510" s="194"/>
      <c r="BC510" s="194"/>
      <c r="BD510" s="194"/>
      <c r="BE510" s="194">
        <v>0</v>
      </c>
      <c r="BF510" s="194"/>
      <c r="BG510" s="194"/>
      <c r="BH510" s="194"/>
      <c r="BI510" s="194"/>
      <c r="BJ510" s="194"/>
      <c r="BK510" s="194"/>
      <c r="BL510" s="194"/>
      <c r="BM510" s="194"/>
      <c r="BN510" s="194"/>
      <c r="BO510" s="194"/>
      <c r="BP510" s="194"/>
      <c r="BQ510" s="193" t="s">
        <v>1171</v>
      </c>
      <c r="BR510" s="193"/>
      <c r="BS510" s="321" t="s">
        <v>479</v>
      </c>
      <c r="BU510" s="194">
        <f t="shared" si="58"/>
        <v>0</v>
      </c>
      <c r="BV510" s="322"/>
      <c r="BW510" s="322"/>
      <c r="BX510" s="322"/>
      <c r="BY510" s="322"/>
    </row>
    <row r="511" spans="1:78" ht="23.25" customHeight="1">
      <c r="A511" s="317">
        <v>6</v>
      </c>
      <c r="B511" s="318" t="s">
        <v>1172</v>
      </c>
      <c r="C511" s="461" t="s">
        <v>402</v>
      </c>
      <c r="D511" s="317" t="s">
        <v>139</v>
      </c>
      <c r="E511" s="305">
        <f t="shared" ref="E511" si="67">G511+H511</f>
        <v>0.5</v>
      </c>
      <c r="F511" s="305">
        <v>0.5</v>
      </c>
      <c r="G511" s="305"/>
      <c r="H511" s="305">
        <f t="shared" si="55"/>
        <v>0.5</v>
      </c>
      <c r="I511" s="305"/>
      <c r="J511" s="305">
        <f t="shared" si="66"/>
        <v>0.5</v>
      </c>
      <c r="K511" s="319" t="s">
        <v>389</v>
      </c>
      <c r="L511" s="299"/>
      <c r="M511" s="460" t="s">
        <v>392</v>
      </c>
      <c r="N511" s="458" t="s">
        <v>381</v>
      </c>
      <c r="O511" s="368"/>
      <c r="P511" s="350">
        <v>0</v>
      </c>
      <c r="Q511" s="350">
        <v>0.5</v>
      </c>
      <c r="R511" s="350"/>
      <c r="S511" s="350"/>
      <c r="T511" s="368"/>
      <c r="U511" s="368"/>
      <c r="V511" s="368"/>
      <c r="W511" s="350"/>
      <c r="X511" s="350"/>
      <c r="Y511" s="350"/>
      <c r="Z511" s="368"/>
      <c r="AA511" s="194"/>
      <c r="AB511" s="194"/>
      <c r="AC511" s="194"/>
      <c r="AD511" s="368"/>
      <c r="AE511" s="368"/>
      <c r="AF511" s="194"/>
      <c r="AG511" s="194"/>
      <c r="AH511" s="194"/>
      <c r="AI511" s="194"/>
      <c r="AJ511" s="194"/>
      <c r="AK511" s="194"/>
      <c r="AL511" s="194"/>
      <c r="AM511" s="194"/>
      <c r="AN511" s="194"/>
      <c r="AO511" s="194"/>
      <c r="AP511" s="368"/>
      <c r="AQ511" s="368"/>
      <c r="AR511" s="368"/>
      <c r="AS511" s="368"/>
      <c r="AT511" s="368"/>
      <c r="AU511" s="368"/>
      <c r="AV511" s="350"/>
      <c r="AW511" s="368"/>
      <c r="AX511" s="368"/>
      <c r="AY511" s="368"/>
      <c r="AZ511" s="368"/>
      <c r="BA511" s="368"/>
      <c r="BB511" s="194"/>
      <c r="BC511" s="194"/>
      <c r="BD511" s="194"/>
      <c r="BE511" s="194">
        <v>0</v>
      </c>
      <c r="BF511" s="194"/>
      <c r="BG511" s="194"/>
      <c r="BH511" s="194"/>
      <c r="BI511" s="194"/>
      <c r="BJ511" s="194"/>
      <c r="BK511" s="194"/>
      <c r="BL511" s="194"/>
      <c r="BM511" s="194"/>
      <c r="BN511" s="194"/>
      <c r="BO511" s="194"/>
      <c r="BP511" s="194"/>
      <c r="BQ511" s="193" t="s">
        <v>1173</v>
      </c>
      <c r="BR511" s="193" t="s">
        <v>438</v>
      </c>
      <c r="BS511" s="321" t="s">
        <v>479</v>
      </c>
      <c r="BU511" s="194">
        <f t="shared" si="58"/>
        <v>0</v>
      </c>
      <c r="BV511" s="322"/>
      <c r="BW511" s="322"/>
      <c r="BX511" s="322"/>
      <c r="BY511" s="322"/>
    </row>
    <row r="512" spans="1:78" ht="33">
      <c r="A512" s="317">
        <v>7</v>
      </c>
      <c r="B512" s="318" t="s">
        <v>1174</v>
      </c>
      <c r="C512" s="461" t="s">
        <v>416</v>
      </c>
      <c r="D512" s="317" t="s">
        <v>139</v>
      </c>
      <c r="E512" s="305">
        <v>0.1</v>
      </c>
      <c r="F512" s="305">
        <v>0.1</v>
      </c>
      <c r="G512" s="305"/>
      <c r="H512" s="305">
        <f t="shared" si="55"/>
        <v>0.1</v>
      </c>
      <c r="I512" s="305"/>
      <c r="J512" s="305">
        <f t="shared" si="66"/>
        <v>0.1</v>
      </c>
      <c r="K512" s="319" t="s">
        <v>389</v>
      </c>
      <c r="L512" s="299"/>
      <c r="M512" s="460" t="s">
        <v>392</v>
      </c>
      <c r="N512" s="458" t="s">
        <v>381</v>
      </c>
      <c r="O512" s="368"/>
      <c r="P512" s="350">
        <v>0.1</v>
      </c>
      <c r="Q512" s="386"/>
      <c r="R512" s="386"/>
      <c r="S512" s="386"/>
      <c r="T512" s="368"/>
      <c r="U512" s="368"/>
      <c r="V512" s="368"/>
      <c r="W512" s="386"/>
      <c r="X512" s="386"/>
      <c r="Y512" s="386"/>
      <c r="Z512" s="368"/>
      <c r="AA512" s="194"/>
      <c r="AB512" s="194"/>
      <c r="AC512" s="194"/>
      <c r="AD512" s="368"/>
      <c r="AE512" s="368"/>
      <c r="AF512" s="194"/>
      <c r="AG512" s="194"/>
      <c r="AH512" s="194"/>
      <c r="AI512" s="194"/>
      <c r="AJ512" s="194"/>
      <c r="AK512" s="194"/>
      <c r="AL512" s="194"/>
      <c r="AM512" s="194"/>
      <c r="AN512" s="194"/>
      <c r="AO512" s="194"/>
      <c r="AP512" s="368"/>
      <c r="AQ512" s="368"/>
      <c r="AR512" s="368"/>
      <c r="AS512" s="368"/>
      <c r="AT512" s="368"/>
      <c r="AU512" s="368"/>
      <c r="AV512" s="386"/>
      <c r="AW512" s="368"/>
      <c r="AX512" s="368"/>
      <c r="AY512" s="368"/>
      <c r="AZ512" s="368"/>
      <c r="BA512" s="368"/>
      <c r="BB512" s="194"/>
      <c r="BC512" s="194"/>
      <c r="BD512" s="194"/>
      <c r="BE512" s="194">
        <v>0</v>
      </c>
      <c r="BF512" s="194"/>
      <c r="BG512" s="194"/>
      <c r="BH512" s="194"/>
      <c r="BI512" s="194"/>
      <c r="BJ512" s="194"/>
      <c r="BK512" s="194"/>
      <c r="BL512" s="194"/>
      <c r="BM512" s="194"/>
      <c r="BN512" s="194"/>
      <c r="BO512" s="194"/>
      <c r="BP512" s="194"/>
      <c r="BQ512" s="193" t="s">
        <v>1175</v>
      </c>
      <c r="BR512" s="193"/>
      <c r="BS512" s="321" t="s">
        <v>479</v>
      </c>
      <c r="BU512" s="194">
        <f t="shared" si="58"/>
        <v>0</v>
      </c>
      <c r="BV512" s="322"/>
      <c r="BW512" s="322"/>
      <c r="BX512" s="322"/>
      <c r="BY512" s="322"/>
    </row>
    <row r="513" spans="1:77" ht="22.5" customHeight="1">
      <c r="A513" s="317">
        <v>8</v>
      </c>
      <c r="B513" s="318" t="s">
        <v>1176</v>
      </c>
      <c r="C513" s="461" t="s">
        <v>416</v>
      </c>
      <c r="D513" s="317" t="s">
        <v>139</v>
      </c>
      <c r="E513" s="305">
        <v>0.1</v>
      </c>
      <c r="F513" s="305">
        <v>0.1</v>
      </c>
      <c r="G513" s="305"/>
      <c r="H513" s="305">
        <f t="shared" si="55"/>
        <v>0.1</v>
      </c>
      <c r="I513" s="305"/>
      <c r="J513" s="305">
        <f t="shared" si="66"/>
        <v>0.1</v>
      </c>
      <c r="K513" s="319" t="s">
        <v>389</v>
      </c>
      <c r="L513" s="299"/>
      <c r="M513" s="460" t="s">
        <v>392</v>
      </c>
      <c r="N513" s="458" t="s">
        <v>381</v>
      </c>
      <c r="O513" s="368"/>
      <c r="P513" s="350">
        <v>0.1</v>
      </c>
      <c r="Q513" s="386"/>
      <c r="R513" s="386"/>
      <c r="S513" s="386"/>
      <c r="T513" s="368"/>
      <c r="U513" s="368"/>
      <c r="V513" s="368"/>
      <c r="W513" s="386"/>
      <c r="X513" s="386"/>
      <c r="Y513" s="386"/>
      <c r="Z513" s="368"/>
      <c r="AA513" s="194"/>
      <c r="AB513" s="194"/>
      <c r="AC513" s="194"/>
      <c r="AD513" s="368"/>
      <c r="AE513" s="368"/>
      <c r="AF513" s="194"/>
      <c r="AG513" s="194"/>
      <c r="AH513" s="194"/>
      <c r="AI513" s="194"/>
      <c r="AJ513" s="194"/>
      <c r="AK513" s="194"/>
      <c r="AL513" s="194"/>
      <c r="AM513" s="194"/>
      <c r="AN513" s="194"/>
      <c r="AO513" s="194"/>
      <c r="AP513" s="368"/>
      <c r="AQ513" s="368"/>
      <c r="AR513" s="368"/>
      <c r="AS513" s="368"/>
      <c r="AT513" s="368"/>
      <c r="AU513" s="368"/>
      <c r="AV513" s="386"/>
      <c r="AW513" s="368"/>
      <c r="AX513" s="368"/>
      <c r="AY513" s="368"/>
      <c r="AZ513" s="368"/>
      <c r="BA513" s="368"/>
      <c r="BB513" s="194"/>
      <c r="BC513" s="194"/>
      <c r="BD513" s="194"/>
      <c r="BE513" s="194">
        <v>0</v>
      </c>
      <c r="BF513" s="194"/>
      <c r="BG513" s="194"/>
      <c r="BH513" s="194"/>
      <c r="BI513" s="194"/>
      <c r="BJ513" s="194"/>
      <c r="BK513" s="194"/>
      <c r="BL513" s="194"/>
      <c r="BM513" s="194"/>
      <c r="BN513" s="194"/>
      <c r="BO513" s="194"/>
      <c r="BP513" s="194"/>
      <c r="BQ513" s="193" t="s">
        <v>1177</v>
      </c>
      <c r="BR513" s="193"/>
      <c r="BS513" s="321" t="s">
        <v>409</v>
      </c>
      <c r="BU513" s="194">
        <f t="shared" si="58"/>
        <v>0</v>
      </c>
      <c r="BV513" s="322"/>
      <c r="BW513" s="322"/>
      <c r="BX513" s="322"/>
      <c r="BY513" s="322"/>
    </row>
    <row r="514" spans="1:77" ht="22.5" customHeight="1">
      <c r="A514" s="317">
        <v>9</v>
      </c>
      <c r="B514" s="318" t="s">
        <v>1178</v>
      </c>
      <c r="C514" s="461" t="s">
        <v>424</v>
      </c>
      <c r="D514" s="317" t="s">
        <v>139</v>
      </c>
      <c r="E514" s="305">
        <v>0.5</v>
      </c>
      <c r="F514" s="305">
        <v>0.5</v>
      </c>
      <c r="G514" s="305"/>
      <c r="H514" s="305">
        <f t="shared" si="55"/>
        <v>0.5</v>
      </c>
      <c r="I514" s="305"/>
      <c r="J514" s="305">
        <f t="shared" si="66"/>
        <v>0.5</v>
      </c>
      <c r="K514" s="319" t="s">
        <v>389</v>
      </c>
      <c r="L514" s="299"/>
      <c r="M514" s="460" t="s">
        <v>392</v>
      </c>
      <c r="N514" s="458" t="s">
        <v>381</v>
      </c>
      <c r="O514" s="368"/>
      <c r="P514" s="350">
        <v>0.2</v>
      </c>
      <c r="Q514" s="368">
        <v>0.3</v>
      </c>
      <c r="R514" s="368"/>
      <c r="S514" s="368"/>
      <c r="T514" s="368"/>
      <c r="U514" s="368"/>
      <c r="V514" s="368"/>
      <c r="W514" s="368"/>
      <c r="X514" s="368"/>
      <c r="Y514" s="368"/>
      <c r="Z514" s="368"/>
      <c r="AA514" s="194"/>
      <c r="AB514" s="194"/>
      <c r="AC514" s="194"/>
      <c r="AD514" s="368"/>
      <c r="AE514" s="368"/>
      <c r="AF514" s="194"/>
      <c r="AG514" s="194"/>
      <c r="AH514" s="194"/>
      <c r="AI514" s="194"/>
      <c r="AJ514" s="194"/>
      <c r="AK514" s="194"/>
      <c r="AL514" s="194"/>
      <c r="AM514" s="194"/>
      <c r="AN514" s="194"/>
      <c r="AO514" s="194"/>
      <c r="AP514" s="368"/>
      <c r="AQ514" s="368"/>
      <c r="AR514" s="368"/>
      <c r="AS514" s="368"/>
      <c r="AT514" s="368"/>
      <c r="AU514" s="368"/>
      <c r="AV514" s="368"/>
      <c r="AW514" s="368"/>
      <c r="AX514" s="368"/>
      <c r="AY514" s="368"/>
      <c r="AZ514" s="368"/>
      <c r="BA514" s="368"/>
      <c r="BB514" s="194"/>
      <c r="BC514" s="194"/>
      <c r="BD514" s="194"/>
      <c r="BE514" s="194">
        <v>0</v>
      </c>
      <c r="BF514" s="194"/>
      <c r="BG514" s="194"/>
      <c r="BH514" s="194"/>
      <c r="BI514" s="194"/>
      <c r="BJ514" s="194"/>
      <c r="BK514" s="194"/>
      <c r="BL514" s="194"/>
      <c r="BM514" s="194"/>
      <c r="BN514" s="194"/>
      <c r="BO514" s="194"/>
      <c r="BP514" s="194"/>
      <c r="BQ514" s="193" t="s">
        <v>1179</v>
      </c>
      <c r="BR514" s="193"/>
      <c r="BS514" s="321"/>
      <c r="BU514" s="194">
        <f t="shared" si="58"/>
        <v>0</v>
      </c>
      <c r="BV514" s="322"/>
      <c r="BW514" s="322"/>
      <c r="BX514" s="322"/>
      <c r="BY514" s="322"/>
    </row>
    <row r="515" spans="1:77" ht="22.5" customHeight="1">
      <c r="A515" s="317">
        <v>10</v>
      </c>
      <c r="B515" s="318" t="s">
        <v>1180</v>
      </c>
      <c r="C515" s="461" t="s">
        <v>424</v>
      </c>
      <c r="D515" s="317" t="s">
        <v>139</v>
      </c>
      <c r="E515" s="305">
        <v>0.06</v>
      </c>
      <c r="F515" s="305">
        <v>0.06</v>
      </c>
      <c r="G515" s="305"/>
      <c r="H515" s="305">
        <f t="shared" si="55"/>
        <v>0.06</v>
      </c>
      <c r="I515" s="305"/>
      <c r="J515" s="305">
        <f t="shared" si="66"/>
        <v>0.06</v>
      </c>
      <c r="K515" s="319" t="s">
        <v>389</v>
      </c>
      <c r="L515" s="299"/>
      <c r="M515" s="460" t="s">
        <v>392</v>
      </c>
      <c r="N515" s="458" t="s">
        <v>381</v>
      </c>
      <c r="O515" s="368"/>
      <c r="P515" s="350">
        <v>0</v>
      </c>
      <c r="Q515" s="368">
        <v>0.06</v>
      </c>
      <c r="R515" s="368"/>
      <c r="S515" s="368"/>
      <c r="T515" s="368"/>
      <c r="U515" s="368"/>
      <c r="V515" s="368"/>
      <c r="W515" s="368"/>
      <c r="X515" s="368"/>
      <c r="Y515" s="368"/>
      <c r="Z515" s="368"/>
      <c r="AA515" s="194"/>
      <c r="AB515" s="194"/>
      <c r="AC515" s="194"/>
      <c r="AD515" s="368"/>
      <c r="AE515" s="368"/>
      <c r="AF515" s="194"/>
      <c r="AG515" s="194"/>
      <c r="AH515" s="194"/>
      <c r="AI515" s="194"/>
      <c r="AJ515" s="194"/>
      <c r="AK515" s="194"/>
      <c r="AL515" s="194"/>
      <c r="AM515" s="194"/>
      <c r="AN515" s="194"/>
      <c r="AO515" s="194"/>
      <c r="AP515" s="368"/>
      <c r="AQ515" s="368"/>
      <c r="AR515" s="368"/>
      <c r="AS515" s="368"/>
      <c r="AT515" s="368"/>
      <c r="AU515" s="368"/>
      <c r="AV515" s="368"/>
      <c r="AW515" s="368"/>
      <c r="AX515" s="368"/>
      <c r="AY515" s="368"/>
      <c r="AZ515" s="368"/>
      <c r="BA515" s="368"/>
      <c r="BB515" s="194"/>
      <c r="BC515" s="194"/>
      <c r="BD515" s="194"/>
      <c r="BE515" s="194">
        <v>0</v>
      </c>
      <c r="BF515" s="194"/>
      <c r="BG515" s="194"/>
      <c r="BH515" s="194"/>
      <c r="BI515" s="194"/>
      <c r="BJ515" s="194"/>
      <c r="BK515" s="194"/>
      <c r="BL515" s="194"/>
      <c r="BM515" s="194"/>
      <c r="BN515" s="194"/>
      <c r="BO515" s="194"/>
      <c r="BP515" s="194"/>
      <c r="BQ515" s="193" t="s">
        <v>1181</v>
      </c>
      <c r="BR515" s="193"/>
      <c r="BS515" s="321" t="s">
        <v>479</v>
      </c>
      <c r="BU515" s="194">
        <f t="shared" si="58"/>
        <v>0</v>
      </c>
      <c r="BV515" s="322"/>
      <c r="BW515" s="322"/>
      <c r="BX515" s="322"/>
      <c r="BY515" s="322"/>
    </row>
    <row r="516" spans="1:77" ht="22.5" customHeight="1">
      <c r="A516" s="317">
        <v>11</v>
      </c>
      <c r="B516" s="318" t="s">
        <v>1182</v>
      </c>
      <c r="C516" s="461" t="s">
        <v>424</v>
      </c>
      <c r="D516" s="317" t="s">
        <v>139</v>
      </c>
      <c r="E516" s="305">
        <v>0.3</v>
      </c>
      <c r="F516" s="305">
        <v>0.3</v>
      </c>
      <c r="G516" s="305"/>
      <c r="H516" s="305">
        <f t="shared" si="55"/>
        <v>0.3</v>
      </c>
      <c r="I516" s="305"/>
      <c r="J516" s="305">
        <f t="shared" si="66"/>
        <v>0.3</v>
      </c>
      <c r="K516" s="319" t="s">
        <v>389</v>
      </c>
      <c r="L516" s="299"/>
      <c r="M516" s="460" t="s">
        <v>392</v>
      </c>
      <c r="N516" s="458" t="s">
        <v>381</v>
      </c>
      <c r="O516" s="349"/>
      <c r="P516" s="350">
        <v>0.3</v>
      </c>
      <c r="Q516" s="349"/>
      <c r="R516" s="349"/>
      <c r="S516" s="349"/>
      <c r="T516" s="349"/>
      <c r="U516" s="349"/>
      <c r="V516" s="349"/>
      <c r="W516" s="349"/>
      <c r="X516" s="349"/>
      <c r="Y516" s="349"/>
      <c r="Z516" s="349"/>
      <c r="AA516" s="194"/>
      <c r="AB516" s="194"/>
      <c r="AC516" s="194"/>
      <c r="AD516" s="349"/>
      <c r="AE516" s="349"/>
      <c r="AF516" s="194"/>
      <c r="AG516" s="194"/>
      <c r="AH516" s="194"/>
      <c r="AI516" s="194"/>
      <c r="AJ516" s="194"/>
      <c r="AK516" s="194"/>
      <c r="AL516" s="194"/>
      <c r="AM516" s="194"/>
      <c r="AN516" s="194"/>
      <c r="AO516" s="194"/>
      <c r="AP516" s="349"/>
      <c r="AQ516" s="349"/>
      <c r="AR516" s="349"/>
      <c r="AS516" s="349"/>
      <c r="AT516" s="349"/>
      <c r="AU516" s="349"/>
      <c r="AV516" s="349"/>
      <c r="AW516" s="349"/>
      <c r="AX516" s="349"/>
      <c r="AY516" s="349"/>
      <c r="AZ516" s="349"/>
      <c r="BA516" s="349"/>
      <c r="BB516" s="194"/>
      <c r="BC516" s="194"/>
      <c r="BD516" s="194"/>
      <c r="BE516" s="194">
        <v>0</v>
      </c>
      <c r="BF516" s="194"/>
      <c r="BG516" s="194"/>
      <c r="BH516" s="194"/>
      <c r="BI516" s="194"/>
      <c r="BJ516" s="194"/>
      <c r="BK516" s="194"/>
      <c r="BL516" s="194"/>
      <c r="BM516" s="194"/>
      <c r="BN516" s="194"/>
      <c r="BO516" s="194"/>
      <c r="BP516" s="194"/>
      <c r="BQ516" s="193" t="s">
        <v>1183</v>
      </c>
      <c r="BR516" s="193"/>
      <c r="BS516" s="321" t="s">
        <v>479</v>
      </c>
      <c r="BU516" s="194">
        <f t="shared" si="58"/>
        <v>0</v>
      </c>
      <c r="BV516" s="322"/>
      <c r="BW516" s="322"/>
      <c r="BX516" s="322"/>
      <c r="BY516" s="322"/>
    </row>
    <row r="517" spans="1:77" ht="33" hidden="1">
      <c r="A517" s="317">
        <v>12</v>
      </c>
      <c r="B517" s="318" t="s">
        <v>1184</v>
      </c>
      <c r="C517" s="461" t="s">
        <v>406</v>
      </c>
      <c r="D517" s="317" t="s">
        <v>139</v>
      </c>
      <c r="E517" s="305">
        <v>0.2</v>
      </c>
      <c r="F517" s="305">
        <v>0</v>
      </c>
      <c r="G517" s="305"/>
      <c r="H517" s="305">
        <f>I517+J517</f>
        <v>0</v>
      </c>
      <c r="I517" s="305"/>
      <c r="J517" s="305">
        <f t="shared" si="66"/>
        <v>0</v>
      </c>
      <c r="K517" s="319" t="s">
        <v>387</v>
      </c>
      <c r="L517" s="299"/>
      <c r="M517" s="460" t="s">
        <v>392</v>
      </c>
      <c r="N517" s="299"/>
      <c r="O517" s="397"/>
      <c r="P517" s="194">
        <v>0</v>
      </c>
      <c r="Q517" s="350"/>
      <c r="R517" s="350"/>
      <c r="S517" s="350"/>
      <c r="T517" s="397"/>
      <c r="U517" s="397"/>
      <c r="V517" s="397"/>
      <c r="W517" s="350"/>
      <c r="X517" s="350"/>
      <c r="Y517" s="350"/>
      <c r="Z517" s="349"/>
      <c r="AA517" s="194"/>
      <c r="AB517" s="194"/>
      <c r="AC517" s="194"/>
      <c r="AD517" s="349"/>
      <c r="AE517" s="349"/>
      <c r="AF517" s="194"/>
      <c r="AG517" s="194"/>
      <c r="AH517" s="194"/>
      <c r="AI517" s="194"/>
      <c r="AJ517" s="194"/>
      <c r="AK517" s="194"/>
      <c r="AL517" s="194"/>
      <c r="AM517" s="194"/>
      <c r="AN517" s="194"/>
      <c r="AO517" s="194"/>
      <c r="AP517" s="349"/>
      <c r="AQ517" s="349"/>
      <c r="AR517" s="349"/>
      <c r="AS517" s="349"/>
      <c r="AT517" s="349"/>
      <c r="AU517" s="349"/>
      <c r="AV517" s="350"/>
      <c r="AW517" s="349"/>
      <c r="AX517" s="349"/>
      <c r="AY517" s="349"/>
      <c r="AZ517" s="349"/>
      <c r="BA517" s="349"/>
      <c r="BB517" s="194"/>
      <c r="BC517" s="194"/>
      <c r="BD517" s="194"/>
      <c r="BE517" s="194">
        <v>0</v>
      </c>
      <c r="BF517" s="194"/>
      <c r="BG517" s="194"/>
      <c r="BH517" s="194"/>
      <c r="BI517" s="194"/>
      <c r="BJ517" s="194"/>
      <c r="BK517" s="194"/>
      <c r="BL517" s="194"/>
      <c r="BM517" s="194"/>
      <c r="BN517" s="194"/>
      <c r="BO517" s="194"/>
      <c r="BP517" s="194"/>
      <c r="BQ517" s="193" t="s">
        <v>1185</v>
      </c>
      <c r="BR517" s="193"/>
      <c r="BS517" s="321" t="s">
        <v>479</v>
      </c>
      <c r="BU517" s="194">
        <f t="shared" si="58"/>
        <v>0.2</v>
      </c>
      <c r="BV517" s="322" t="s">
        <v>410</v>
      </c>
      <c r="BW517" s="322"/>
      <c r="BX517" s="322"/>
      <c r="BY517" s="322"/>
    </row>
    <row r="518" spans="1:77" ht="21.75" hidden="1" customHeight="1">
      <c r="A518" s="317">
        <v>13</v>
      </c>
      <c r="B518" s="318" t="s">
        <v>1186</v>
      </c>
      <c r="C518" s="461" t="s">
        <v>406</v>
      </c>
      <c r="D518" s="317" t="s">
        <v>139</v>
      </c>
      <c r="E518" s="305">
        <v>0.4</v>
      </c>
      <c r="F518" s="305">
        <v>0</v>
      </c>
      <c r="G518" s="305"/>
      <c r="H518" s="305">
        <f>I518+J518</f>
        <v>0</v>
      </c>
      <c r="I518" s="305"/>
      <c r="J518" s="305">
        <f t="shared" si="66"/>
        <v>0</v>
      </c>
      <c r="K518" s="319" t="s">
        <v>387</v>
      </c>
      <c r="L518" s="299"/>
      <c r="M518" s="460" t="s">
        <v>392</v>
      </c>
      <c r="N518" s="299"/>
      <c r="O518" s="320"/>
      <c r="P518" s="194">
        <v>0</v>
      </c>
      <c r="Q518" s="386"/>
      <c r="R518" s="386"/>
      <c r="S518" s="386"/>
      <c r="T518" s="320"/>
      <c r="U518" s="320"/>
      <c r="V518" s="320"/>
      <c r="W518" s="386"/>
      <c r="X518" s="386"/>
      <c r="Y518" s="386"/>
      <c r="Z518" s="320"/>
      <c r="AA518" s="194"/>
      <c r="AB518" s="194"/>
      <c r="AC518" s="194"/>
      <c r="AD518" s="320"/>
      <c r="AE518" s="320"/>
      <c r="AF518" s="194"/>
      <c r="AG518" s="194"/>
      <c r="AH518" s="194"/>
      <c r="AI518" s="194"/>
      <c r="AJ518" s="194"/>
      <c r="AK518" s="194"/>
      <c r="AL518" s="194"/>
      <c r="AM518" s="194"/>
      <c r="AN518" s="194"/>
      <c r="AO518" s="194"/>
      <c r="AP518" s="320"/>
      <c r="AQ518" s="320"/>
      <c r="AR518" s="320"/>
      <c r="AS518" s="320"/>
      <c r="AT518" s="320"/>
      <c r="AU518" s="320"/>
      <c r="AV518" s="386"/>
      <c r="AW518" s="320"/>
      <c r="AX518" s="320"/>
      <c r="AY518" s="320"/>
      <c r="AZ518" s="320"/>
      <c r="BA518" s="320"/>
      <c r="BB518" s="194"/>
      <c r="BC518" s="194"/>
      <c r="BD518" s="194"/>
      <c r="BE518" s="194">
        <v>0</v>
      </c>
      <c r="BF518" s="194"/>
      <c r="BG518" s="194"/>
      <c r="BH518" s="194"/>
      <c r="BI518" s="194"/>
      <c r="BJ518" s="194"/>
      <c r="BK518" s="194"/>
      <c r="BL518" s="194"/>
      <c r="BM518" s="194"/>
      <c r="BN518" s="194"/>
      <c r="BO518" s="194"/>
      <c r="BP518" s="194"/>
      <c r="BQ518" s="193" t="s">
        <v>741</v>
      </c>
      <c r="BR518" s="193"/>
      <c r="BS518" s="321"/>
      <c r="BU518" s="194">
        <f t="shared" si="58"/>
        <v>0.4</v>
      </c>
      <c r="BV518" s="322" t="s">
        <v>410</v>
      </c>
      <c r="BW518" s="322"/>
      <c r="BX518" s="322"/>
      <c r="BY518" s="322"/>
    </row>
    <row r="519" spans="1:77" ht="33" hidden="1">
      <c r="A519" s="317">
        <v>14</v>
      </c>
      <c r="B519" s="16" t="s">
        <v>1187</v>
      </c>
      <c r="C519" s="462" t="s">
        <v>436</v>
      </c>
      <c r="D519" s="317" t="s">
        <v>139</v>
      </c>
      <c r="E519" s="305"/>
      <c r="F519" s="236">
        <v>0</v>
      </c>
      <c r="G519" s="236"/>
      <c r="H519" s="305">
        <f t="shared" si="55"/>
        <v>0</v>
      </c>
      <c r="I519" s="305"/>
      <c r="J519" s="305">
        <f t="shared" si="66"/>
        <v>0</v>
      </c>
      <c r="K519" s="319" t="s">
        <v>570</v>
      </c>
      <c r="L519" s="329" t="s">
        <v>841</v>
      </c>
      <c r="M519" s="460" t="s">
        <v>392</v>
      </c>
      <c r="N519" s="458" t="s">
        <v>381</v>
      </c>
      <c r="O519" s="194"/>
      <c r="P519" s="194">
        <v>0</v>
      </c>
      <c r="Q519" s="194"/>
      <c r="R519" s="194"/>
      <c r="S519" s="194"/>
      <c r="T519" s="194"/>
      <c r="U519" s="194"/>
      <c r="V519" s="194"/>
      <c r="W519" s="194"/>
      <c r="X519" s="194"/>
      <c r="Y519" s="194"/>
      <c r="Z519" s="194"/>
      <c r="AA519" s="194"/>
      <c r="AB519" s="194"/>
      <c r="AC519" s="194"/>
      <c r="AD519" s="194"/>
      <c r="AE519" s="194"/>
      <c r="AF519" s="194"/>
      <c r="AG519" s="194"/>
      <c r="AH519" s="194"/>
      <c r="AI519" s="194"/>
      <c r="AJ519" s="194"/>
      <c r="AK519" s="194"/>
      <c r="AL519" s="194"/>
      <c r="AM519" s="194"/>
      <c r="AN519" s="194"/>
      <c r="AO519" s="194"/>
      <c r="AP519" s="194"/>
      <c r="AQ519" s="194"/>
      <c r="AR519" s="194"/>
      <c r="AS519" s="194"/>
      <c r="AT519" s="194"/>
      <c r="AU519" s="194"/>
      <c r="AV519" s="194"/>
      <c r="AW519" s="194"/>
      <c r="AX519" s="194"/>
      <c r="AY519" s="194"/>
      <c r="AZ519" s="194"/>
      <c r="BA519" s="194"/>
      <c r="BB519" s="194"/>
      <c r="BC519" s="194"/>
      <c r="BD519" s="194"/>
      <c r="BE519" s="194">
        <v>0</v>
      </c>
      <c r="BF519" s="194"/>
      <c r="BG519" s="194"/>
      <c r="BH519" s="194"/>
      <c r="BI519" s="194"/>
      <c r="BJ519" s="194"/>
      <c r="BK519" s="194"/>
      <c r="BL519" s="194"/>
      <c r="BM519" s="194"/>
      <c r="BN519" s="194"/>
      <c r="BO519" s="194"/>
      <c r="BP519" s="194"/>
      <c r="BQ519" s="329"/>
      <c r="BR519" s="329"/>
      <c r="BU519" s="194">
        <f t="shared" si="58"/>
        <v>0</v>
      </c>
      <c r="BV519" s="329"/>
      <c r="BW519" s="329"/>
      <c r="BX519" s="329"/>
      <c r="BY519" s="329"/>
    </row>
    <row r="520" spans="1:77" ht="33" hidden="1">
      <c r="A520" s="317">
        <v>15</v>
      </c>
      <c r="B520" s="16" t="s">
        <v>1188</v>
      </c>
      <c r="C520" s="461" t="s">
        <v>404</v>
      </c>
      <c r="D520" s="317" t="s">
        <v>139</v>
      </c>
      <c r="E520" s="305"/>
      <c r="F520" s="236">
        <v>0</v>
      </c>
      <c r="G520" s="236"/>
      <c r="H520" s="305">
        <f t="shared" si="55"/>
        <v>0</v>
      </c>
      <c r="I520" s="305"/>
      <c r="J520" s="305">
        <f t="shared" si="66"/>
        <v>0</v>
      </c>
      <c r="K520" s="319" t="s">
        <v>570</v>
      </c>
      <c r="L520" s="329" t="s">
        <v>841</v>
      </c>
      <c r="M520" s="460" t="s">
        <v>392</v>
      </c>
      <c r="N520" s="458" t="s">
        <v>381</v>
      </c>
      <c r="O520" s="194"/>
      <c r="P520" s="194">
        <v>0</v>
      </c>
      <c r="Q520" s="194"/>
      <c r="R520" s="194"/>
      <c r="S520" s="194"/>
      <c r="T520" s="194"/>
      <c r="U520" s="194"/>
      <c r="V520" s="194"/>
      <c r="W520" s="194"/>
      <c r="X520" s="194"/>
      <c r="Y520" s="194"/>
      <c r="Z520" s="194"/>
      <c r="AA520" s="194"/>
      <c r="AB520" s="194"/>
      <c r="AC520" s="194"/>
      <c r="AD520" s="194"/>
      <c r="AE520" s="194"/>
      <c r="AF520" s="194"/>
      <c r="AG520" s="194"/>
      <c r="AH520" s="194"/>
      <c r="AI520" s="194"/>
      <c r="AJ520" s="194"/>
      <c r="AK520" s="194"/>
      <c r="AL520" s="194"/>
      <c r="AM520" s="194"/>
      <c r="AN520" s="194"/>
      <c r="AO520" s="194"/>
      <c r="AP520" s="194"/>
      <c r="AQ520" s="194"/>
      <c r="AR520" s="194"/>
      <c r="AS520" s="194"/>
      <c r="AT520" s="194"/>
      <c r="AU520" s="194"/>
      <c r="AV520" s="194"/>
      <c r="AW520" s="194"/>
      <c r="AX520" s="194"/>
      <c r="AY520" s="194"/>
      <c r="AZ520" s="194"/>
      <c r="BA520" s="194"/>
      <c r="BB520" s="194"/>
      <c r="BC520" s="194"/>
      <c r="BD520" s="194"/>
      <c r="BE520" s="194">
        <v>0</v>
      </c>
      <c r="BF520" s="194"/>
      <c r="BG520" s="194"/>
      <c r="BH520" s="194"/>
      <c r="BI520" s="194"/>
      <c r="BJ520" s="194"/>
      <c r="BK520" s="194"/>
      <c r="BL520" s="194"/>
      <c r="BM520" s="194"/>
      <c r="BN520" s="194"/>
      <c r="BO520" s="194"/>
      <c r="BP520" s="194"/>
      <c r="BQ520" s="329"/>
      <c r="BR520" s="329"/>
      <c r="BU520" s="194">
        <f t="shared" si="58"/>
        <v>0</v>
      </c>
      <c r="BV520" s="329"/>
      <c r="BW520" s="329"/>
      <c r="BX520" s="329"/>
      <c r="BY520" s="329"/>
    </row>
    <row r="521" spans="1:77">
      <c r="A521" s="302" t="s">
        <v>1189</v>
      </c>
      <c r="B521" s="303" t="s">
        <v>187</v>
      </c>
      <c r="C521" s="15" t="s">
        <v>410</v>
      </c>
      <c r="D521" s="302"/>
      <c r="E521" s="305"/>
      <c r="F521" s="236">
        <v>0</v>
      </c>
      <c r="G521" s="236"/>
      <c r="H521" s="305">
        <f t="shared" si="55"/>
        <v>0</v>
      </c>
      <c r="I521" s="305"/>
      <c r="J521" s="305">
        <f t="shared" si="66"/>
        <v>0</v>
      </c>
      <c r="K521" s="319"/>
      <c r="L521" s="329"/>
      <c r="M521" s="460" t="s">
        <v>392</v>
      </c>
      <c r="N521" s="329"/>
      <c r="O521" s="194"/>
      <c r="P521" s="194">
        <v>0</v>
      </c>
      <c r="Q521" s="194"/>
      <c r="R521" s="194"/>
      <c r="S521" s="194"/>
      <c r="T521" s="194"/>
      <c r="U521" s="194"/>
      <c r="V521" s="194"/>
      <c r="W521" s="194"/>
      <c r="X521" s="194"/>
      <c r="Y521" s="194"/>
      <c r="Z521" s="194"/>
      <c r="AA521" s="194"/>
      <c r="AB521" s="194"/>
      <c r="AC521" s="194"/>
      <c r="AD521" s="194"/>
      <c r="AE521" s="194"/>
      <c r="AF521" s="194"/>
      <c r="AG521" s="194"/>
      <c r="AH521" s="194"/>
      <c r="AI521" s="194"/>
      <c r="AJ521" s="194"/>
      <c r="AK521" s="194"/>
      <c r="AL521" s="194"/>
      <c r="AM521" s="194"/>
      <c r="AN521" s="194"/>
      <c r="AO521" s="194"/>
      <c r="AP521" s="194"/>
      <c r="AQ521" s="194"/>
      <c r="AR521" s="194"/>
      <c r="AS521" s="194"/>
      <c r="AT521" s="194"/>
      <c r="AU521" s="194"/>
      <c r="AV521" s="194"/>
      <c r="AW521" s="194"/>
      <c r="AX521" s="194"/>
      <c r="AY521" s="194"/>
      <c r="AZ521" s="194"/>
      <c r="BA521" s="194"/>
      <c r="BB521" s="194"/>
      <c r="BC521" s="194"/>
      <c r="BD521" s="194"/>
      <c r="BE521" s="194">
        <v>0</v>
      </c>
      <c r="BF521" s="194"/>
      <c r="BG521" s="194"/>
      <c r="BH521" s="194"/>
      <c r="BI521" s="194"/>
      <c r="BJ521" s="194"/>
      <c r="BK521" s="194"/>
      <c r="BL521" s="194"/>
      <c r="BM521" s="194"/>
      <c r="BN521" s="194"/>
      <c r="BO521" s="194"/>
      <c r="BP521" s="194"/>
      <c r="BQ521" s="329"/>
      <c r="BR521" s="329"/>
      <c r="BU521" s="194">
        <f t="shared" si="58"/>
        <v>0</v>
      </c>
      <c r="BV521" s="329"/>
      <c r="BW521" s="329"/>
      <c r="BX521" s="329"/>
      <c r="BY521" s="329"/>
    </row>
    <row r="522" spans="1:77" ht="33">
      <c r="A522" s="317">
        <v>2</v>
      </c>
      <c r="B522" s="325" t="s">
        <v>1190</v>
      </c>
      <c r="C522" s="462" t="s">
        <v>436</v>
      </c>
      <c r="D522" s="317" t="s">
        <v>188</v>
      </c>
      <c r="E522" s="305">
        <v>0.7</v>
      </c>
      <c r="F522" s="305">
        <v>0.95</v>
      </c>
      <c r="G522" s="305"/>
      <c r="H522" s="305">
        <f t="shared" si="55"/>
        <v>0.95</v>
      </c>
      <c r="I522" s="305"/>
      <c r="J522" s="305">
        <f t="shared" si="66"/>
        <v>0.95</v>
      </c>
      <c r="K522" s="319" t="s">
        <v>389</v>
      </c>
      <c r="L522" s="299" t="s">
        <v>445</v>
      </c>
      <c r="M522" s="460" t="s">
        <v>392</v>
      </c>
      <c r="N522" s="458" t="s">
        <v>381</v>
      </c>
      <c r="O522" s="345">
        <v>0.01</v>
      </c>
      <c r="P522" s="345">
        <v>0</v>
      </c>
      <c r="Q522" s="345">
        <v>7.0000000000000007E-2</v>
      </c>
      <c r="R522" s="345"/>
      <c r="S522" s="345"/>
      <c r="T522" s="345"/>
      <c r="U522" s="345"/>
      <c r="V522" s="345"/>
      <c r="W522" s="345"/>
      <c r="X522" s="345"/>
      <c r="Y522" s="345"/>
      <c r="Z522" s="345"/>
      <c r="AA522" s="345"/>
      <c r="AB522" s="345"/>
      <c r="AC522" s="345"/>
      <c r="AD522" s="345"/>
      <c r="AE522" s="345"/>
      <c r="AF522" s="345"/>
      <c r="AG522" s="346"/>
      <c r="AH522" s="345"/>
      <c r="AI522" s="345"/>
      <c r="AJ522" s="345"/>
      <c r="AK522" s="345"/>
      <c r="AL522" s="345"/>
      <c r="AM522" s="345"/>
      <c r="AN522" s="345"/>
      <c r="AO522" s="345"/>
      <c r="AP522" s="345"/>
      <c r="AQ522" s="345"/>
      <c r="AR522" s="345"/>
      <c r="AS522" s="345"/>
      <c r="AT522" s="345"/>
      <c r="AU522" s="345"/>
      <c r="AV522" s="345">
        <v>0.04</v>
      </c>
      <c r="AW522" s="345">
        <v>0.83</v>
      </c>
      <c r="AX522" s="345"/>
      <c r="AY522" s="345"/>
      <c r="AZ522" s="345"/>
      <c r="BA522" s="345"/>
      <c r="BB522" s="345"/>
      <c r="BC522" s="345"/>
      <c r="BD522" s="345"/>
      <c r="BE522" s="345"/>
      <c r="BF522" s="345"/>
      <c r="BG522" s="345"/>
      <c r="BH522" s="345"/>
      <c r="BI522" s="345"/>
      <c r="BJ522" s="345"/>
      <c r="BK522" s="345"/>
      <c r="BL522" s="345"/>
      <c r="BM522" s="345"/>
      <c r="BN522" s="345"/>
      <c r="BO522" s="345"/>
      <c r="BP522" s="345"/>
      <c r="BQ522" s="193" t="s">
        <v>1191</v>
      </c>
      <c r="BR522" s="193"/>
      <c r="BS522" s="321" t="s">
        <v>1192</v>
      </c>
      <c r="BU522" s="194">
        <f t="shared" si="58"/>
        <v>-0.25</v>
      </c>
      <c r="BV522" s="322"/>
      <c r="BW522" s="322"/>
      <c r="BX522" s="322"/>
      <c r="BY522" s="322"/>
    </row>
    <row r="523" spans="1:77">
      <c r="A523" s="302" t="s">
        <v>1193</v>
      </c>
      <c r="B523" s="303" t="s">
        <v>190</v>
      </c>
      <c r="C523" s="15"/>
      <c r="D523" s="317"/>
      <c r="E523" s="305"/>
      <c r="F523" s="236">
        <v>0</v>
      </c>
      <c r="G523" s="236"/>
      <c r="H523" s="305">
        <f t="shared" si="55"/>
        <v>0</v>
      </c>
      <c r="I523" s="305"/>
      <c r="J523" s="305">
        <f t="shared" si="66"/>
        <v>0</v>
      </c>
      <c r="K523" s="319"/>
      <c r="L523" s="329"/>
      <c r="M523" s="460" t="s">
        <v>392</v>
      </c>
      <c r="N523" s="329"/>
      <c r="O523" s="194"/>
      <c r="P523" s="194">
        <v>0</v>
      </c>
      <c r="Q523" s="194"/>
      <c r="R523" s="194"/>
      <c r="S523" s="194"/>
      <c r="T523" s="194"/>
      <c r="U523" s="194"/>
      <c r="V523" s="194"/>
      <c r="W523" s="194"/>
      <c r="X523" s="194"/>
      <c r="Y523" s="194"/>
      <c r="Z523" s="194"/>
      <c r="AA523" s="194"/>
      <c r="AB523" s="194"/>
      <c r="AC523" s="194"/>
      <c r="AD523" s="194"/>
      <c r="AE523" s="194"/>
      <c r="AF523" s="194"/>
      <c r="AG523" s="194"/>
      <c r="AH523" s="194"/>
      <c r="AI523" s="194"/>
      <c r="AJ523" s="194"/>
      <c r="AK523" s="194"/>
      <c r="AL523" s="194"/>
      <c r="AM523" s="194"/>
      <c r="AN523" s="194"/>
      <c r="AO523" s="194"/>
      <c r="AP523" s="194"/>
      <c r="AQ523" s="194"/>
      <c r="AR523" s="194"/>
      <c r="AS523" s="194"/>
      <c r="AT523" s="194"/>
      <c r="AU523" s="194"/>
      <c r="AV523" s="194"/>
      <c r="AW523" s="194"/>
      <c r="AX523" s="194"/>
      <c r="AY523" s="194"/>
      <c r="AZ523" s="194"/>
      <c r="BA523" s="194"/>
      <c r="BB523" s="194"/>
      <c r="BC523" s="194"/>
      <c r="BD523" s="194"/>
      <c r="BE523" s="194">
        <v>0</v>
      </c>
      <c r="BF523" s="194"/>
      <c r="BG523" s="194"/>
      <c r="BH523" s="194"/>
      <c r="BI523" s="194"/>
      <c r="BJ523" s="194"/>
      <c r="BK523" s="194"/>
      <c r="BL523" s="194"/>
      <c r="BM523" s="194"/>
      <c r="BN523" s="194"/>
      <c r="BO523" s="194"/>
      <c r="BP523" s="194"/>
      <c r="BQ523" s="329"/>
      <c r="BR523" s="329"/>
      <c r="BU523" s="194">
        <f t="shared" si="58"/>
        <v>0</v>
      </c>
      <c r="BV523" s="329"/>
      <c r="BW523" s="329"/>
      <c r="BX523" s="329"/>
      <c r="BY523" s="329"/>
    </row>
    <row r="524" spans="1:77" ht="45">
      <c r="A524" s="317">
        <v>1</v>
      </c>
      <c r="B524" s="318" t="s">
        <v>1194</v>
      </c>
      <c r="C524" s="461" t="s">
        <v>406</v>
      </c>
      <c r="D524" s="317" t="s">
        <v>191</v>
      </c>
      <c r="E524" s="305">
        <v>2.1</v>
      </c>
      <c r="F524" s="305">
        <v>2.5000000000000004</v>
      </c>
      <c r="G524" s="305">
        <v>2.5</v>
      </c>
      <c r="H524" s="305">
        <f t="shared" si="55"/>
        <v>3.3999999999999995</v>
      </c>
      <c r="I524" s="305"/>
      <c r="J524" s="305">
        <f t="shared" si="66"/>
        <v>3.3999999999999995</v>
      </c>
      <c r="K524" s="319" t="s">
        <v>389</v>
      </c>
      <c r="L524" s="299" t="s">
        <v>445</v>
      </c>
      <c r="M524" s="460" t="s">
        <v>392</v>
      </c>
      <c r="N524" s="458" t="s">
        <v>381</v>
      </c>
      <c r="O524" s="345">
        <v>1.35</v>
      </c>
      <c r="P524" s="345">
        <v>0.5</v>
      </c>
      <c r="Q524" s="345">
        <f>0.31+0.5</f>
        <v>0.81</v>
      </c>
      <c r="R524" s="345"/>
      <c r="S524" s="345"/>
      <c r="T524" s="345"/>
      <c r="U524" s="345"/>
      <c r="V524" s="345"/>
      <c r="W524" s="345">
        <v>0.1</v>
      </c>
      <c r="X524" s="345"/>
      <c r="Y524" s="345"/>
      <c r="Z524" s="345"/>
      <c r="AA524" s="345">
        <v>0.01</v>
      </c>
      <c r="AB524" s="345"/>
      <c r="AC524" s="345"/>
      <c r="AD524" s="345"/>
      <c r="AE524" s="345"/>
      <c r="AF524" s="345"/>
      <c r="AG524" s="346"/>
      <c r="AH524" s="345"/>
      <c r="AI524" s="345"/>
      <c r="AJ524" s="345"/>
      <c r="AK524" s="345"/>
      <c r="AL524" s="345"/>
      <c r="AM524" s="345"/>
      <c r="AN524" s="345"/>
      <c r="AO524" s="345"/>
      <c r="AP524" s="345"/>
      <c r="AQ524" s="345"/>
      <c r="AR524" s="345"/>
      <c r="AS524" s="345"/>
      <c r="AT524" s="345"/>
      <c r="AU524" s="345"/>
      <c r="AV524" s="345">
        <v>0.01</v>
      </c>
      <c r="AW524" s="345">
        <v>0.01</v>
      </c>
      <c r="AX524" s="345"/>
      <c r="AY524" s="345"/>
      <c r="AZ524" s="345"/>
      <c r="BA524" s="345"/>
      <c r="BB524" s="345"/>
      <c r="BC524" s="345"/>
      <c r="BD524" s="345"/>
      <c r="BE524" s="345"/>
      <c r="BF524" s="345"/>
      <c r="BG524" s="345"/>
      <c r="BH524" s="345"/>
      <c r="BI524" s="345"/>
      <c r="BJ524" s="345">
        <v>0.6</v>
      </c>
      <c r="BK524" s="345"/>
      <c r="BL524" s="345"/>
      <c r="BM524" s="345"/>
      <c r="BN524" s="345">
        <v>0.01</v>
      </c>
      <c r="BO524" s="194"/>
      <c r="BP524" s="194"/>
      <c r="BQ524" s="193"/>
      <c r="BR524" s="193"/>
      <c r="BS524" s="328" t="s">
        <v>1195</v>
      </c>
      <c r="BU524" s="194">
        <f t="shared" si="58"/>
        <v>-1.2999999999999994</v>
      </c>
      <c r="BV524" s="322"/>
      <c r="BW524" s="322"/>
      <c r="BX524" s="322" t="s">
        <v>410</v>
      </c>
      <c r="BY524" s="322"/>
    </row>
    <row r="525" spans="1:77" ht="49.5">
      <c r="A525" s="317">
        <v>2</v>
      </c>
      <c r="B525" s="318" t="s">
        <v>1196</v>
      </c>
      <c r="C525" s="461" t="s">
        <v>416</v>
      </c>
      <c r="D525" s="15" t="s">
        <v>191</v>
      </c>
      <c r="E525" s="305"/>
      <c r="F525" s="305"/>
      <c r="G525" s="305"/>
      <c r="H525" s="305">
        <f t="shared" si="55"/>
        <v>0.1</v>
      </c>
      <c r="I525" s="305"/>
      <c r="J525" s="305">
        <f t="shared" si="66"/>
        <v>0.1</v>
      </c>
      <c r="K525" s="319"/>
      <c r="L525" s="299" t="s">
        <v>445</v>
      </c>
      <c r="M525" s="460" t="s">
        <v>392</v>
      </c>
      <c r="N525" s="458"/>
      <c r="O525" s="345"/>
      <c r="P525" s="345"/>
      <c r="Q525" s="345">
        <v>0.1</v>
      </c>
      <c r="R525" s="345"/>
      <c r="S525" s="345"/>
      <c r="T525" s="345"/>
      <c r="U525" s="345"/>
      <c r="V525" s="345"/>
      <c r="W525" s="345"/>
      <c r="X525" s="345"/>
      <c r="Y525" s="345"/>
      <c r="Z525" s="345"/>
      <c r="AA525" s="345"/>
      <c r="AB525" s="345"/>
      <c r="AC525" s="345"/>
      <c r="AD525" s="345"/>
      <c r="AE525" s="345"/>
      <c r="AF525" s="345"/>
      <c r="AG525" s="346"/>
      <c r="AH525" s="345"/>
      <c r="AI525" s="345"/>
      <c r="AJ525" s="345"/>
      <c r="AK525" s="345"/>
      <c r="AL525" s="345"/>
      <c r="AM525" s="345"/>
      <c r="AN525" s="345"/>
      <c r="AO525" s="345"/>
      <c r="AP525" s="345"/>
      <c r="AQ525" s="345"/>
      <c r="AR525" s="345"/>
      <c r="AS525" s="345"/>
      <c r="AT525" s="345"/>
      <c r="AU525" s="345"/>
      <c r="AV525" s="345"/>
      <c r="AW525" s="345"/>
      <c r="AX525" s="345"/>
      <c r="AY525" s="345"/>
      <c r="AZ525" s="345"/>
      <c r="BA525" s="345"/>
      <c r="BB525" s="345"/>
      <c r="BC525" s="345"/>
      <c r="BD525" s="345"/>
      <c r="BE525" s="345"/>
      <c r="BF525" s="345"/>
      <c r="BG525" s="345"/>
      <c r="BH525" s="345"/>
      <c r="BI525" s="345"/>
      <c r="BJ525" s="345"/>
      <c r="BK525" s="345"/>
      <c r="BL525" s="345"/>
      <c r="BM525" s="345"/>
      <c r="BN525" s="345"/>
      <c r="BO525" s="194"/>
      <c r="BP525" s="194"/>
      <c r="BQ525" s="193"/>
      <c r="BR525" s="193"/>
      <c r="BS525" s="328"/>
      <c r="BU525" s="194"/>
      <c r="BV525" s="322"/>
      <c r="BW525" s="322"/>
      <c r="BX525" s="322"/>
      <c r="BY525" s="322"/>
    </row>
    <row r="526" spans="1:77" ht="49.5">
      <c r="A526" s="317">
        <v>3</v>
      </c>
      <c r="B526" s="318" t="s">
        <v>1197</v>
      </c>
      <c r="C526" s="340" t="s">
        <v>1198</v>
      </c>
      <c r="D526" s="15" t="s">
        <v>191</v>
      </c>
      <c r="E526" s="305"/>
      <c r="F526" s="305"/>
      <c r="G526" s="305"/>
      <c r="H526" s="305">
        <f t="shared" si="55"/>
        <v>0.09</v>
      </c>
      <c r="I526" s="305"/>
      <c r="J526" s="305">
        <f t="shared" si="66"/>
        <v>0.09</v>
      </c>
      <c r="K526" s="319"/>
      <c r="L526" s="299" t="s">
        <v>445</v>
      </c>
      <c r="M526" s="460" t="s">
        <v>392</v>
      </c>
      <c r="N526" s="458"/>
      <c r="O526" s="345"/>
      <c r="P526" s="345"/>
      <c r="Q526" s="345">
        <v>0.09</v>
      </c>
      <c r="R526" s="345"/>
      <c r="S526" s="345"/>
      <c r="T526" s="345"/>
      <c r="U526" s="345"/>
      <c r="V526" s="345"/>
      <c r="W526" s="345"/>
      <c r="X526" s="345"/>
      <c r="Y526" s="345"/>
      <c r="Z526" s="345"/>
      <c r="AA526" s="345"/>
      <c r="AB526" s="345"/>
      <c r="AC526" s="345"/>
      <c r="AD526" s="345"/>
      <c r="AE526" s="345"/>
      <c r="AF526" s="345"/>
      <c r="AG526" s="346"/>
      <c r="AH526" s="345"/>
      <c r="AI526" s="345"/>
      <c r="AJ526" s="345"/>
      <c r="AK526" s="345"/>
      <c r="AL526" s="345"/>
      <c r="AM526" s="345"/>
      <c r="AN526" s="345"/>
      <c r="AO526" s="345"/>
      <c r="AP526" s="345"/>
      <c r="AQ526" s="345"/>
      <c r="AR526" s="345"/>
      <c r="AS526" s="345"/>
      <c r="AT526" s="345"/>
      <c r="AU526" s="345"/>
      <c r="AV526" s="345"/>
      <c r="AW526" s="345"/>
      <c r="AX526" s="345"/>
      <c r="AY526" s="345"/>
      <c r="AZ526" s="345"/>
      <c r="BA526" s="345"/>
      <c r="BB526" s="345"/>
      <c r="BC526" s="345"/>
      <c r="BD526" s="345"/>
      <c r="BE526" s="345"/>
      <c r="BF526" s="345"/>
      <c r="BG526" s="345"/>
      <c r="BH526" s="345"/>
      <c r="BI526" s="345"/>
      <c r="BJ526" s="345"/>
      <c r="BK526" s="345"/>
      <c r="BL526" s="345"/>
      <c r="BM526" s="345"/>
      <c r="BN526" s="345"/>
      <c r="BO526" s="194"/>
      <c r="BP526" s="194"/>
      <c r="BQ526" s="193"/>
      <c r="BR526" s="193"/>
      <c r="BS526" s="328"/>
      <c r="BU526" s="194"/>
      <c r="BV526" s="322"/>
      <c r="BW526" s="322"/>
      <c r="BX526" s="322"/>
      <c r="BY526" s="322"/>
    </row>
    <row r="527" spans="1:77" hidden="1">
      <c r="A527" s="317" t="s">
        <v>869</v>
      </c>
      <c r="B527" s="318"/>
      <c r="C527" s="461" t="s">
        <v>420</v>
      </c>
      <c r="D527" s="15" t="s">
        <v>191</v>
      </c>
      <c r="E527" s="305"/>
      <c r="F527" s="305"/>
      <c r="G527" s="305"/>
      <c r="H527" s="305"/>
      <c r="I527" s="305"/>
      <c r="J527" s="305"/>
      <c r="K527" s="319"/>
      <c r="L527" s="299"/>
      <c r="M527" s="460" t="s">
        <v>392</v>
      </c>
      <c r="N527" s="458"/>
      <c r="O527" s="345"/>
      <c r="P527" s="345"/>
      <c r="Q527" s="345">
        <v>0.04</v>
      </c>
      <c r="R527" s="345"/>
      <c r="S527" s="345"/>
      <c r="T527" s="345"/>
      <c r="U527" s="345"/>
      <c r="V527" s="345"/>
      <c r="W527" s="345"/>
      <c r="X527" s="345"/>
      <c r="Y527" s="345"/>
      <c r="Z527" s="345"/>
      <c r="AA527" s="345"/>
      <c r="AB527" s="345"/>
      <c r="AC527" s="345"/>
      <c r="AD527" s="345"/>
      <c r="AE527" s="345"/>
      <c r="AF527" s="345"/>
      <c r="AG527" s="346"/>
      <c r="AH527" s="345"/>
      <c r="AI527" s="345"/>
      <c r="AJ527" s="345"/>
      <c r="AK527" s="345"/>
      <c r="AL527" s="345"/>
      <c r="AM527" s="345"/>
      <c r="AN527" s="345"/>
      <c r="AO527" s="345"/>
      <c r="AP527" s="345"/>
      <c r="AQ527" s="345"/>
      <c r="AR527" s="345"/>
      <c r="AS527" s="345"/>
      <c r="AT527" s="345"/>
      <c r="AU527" s="345"/>
      <c r="AV527" s="345"/>
      <c r="AW527" s="345"/>
      <c r="AX527" s="345"/>
      <c r="AY527" s="345"/>
      <c r="AZ527" s="345"/>
      <c r="BA527" s="345"/>
      <c r="BB527" s="345"/>
      <c r="BC527" s="345"/>
      <c r="BD527" s="345"/>
      <c r="BE527" s="345"/>
      <c r="BF527" s="345"/>
      <c r="BG527" s="345"/>
      <c r="BH527" s="345"/>
      <c r="BI527" s="345"/>
      <c r="BJ527" s="345"/>
      <c r="BK527" s="345"/>
      <c r="BL527" s="345"/>
      <c r="BM527" s="345"/>
      <c r="BN527" s="345"/>
      <c r="BO527" s="194"/>
      <c r="BP527" s="194"/>
      <c r="BQ527" s="193"/>
      <c r="BR527" s="193"/>
      <c r="BS527" s="328"/>
      <c r="BU527" s="194"/>
      <c r="BV527" s="322"/>
      <c r="BW527" s="322"/>
      <c r="BX527" s="322"/>
      <c r="BY527" s="322"/>
    </row>
    <row r="528" spans="1:77" hidden="1">
      <c r="A528" s="317" t="s">
        <v>869</v>
      </c>
      <c r="B528" s="318"/>
      <c r="C528" s="461" t="s">
        <v>402</v>
      </c>
      <c r="D528" s="15" t="s">
        <v>191</v>
      </c>
      <c r="E528" s="305"/>
      <c r="F528" s="305"/>
      <c r="G528" s="305"/>
      <c r="H528" s="305"/>
      <c r="I528" s="305"/>
      <c r="J528" s="305"/>
      <c r="K528" s="319"/>
      <c r="L528" s="299"/>
      <c r="M528" s="460" t="s">
        <v>392</v>
      </c>
      <c r="N528" s="458"/>
      <c r="O528" s="345"/>
      <c r="P528" s="345"/>
      <c r="Q528" s="345">
        <f>Q526-Q527</f>
        <v>4.9999999999999996E-2</v>
      </c>
      <c r="R528" s="345"/>
      <c r="S528" s="345"/>
      <c r="T528" s="345"/>
      <c r="U528" s="345"/>
      <c r="V528" s="345"/>
      <c r="W528" s="345"/>
      <c r="X528" s="345"/>
      <c r="Y528" s="345"/>
      <c r="Z528" s="345"/>
      <c r="AA528" s="345"/>
      <c r="AB528" s="345"/>
      <c r="AC528" s="345"/>
      <c r="AD528" s="345"/>
      <c r="AE528" s="345"/>
      <c r="AF528" s="345"/>
      <c r="AG528" s="346"/>
      <c r="AH528" s="345"/>
      <c r="AI528" s="345"/>
      <c r="AJ528" s="345"/>
      <c r="AK528" s="345"/>
      <c r="AL528" s="345"/>
      <c r="AM528" s="345"/>
      <c r="AN528" s="345"/>
      <c r="AO528" s="345"/>
      <c r="AP528" s="345"/>
      <c r="AQ528" s="345"/>
      <c r="AR528" s="345"/>
      <c r="AS528" s="345"/>
      <c r="AT528" s="345"/>
      <c r="AU528" s="345"/>
      <c r="AV528" s="345"/>
      <c r="AW528" s="345"/>
      <c r="AX528" s="345"/>
      <c r="AY528" s="345"/>
      <c r="AZ528" s="345"/>
      <c r="BA528" s="345"/>
      <c r="BB528" s="345"/>
      <c r="BC528" s="345"/>
      <c r="BD528" s="345"/>
      <c r="BE528" s="345"/>
      <c r="BF528" s="345"/>
      <c r="BG528" s="345"/>
      <c r="BH528" s="345"/>
      <c r="BI528" s="345"/>
      <c r="BJ528" s="345"/>
      <c r="BK528" s="345"/>
      <c r="BL528" s="345"/>
      <c r="BM528" s="345"/>
      <c r="BN528" s="345"/>
      <c r="BO528" s="194"/>
      <c r="BP528" s="194"/>
      <c r="BQ528" s="193"/>
      <c r="BR528" s="193"/>
      <c r="BS528" s="328"/>
      <c r="BU528" s="194"/>
      <c r="BV528" s="322"/>
      <c r="BW528" s="322"/>
      <c r="BX528" s="322"/>
      <c r="BY528" s="322"/>
    </row>
    <row r="529" spans="1:78" ht="33">
      <c r="A529" s="302" t="s">
        <v>1199</v>
      </c>
      <c r="B529" s="303" t="s">
        <v>193</v>
      </c>
      <c r="C529" s="13"/>
      <c r="D529" s="302"/>
      <c r="E529" s="304"/>
      <c r="F529" s="304">
        <v>0</v>
      </c>
      <c r="G529" s="304"/>
      <c r="H529" s="305">
        <f t="shared" si="55"/>
        <v>0</v>
      </c>
      <c r="I529" s="304"/>
      <c r="J529" s="305">
        <f t="shared" si="66"/>
        <v>0</v>
      </c>
      <c r="K529" s="306"/>
      <c r="L529" s="192"/>
      <c r="M529" s="460" t="s">
        <v>392</v>
      </c>
      <c r="N529" s="299"/>
      <c r="O529" s="194"/>
      <c r="P529" s="194">
        <v>0</v>
      </c>
      <c r="Q529" s="194"/>
      <c r="R529" s="194"/>
      <c r="S529" s="194"/>
      <c r="T529" s="194"/>
      <c r="U529" s="194"/>
      <c r="V529" s="194"/>
      <c r="W529" s="194"/>
      <c r="X529" s="194"/>
      <c r="Y529" s="194"/>
      <c r="Z529" s="194"/>
      <c r="AA529" s="194"/>
      <c r="AB529" s="194"/>
      <c r="AC529" s="194"/>
      <c r="AD529" s="194"/>
      <c r="AE529" s="194"/>
      <c r="AF529" s="194"/>
      <c r="AG529" s="194"/>
      <c r="AH529" s="194"/>
      <c r="AI529" s="194"/>
      <c r="AJ529" s="194"/>
      <c r="AK529" s="194"/>
      <c r="AL529" s="194"/>
      <c r="AM529" s="194"/>
      <c r="AN529" s="194"/>
      <c r="AO529" s="194"/>
      <c r="AP529" s="194"/>
      <c r="AQ529" s="194"/>
      <c r="AR529" s="194"/>
      <c r="AS529" s="194"/>
      <c r="AT529" s="194"/>
      <c r="AU529" s="194"/>
      <c r="AV529" s="194"/>
      <c r="AW529" s="194"/>
      <c r="AX529" s="194"/>
      <c r="AY529" s="194"/>
      <c r="AZ529" s="194"/>
      <c r="BA529" s="194"/>
      <c r="BB529" s="194"/>
      <c r="BC529" s="194"/>
      <c r="BD529" s="194"/>
      <c r="BE529" s="194">
        <v>0</v>
      </c>
      <c r="BF529" s="194"/>
      <c r="BG529" s="194"/>
      <c r="BH529" s="194"/>
      <c r="BI529" s="194"/>
      <c r="BJ529" s="194"/>
      <c r="BK529" s="194"/>
      <c r="BL529" s="194"/>
      <c r="BM529" s="194"/>
      <c r="BN529" s="194"/>
      <c r="BO529" s="194"/>
      <c r="BP529" s="194"/>
      <c r="BQ529" s="307"/>
      <c r="BR529" s="307"/>
      <c r="BS529" s="308"/>
      <c r="BT529" s="309"/>
      <c r="BU529" s="194">
        <f t="shared" si="58"/>
        <v>0</v>
      </c>
      <c r="BV529" s="310"/>
      <c r="BW529" s="310"/>
      <c r="BX529" s="310"/>
      <c r="BY529" s="310"/>
      <c r="BZ529" s="311"/>
    </row>
    <row r="530" spans="1:78" ht="33">
      <c r="A530" s="317">
        <v>1</v>
      </c>
      <c r="B530" s="318" t="s">
        <v>1200</v>
      </c>
      <c r="C530" s="461" t="s">
        <v>418</v>
      </c>
      <c r="D530" s="317" t="s">
        <v>194</v>
      </c>
      <c r="E530" s="305">
        <v>0.2</v>
      </c>
      <c r="F530" s="305">
        <v>0.2</v>
      </c>
      <c r="G530" s="305"/>
      <c r="H530" s="305">
        <f t="shared" si="55"/>
        <v>0.2</v>
      </c>
      <c r="I530" s="305"/>
      <c r="J530" s="305">
        <f t="shared" si="66"/>
        <v>0.2</v>
      </c>
      <c r="K530" s="319" t="s">
        <v>389</v>
      </c>
      <c r="L530" s="299"/>
      <c r="M530" s="460" t="s">
        <v>392</v>
      </c>
      <c r="N530" s="458" t="s">
        <v>381</v>
      </c>
      <c r="O530" s="194"/>
      <c r="P530" s="194">
        <v>0</v>
      </c>
      <c r="Q530" s="194">
        <v>0.2</v>
      </c>
      <c r="R530" s="194"/>
      <c r="S530" s="194"/>
      <c r="T530" s="194"/>
      <c r="U530" s="194"/>
      <c r="V530" s="194"/>
      <c r="W530" s="194"/>
      <c r="X530" s="194"/>
      <c r="Y530" s="194"/>
      <c r="Z530" s="194"/>
      <c r="AA530" s="194"/>
      <c r="AB530" s="194"/>
      <c r="AC530" s="194"/>
      <c r="AD530" s="194"/>
      <c r="AE530" s="194"/>
      <c r="AF530" s="194"/>
      <c r="AG530" s="194"/>
      <c r="AH530" s="194"/>
      <c r="AI530" s="194"/>
      <c r="AJ530" s="194"/>
      <c r="AK530" s="194"/>
      <c r="AL530" s="194"/>
      <c r="AM530" s="194"/>
      <c r="AN530" s="194"/>
      <c r="AO530" s="194"/>
      <c r="AP530" s="194"/>
      <c r="AQ530" s="194"/>
      <c r="AR530" s="194"/>
      <c r="AS530" s="194"/>
      <c r="AT530" s="194"/>
      <c r="AU530" s="194"/>
      <c r="AV530" s="194"/>
      <c r="AW530" s="194"/>
      <c r="AX530" s="194"/>
      <c r="AY530" s="194"/>
      <c r="AZ530" s="194"/>
      <c r="BA530" s="194"/>
      <c r="BB530" s="194"/>
      <c r="BC530" s="194"/>
      <c r="BD530" s="194"/>
      <c r="BE530" s="194">
        <v>0</v>
      </c>
      <c r="BF530" s="194"/>
      <c r="BG530" s="194"/>
      <c r="BH530" s="194"/>
      <c r="BI530" s="194"/>
      <c r="BJ530" s="194"/>
      <c r="BK530" s="194"/>
      <c r="BL530" s="194"/>
      <c r="BM530" s="194"/>
      <c r="BN530" s="194"/>
      <c r="BO530" s="194"/>
      <c r="BP530" s="194"/>
      <c r="BQ530" s="193" t="s">
        <v>1201</v>
      </c>
      <c r="BR530" s="193"/>
      <c r="BS530" s="321" t="s">
        <v>479</v>
      </c>
      <c r="BU530" s="194">
        <f t="shared" si="58"/>
        <v>0</v>
      </c>
      <c r="BV530" s="322"/>
      <c r="BW530" s="322"/>
      <c r="BX530" s="322" t="s">
        <v>410</v>
      </c>
      <c r="BY530" s="322"/>
    </row>
    <row r="531" spans="1:78" ht="21" customHeight="1">
      <c r="A531" s="302" t="s">
        <v>1202</v>
      </c>
      <c r="B531" s="303" t="s">
        <v>1203</v>
      </c>
      <c r="C531" s="13"/>
      <c r="D531" s="302"/>
      <c r="E531" s="304"/>
      <c r="F531" s="304">
        <v>0</v>
      </c>
      <c r="G531" s="304"/>
      <c r="H531" s="305">
        <f t="shared" si="55"/>
        <v>0</v>
      </c>
      <c r="I531" s="304"/>
      <c r="J531" s="305">
        <f t="shared" si="66"/>
        <v>0</v>
      </c>
      <c r="K531" s="306"/>
      <c r="L531" s="192"/>
      <c r="M531" s="460" t="s">
        <v>392</v>
      </c>
      <c r="N531" s="299"/>
      <c r="O531" s="194"/>
      <c r="P531" s="194">
        <v>0</v>
      </c>
      <c r="Q531" s="194"/>
      <c r="R531" s="194"/>
      <c r="S531" s="194"/>
      <c r="T531" s="194"/>
      <c r="U531" s="194"/>
      <c r="V531" s="194"/>
      <c r="W531" s="194"/>
      <c r="X531" s="194"/>
      <c r="Y531" s="194"/>
      <c r="Z531" s="194"/>
      <c r="AA531" s="194"/>
      <c r="AB531" s="194"/>
      <c r="AC531" s="194"/>
      <c r="AD531" s="194"/>
      <c r="AE531" s="194"/>
      <c r="AF531" s="194"/>
      <c r="AG531" s="194"/>
      <c r="AH531" s="194"/>
      <c r="AI531" s="194"/>
      <c r="AJ531" s="194"/>
      <c r="AK531" s="194"/>
      <c r="AL531" s="194"/>
      <c r="AM531" s="194"/>
      <c r="AN531" s="194"/>
      <c r="AO531" s="194"/>
      <c r="AP531" s="194"/>
      <c r="AQ531" s="194"/>
      <c r="AR531" s="194"/>
      <c r="AS531" s="194"/>
      <c r="AT531" s="194"/>
      <c r="AU531" s="194"/>
      <c r="AV531" s="194"/>
      <c r="AW531" s="194"/>
      <c r="AX531" s="194"/>
      <c r="AY531" s="194"/>
      <c r="AZ531" s="194"/>
      <c r="BA531" s="194"/>
      <c r="BB531" s="194"/>
      <c r="BC531" s="194"/>
      <c r="BD531" s="194"/>
      <c r="BE531" s="194">
        <v>0</v>
      </c>
      <c r="BF531" s="194"/>
      <c r="BG531" s="194"/>
      <c r="BH531" s="194"/>
      <c r="BI531" s="194"/>
      <c r="BJ531" s="194"/>
      <c r="BK531" s="194"/>
      <c r="BL531" s="194"/>
      <c r="BM531" s="194"/>
      <c r="BN531" s="194"/>
      <c r="BO531" s="194"/>
      <c r="BP531" s="194"/>
      <c r="BQ531" s="307"/>
      <c r="BR531" s="307"/>
      <c r="BS531" s="308"/>
      <c r="BT531" s="309"/>
      <c r="BU531" s="194">
        <f t="shared" si="58"/>
        <v>0</v>
      </c>
      <c r="BV531" s="310"/>
      <c r="BW531" s="310"/>
      <c r="BX531" s="310"/>
      <c r="BY531" s="310"/>
      <c r="BZ531" s="311"/>
    </row>
    <row r="532" spans="1:78" ht="21" customHeight="1">
      <c r="A532" s="317">
        <v>1</v>
      </c>
      <c r="B532" s="318" t="s">
        <v>1204</v>
      </c>
      <c r="C532" s="461" t="s">
        <v>399</v>
      </c>
      <c r="D532" s="317" t="s">
        <v>198</v>
      </c>
      <c r="E532" s="305">
        <v>0.45</v>
      </c>
      <c r="F532" s="305">
        <v>0.45</v>
      </c>
      <c r="G532" s="305"/>
      <c r="H532" s="305">
        <f t="shared" si="55"/>
        <v>0.45</v>
      </c>
      <c r="I532" s="305"/>
      <c r="J532" s="305">
        <f t="shared" ref="J532:J540" si="68">SUM(O532:BP532)-V532</f>
        <v>0.45</v>
      </c>
      <c r="K532" s="319" t="s">
        <v>389</v>
      </c>
      <c r="L532" s="299"/>
      <c r="M532" s="460" t="s">
        <v>392</v>
      </c>
      <c r="N532" s="458" t="s">
        <v>381</v>
      </c>
      <c r="O532" s="349"/>
      <c r="P532" s="194">
        <v>0</v>
      </c>
      <c r="Q532" s="349">
        <v>0.45</v>
      </c>
      <c r="R532" s="194"/>
      <c r="S532" s="194"/>
      <c r="T532" s="194"/>
      <c r="U532" s="194"/>
      <c r="V532" s="194"/>
      <c r="W532" s="194"/>
      <c r="X532" s="194"/>
      <c r="Y532" s="194"/>
      <c r="Z532" s="194"/>
      <c r="AA532" s="194"/>
      <c r="AB532" s="194"/>
      <c r="AC532" s="194"/>
      <c r="AD532" s="194"/>
      <c r="AE532" s="194"/>
      <c r="AF532" s="194"/>
      <c r="AG532" s="194"/>
      <c r="AH532" s="194"/>
      <c r="AI532" s="194"/>
      <c r="AJ532" s="194"/>
      <c r="AK532" s="194"/>
      <c r="AL532" s="194"/>
      <c r="AM532" s="194"/>
      <c r="AN532" s="194"/>
      <c r="AO532" s="194"/>
      <c r="AP532" s="194"/>
      <c r="AQ532" s="194"/>
      <c r="AR532" s="194"/>
      <c r="AS532" s="194"/>
      <c r="AT532" s="194"/>
      <c r="AU532" s="194"/>
      <c r="AV532" s="194"/>
      <c r="AW532" s="194"/>
      <c r="AX532" s="194"/>
      <c r="AY532" s="194"/>
      <c r="AZ532" s="194"/>
      <c r="BA532" s="194"/>
      <c r="BB532" s="194"/>
      <c r="BC532" s="194"/>
      <c r="BD532" s="194"/>
      <c r="BE532" s="194">
        <v>0</v>
      </c>
      <c r="BF532" s="194"/>
      <c r="BG532" s="194"/>
      <c r="BH532" s="194"/>
      <c r="BI532" s="194"/>
      <c r="BJ532" s="194"/>
      <c r="BK532" s="194"/>
      <c r="BL532" s="194"/>
      <c r="BM532" s="194"/>
      <c r="BN532" s="194"/>
      <c r="BO532" s="194"/>
      <c r="BP532" s="194"/>
      <c r="BQ532" s="193" t="s">
        <v>1205</v>
      </c>
      <c r="BR532" s="193"/>
      <c r="BS532" s="321" t="s">
        <v>409</v>
      </c>
      <c r="BU532" s="194">
        <f t="shared" si="58"/>
        <v>0</v>
      </c>
      <c r="BV532" s="322"/>
      <c r="BW532" s="322"/>
      <c r="BX532" s="322"/>
      <c r="BY532" s="322"/>
    </row>
    <row r="533" spans="1:78" ht="21" customHeight="1">
      <c r="A533" s="317">
        <v>2</v>
      </c>
      <c r="B533" s="318" t="s">
        <v>1206</v>
      </c>
      <c r="C533" s="461" t="s">
        <v>406</v>
      </c>
      <c r="D533" s="317" t="s">
        <v>198</v>
      </c>
      <c r="E533" s="305">
        <v>0.4</v>
      </c>
      <c r="F533" s="305">
        <v>0.4</v>
      </c>
      <c r="G533" s="305"/>
      <c r="H533" s="305">
        <f t="shared" si="55"/>
        <v>0.4</v>
      </c>
      <c r="I533" s="305"/>
      <c r="J533" s="305">
        <f t="shared" si="68"/>
        <v>0.4</v>
      </c>
      <c r="K533" s="319" t="s">
        <v>389</v>
      </c>
      <c r="L533" s="299"/>
      <c r="M533" s="460" t="s">
        <v>392</v>
      </c>
      <c r="N533" s="458" t="s">
        <v>381</v>
      </c>
      <c r="O533" s="320"/>
      <c r="P533" s="194">
        <v>0</v>
      </c>
      <c r="Q533" s="387">
        <v>0.4</v>
      </c>
      <c r="R533" s="194"/>
      <c r="S533" s="194"/>
      <c r="T533" s="194"/>
      <c r="U533" s="194"/>
      <c r="V533" s="194"/>
      <c r="W533" s="194"/>
      <c r="X533" s="194"/>
      <c r="Y533" s="194"/>
      <c r="Z533" s="194"/>
      <c r="AA533" s="194"/>
      <c r="AB533" s="194"/>
      <c r="AC533" s="194"/>
      <c r="AD533" s="194"/>
      <c r="AE533" s="194"/>
      <c r="AF533" s="194"/>
      <c r="AG533" s="194"/>
      <c r="AH533" s="194"/>
      <c r="AI533" s="194"/>
      <c r="AJ533" s="194"/>
      <c r="AK533" s="194"/>
      <c r="AL533" s="194"/>
      <c r="AM533" s="194"/>
      <c r="AN533" s="194"/>
      <c r="AO533" s="194"/>
      <c r="AP533" s="194"/>
      <c r="AQ533" s="194"/>
      <c r="AR533" s="194"/>
      <c r="AS533" s="194"/>
      <c r="AT533" s="194"/>
      <c r="AU533" s="194"/>
      <c r="AV533" s="194"/>
      <c r="AW533" s="194"/>
      <c r="AX533" s="194"/>
      <c r="AY533" s="194"/>
      <c r="AZ533" s="194"/>
      <c r="BA533" s="194"/>
      <c r="BB533" s="194"/>
      <c r="BC533" s="194"/>
      <c r="BD533" s="194"/>
      <c r="BE533" s="194">
        <v>0</v>
      </c>
      <c r="BF533" s="194"/>
      <c r="BG533" s="194"/>
      <c r="BH533" s="194"/>
      <c r="BI533" s="194"/>
      <c r="BJ533" s="194"/>
      <c r="BK533" s="194"/>
      <c r="BL533" s="194"/>
      <c r="BM533" s="194"/>
      <c r="BN533" s="194"/>
      <c r="BO533" s="194"/>
      <c r="BP533" s="194"/>
      <c r="BQ533" s="193" t="s">
        <v>1207</v>
      </c>
      <c r="BR533" s="193"/>
      <c r="BS533" s="321" t="s">
        <v>409</v>
      </c>
      <c r="BU533" s="194">
        <f t="shared" si="58"/>
        <v>0</v>
      </c>
      <c r="BV533" s="322"/>
      <c r="BW533" s="322"/>
      <c r="BX533" s="322" t="s">
        <v>410</v>
      </c>
      <c r="BY533" s="322"/>
    </row>
    <row r="534" spans="1:78" ht="21" customHeight="1">
      <c r="A534" s="317">
        <v>3</v>
      </c>
      <c r="B534" s="318" t="s">
        <v>1208</v>
      </c>
      <c r="C534" s="461" t="s">
        <v>416</v>
      </c>
      <c r="D534" s="317" t="s">
        <v>198</v>
      </c>
      <c r="E534" s="305">
        <v>4</v>
      </c>
      <c r="F534" s="305">
        <v>4</v>
      </c>
      <c r="G534" s="305"/>
      <c r="H534" s="305">
        <f t="shared" si="55"/>
        <v>4</v>
      </c>
      <c r="I534" s="305"/>
      <c r="J534" s="305">
        <f t="shared" si="68"/>
        <v>4</v>
      </c>
      <c r="K534" s="319" t="s">
        <v>389</v>
      </c>
      <c r="L534" s="299"/>
      <c r="M534" s="460" t="s">
        <v>392</v>
      </c>
      <c r="N534" s="458" t="s">
        <v>381</v>
      </c>
      <c r="O534" s="368"/>
      <c r="P534" s="194">
        <v>0</v>
      </c>
      <c r="Q534" s="368">
        <v>4</v>
      </c>
      <c r="R534" s="194"/>
      <c r="S534" s="194"/>
      <c r="T534" s="194"/>
      <c r="U534" s="194"/>
      <c r="V534" s="194"/>
      <c r="W534" s="194"/>
      <c r="X534" s="194"/>
      <c r="Y534" s="194"/>
      <c r="Z534" s="194"/>
      <c r="AA534" s="194"/>
      <c r="AB534" s="194"/>
      <c r="AC534" s="194"/>
      <c r="AD534" s="194"/>
      <c r="AE534" s="194"/>
      <c r="AF534" s="194"/>
      <c r="AG534" s="194"/>
      <c r="AH534" s="194"/>
      <c r="AI534" s="194"/>
      <c r="AJ534" s="194"/>
      <c r="AK534" s="194"/>
      <c r="AL534" s="194"/>
      <c r="AM534" s="194"/>
      <c r="AN534" s="194"/>
      <c r="AO534" s="194"/>
      <c r="AP534" s="194"/>
      <c r="AQ534" s="194"/>
      <c r="AR534" s="194"/>
      <c r="AS534" s="194"/>
      <c r="AT534" s="194"/>
      <c r="AU534" s="194"/>
      <c r="AV534" s="194"/>
      <c r="AW534" s="194"/>
      <c r="AX534" s="194"/>
      <c r="AY534" s="194"/>
      <c r="AZ534" s="194"/>
      <c r="BA534" s="194"/>
      <c r="BB534" s="194"/>
      <c r="BC534" s="194"/>
      <c r="BD534" s="194"/>
      <c r="BE534" s="194">
        <v>0</v>
      </c>
      <c r="BF534" s="194"/>
      <c r="BG534" s="194"/>
      <c r="BH534" s="194"/>
      <c r="BI534" s="194"/>
      <c r="BJ534" s="194"/>
      <c r="BK534" s="194"/>
      <c r="BL534" s="194"/>
      <c r="BM534" s="194"/>
      <c r="BN534" s="194"/>
      <c r="BO534" s="194"/>
      <c r="BP534" s="194"/>
      <c r="BQ534" s="193" t="s">
        <v>1209</v>
      </c>
      <c r="BR534" s="193"/>
      <c r="BS534" s="321" t="s">
        <v>1210</v>
      </c>
      <c r="BU534" s="194">
        <f t="shared" si="58"/>
        <v>0</v>
      </c>
      <c r="BV534" s="322"/>
      <c r="BW534" s="322"/>
      <c r="BX534" s="322"/>
      <c r="BY534" s="322"/>
    </row>
    <row r="535" spans="1:78" ht="21" customHeight="1">
      <c r="A535" s="317">
        <v>4</v>
      </c>
      <c r="B535" s="318" t="s">
        <v>1211</v>
      </c>
      <c r="C535" s="461" t="s">
        <v>418</v>
      </c>
      <c r="D535" s="317" t="s">
        <v>198</v>
      </c>
      <c r="E535" s="305">
        <v>0.3</v>
      </c>
      <c r="F535" s="305">
        <v>0.3</v>
      </c>
      <c r="G535" s="305"/>
      <c r="H535" s="305">
        <f t="shared" ref="H535:H542" si="69">I535+J535</f>
        <v>0.3</v>
      </c>
      <c r="I535" s="305"/>
      <c r="J535" s="305">
        <f t="shared" si="68"/>
        <v>0.3</v>
      </c>
      <c r="K535" s="319" t="s">
        <v>389</v>
      </c>
      <c r="L535" s="299"/>
      <c r="M535" s="460" t="s">
        <v>392</v>
      </c>
      <c r="N535" s="458" t="s">
        <v>381</v>
      </c>
      <c r="O535" s="320"/>
      <c r="P535" s="194">
        <v>0</v>
      </c>
      <c r="Q535" s="387">
        <v>0.3</v>
      </c>
      <c r="R535" s="194"/>
      <c r="S535" s="194"/>
      <c r="T535" s="194"/>
      <c r="U535" s="194"/>
      <c r="V535" s="194"/>
      <c r="W535" s="194"/>
      <c r="X535" s="194"/>
      <c r="Y535" s="194"/>
      <c r="Z535" s="194"/>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4"/>
      <c r="AY535" s="194"/>
      <c r="AZ535" s="194"/>
      <c r="BA535" s="194"/>
      <c r="BB535" s="194"/>
      <c r="BC535" s="194"/>
      <c r="BD535" s="194"/>
      <c r="BE535" s="194">
        <v>0</v>
      </c>
      <c r="BF535" s="194"/>
      <c r="BG535" s="194"/>
      <c r="BH535" s="194"/>
      <c r="BI535" s="194"/>
      <c r="BJ535" s="194"/>
      <c r="BK535" s="194"/>
      <c r="BL535" s="194"/>
      <c r="BM535" s="194"/>
      <c r="BN535" s="194"/>
      <c r="BO535" s="194"/>
      <c r="BP535" s="194"/>
      <c r="BQ535" s="193" t="s">
        <v>1212</v>
      </c>
      <c r="BR535" s="193"/>
      <c r="BS535" s="321" t="s">
        <v>409</v>
      </c>
      <c r="BU535" s="194">
        <f t="shared" si="58"/>
        <v>0</v>
      </c>
      <c r="BV535" s="322"/>
      <c r="BW535" s="322"/>
      <c r="BX535" s="322" t="s">
        <v>410</v>
      </c>
      <c r="BY535" s="322"/>
    </row>
    <row r="536" spans="1:78" ht="21" customHeight="1">
      <c r="A536" s="317">
        <v>5</v>
      </c>
      <c r="B536" s="318" t="s">
        <v>1213</v>
      </c>
      <c r="C536" s="461" t="s">
        <v>420</v>
      </c>
      <c r="D536" s="317" t="s">
        <v>198</v>
      </c>
      <c r="E536" s="305">
        <v>0.45</v>
      </c>
      <c r="F536" s="305">
        <v>0.45</v>
      </c>
      <c r="G536" s="305"/>
      <c r="H536" s="305">
        <f t="shared" si="69"/>
        <v>0.45</v>
      </c>
      <c r="I536" s="305"/>
      <c r="J536" s="305">
        <f t="shared" si="68"/>
        <v>0.45</v>
      </c>
      <c r="K536" s="319" t="s">
        <v>389</v>
      </c>
      <c r="L536" s="299"/>
      <c r="M536" s="460" t="s">
        <v>392</v>
      </c>
      <c r="N536" s="458" t="s">
        <v>381</v>
      </c>
      <c r="O536" s="368"/>
      <c r="P536" s="194">
        <v>0</v>
      </c>
      <c r="Q536" s="368">
        <v>0.45</v>
      </c>
      <c r="R536" s="194"/>
      <c r="S536" s="194"/>
      <c r="T536" s="194"/>
      <c r="U536" s="194"/>
      <c r="V536" s="194"/>
      <c r="W536" s="194"/>
      <c r="X536" s="194"/>
      <c r="Y536" s="194"/>
      <c r="Z536" s="194"/>
      <c r="AA536" s="194"/>
      <c r="AB536" s="194"/>
      <c r="AC536" s="194"/>
      <c r="AD536" s="194"/>
      <c r="AE536" s="194"/>
      <c r="AF536" s="194"/>
      <c r="AG536" s="194"/>
      <c r="AH536" s="194"/>
      <c r="AI536" s="194"/>
      <c r="AJ536" s="194"/>
      <c r="AK536" s="194"/>
      <c r="AL536" s="194"/>
      <c r="AM536" s="194"/>
      <c r="AN536" s="194"/>
      <c r="AO536" s="194"/>
      <c r="AP536" s="194"/>
      <c r="AQ536" s="194"/>
      <c r="AR536" s="194"/>
      <c r="AS536" s="194"/>
      <c r="AT536" s="194"/>
      <c r="AU536" s="194"/>
      <c r="AV536" s="194"/>
      <c r="AW536" s="194"/>
      <c r="AX536" s="194"/>
      <c r="AY536" s="194"/>
      <c r="AZ536" s="194"/>
      <c r="BA536" s="194"/>
      <c r="BB536" s="194"/>
      <c r="BC536" s="194"/>
      <c r="BD536" s="194"/>
      <c r="BE536" s="194">
        <v>0</v>
      </c>
      <c r="BF536" s="194"/>
      <c r="BG536" s="194"/>
      <c r="BH536" s="194"/>
      <c r="BI536" s="194"/>
      <c r="BJ536" s="194"/>
      <c r="BK536" s="194"/>
      <c r="BL536" s="194"/>
      <c r="BM536" s="194"/>
      <c r="BN536" s="194"/>
      <c r="BO536" s="194"/>
      <c r="BP536" s="194"/>
      <c r="BQ536" s="193" t="s">
        <v>1214</v>
      </c>
      <c r="BR536" s="193"/>
      <c r="BS536" s="321" t="s">
        <v>409</v>
      </c>
      <c r="BU536" s="194">
        <f t="shared" si="58"/>
        <v>0</v>
      </c>
      <c r="BV536" s="322"/>
      <c r="BW536" s="322"/>
      <c r="BX536" s="322"/>
      <c r="BY536" s="322"/>
    </row>
    <row r="537" spans="1:78" ht="21" customHeight="1">
      <c r="A537" s="317">
        <v>6</v>
      </c>
      <c r="B537" s="318" t="s">
        <v>1215</v>
      </c>
      <c r="C537" s="461" t="s">
        <v>422</v>
      </c>
      <c r="D537" s="317" t="s">
        <v>198</v>
      </c>
      <c r="E537" s="305">
        <v>0.35</v>
      </c>
      <c r="F537" s="305">
        <v>0.35</v>
      </c>
      <c r="G537" s="305"/>
      <c r="H537" s="305">
        <f t="shared" si="69"/>
        <v>0.35</v>
      </c>
      <c r="I537" s="305"/>
      <c r="J537" s="305">
        <f t="shared" si="68"/>
        <v>0.35</v>
      </c>
      <c r="K537" s="319" t="s">
        <v>389</v>
      </c>
      <c r="L537" s="299"/>
      <c r="M537" s="460" t="s">
        <v>392</v>
      </c>
      <c r="N537" s="458" t="s">
        <v>381</v>
      </c>
      <c r="O537" s="349"/>
      <c r="P537" s="194">
        <v>0</v>
      </c>
      <c r="Q537" s="349">
        <v>0.35</v>
      </c>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4"/>
      <c r="AY537" s="194"/>
      <c r="AZ537" s="194"/>
      <c r="BA537" s="194"/>
      <c r="BB537" s="194"/>
      <c r="BC537" s="194"/>
      <c r="BD537" s="194"/>
      <c r="BE537" s="194">
        <v>0</v>
      </c>
      <c r="BF537" s="194"/>
      <c r="BG537" s="194"/>
      <c r="BH537" s="194"/>
      <c r="BI537" s="194"/>
      <c r="BJ537" s="194"/>
      <c r="BK537" s="194"/>
      <c r="BL537" s="194"/>
      <c r="BM537" s="194"/>
      <c r="BN537" s="194"/>
      <c r="BO537" s="194"/>
      <c r="BP537" s="194"/>
      <c r="BQ537" s="193" t="s">
        <v>1216</v>
      </c>
      <c r="BR537" s="193"/>
      <c r="BS537" s="321" t="s">
        <v>409</v>
      </c>
      <c r="BU537" s="194">
        <f t="shared" si="58"/>
        <v>0</v>
      </c>
      <c r="BV537" s="322"/>
      <c r="BW537" s="322"/>
      <c r="BX537" s="322"/>
      <c r="BY537" s="322"/>
    </row>
    <row r="538" spans="1:78" ht="21" customHeight="1">
      <c r="A538" s="317">
        <v>7</v>
      </c>
      <c r="B538" s="318" t="s">
        <v>1217</v>
      </c>
      <c r="C538" s="461" t="s">
        <v>424</v>
      </c>
      <c r="D538" s="317" t="s">
        <v>198</v>
      </c>
      <c r="E538" s="305">
        <v>0.4</v>
      </c>
      <c r="F538" s="305">
        <v>0.4</v>
      </c>
      <c r="G538" s="305"/>
      <c r="H538" s="305">
        <f t="shared" si="69"/>
        <v>0.4</v>
      </c>
      <c r="I538" s="305"/>
      <c r="J538" s="305">
        <f t="shared" si="68"/>
        <v>0.4</v>
      </c>
      <c r="K538" s="319" t="s">
        <v>389</v>
      </c>
      <c r="L538" s="299"/>
      <c r="M538" s="460" t="s">
        <v>392</v>
      </c>
      <c r="N538" s="458" t="s">
        <v>381</v>
      </c>
      <c r="O538" s="368"/>
      <c r="P538" s="194">
        <v>0</v>
      </c>
      <c r="Q538" s="368">
        <v>0.4</v>
      </c>
      <c r="R538" s="194"/>
      <c r="S538" s="194"/>
      <c r="T538" s="194"/>
      <c r="U538" s="194"/>
      <c r="V538" s="194"/>
      <c r="W538" s="194"/>
      <c r="X538" s="194"/>
      <c r="Y538" s="194"/>
      <c r="Z538" s="194"/>
      <c r="AA538" s="194"/>
      <c r="AB538" s="194"/>
      <c r="AC538" s="194"/>
      <c r="AD538" s="194"/>
      <c r="AE538" s="194"/>
      <c r="AF538" s="194"/>
      <c r="AG538" s="194"/>
      <c r="AH538" s="194"/>
      <c r="AI538" s="194"/>
      <c r="AJ538" s="194"/>
      <c r="AK538" s="194"/>
      <c r="AL538" s="194"/>
      <c r="AM538" s="194"/>
      <c r="AN538" s="194"/>
      <c r="AO538" s="194"/>
      <c r="AP538" s="194"/>
      <c r="AQ538" s="194"/>
      <c r="AR538" s="194"/>
      <c r="AS538" s="194"/>
      <c r="AT538" s="194"/>
      <c r="AU538" s="194"/>
      <c r="AV538" s="194"/>
      <c r="AW538" s="194"/>
      <c r="AX538" s="194"/>
      <c r="AY538" s="194"/>
      <c r="AZ538" s="194"/>
      <c r="BA538" s="194"/>
      <c r="BB538" s="194"/>
      <c r="BC538" s="194"/>
      <c r="BD538" s="194"/>
      <c r="BE538" s="194">
        <v>0</v>
      </c>
      <c r="BF538" s="194"/>
      <c r="BG538" s="194"/>
      <c r="BH538" s="194"/>
      <c r="BI538" s="194"/>
      <c r="BJ538" s="194"/>
      <c r="BK538" s="194"/>
      <c r="BL538" s="194"/>
      <c r="BM538" s="194"/>
      <c r="BN538" s="194"/>
      <c r="BO538" s="194"/>
      <c r="BP538" s="194"/>
      <c r="BQ538" s="193" t="s">
        <v>1218</v>
      </c>
      <c r="BR538" s="193"/>
      <c r="BS538" s="321" t="s">
        <v>409</v>
      </c>
      <c r="BU538" s="194">
        <f t="shared" si="58"/>
        <v>0</v>
      </c>
      <c r="BV538" s="322"/>
      <c r="BW538" s="322"/>
      <c r="BX538" s="322"/>
      <c r="BY538" s="322"/>
    </row>
    <row r="539" spans="1:78" ht="21" customHeight="1">
      <c r="A539" s="317">
        <v>8</v>
      </c>
      <c r="B539" s="318" t="s">
        <v>1219</v>
      </c>
      <c r="C539" s="461" t="s">
        <v>427</v>
      </c>
      <c r="D539" s="317" t="s">
        <v>198</v>
      </c>
      <c r="E539" s="305">
        <v>0.25</v>
      </c>
      <c r="F539" s="305">
        <v>0.25</v>
      </c>
      <c r="G539" s="305"/>
      <c r="H539" s="305">
        <f t="shared" si="69"/>
        <v>0.25</v>
      </c>
      <c r="I539" s="305"/>
      <c r="J539" s="305">
        <f t="shared" si="68"/>
        <v>0.25</v>
      </c>
      <c r="K539" s="319" t="s">
        <v>389</v>
      </c>
      <c r="L539" s="299"/>
      <c r="M539" s="460" t="s">
        <v>392</v>
      </c>
      <c r="N539" s="458" t="s">
        <v>381</v>
      </c>
      <c r="O539" s="368"/>
      <c r="P539" s="194">
        <v>0</v>
      </c>
      <c r="Q539" s="368">
        <v>0.25</v>
      </c>
      <c r="R539" s="194"/>
      <c r="S539" s="194"/>
      <c r="T539" s="194"/>
      <c r="U539" s="194"/>
      <c r="V539" s="194"/>
      <c r="W539" s="194"/>
      <c r="X539" s="194"/>
      <c r="Y539" s="194"/>
      <c r="Z539" s="194"/>
      <c r="AA539" s="194"/>
      <c r="AB539" s="194"/>
      <c r="AC539" s="194"/>
      <c r="AD539" s="194"/>
      <c r="AE539" s="194"/>
      <c r="AF539" s="194"/>
      <c r="AG539" s="194"/>
      <c r="AH539" s="194"/>
      <c r="AI539" s="194"/>
      <c r="AJ539" s="194"/>
      <c r="AK539" s="194"/>
      <c r="AL539" s="194"/>
      <c r="AM539" s="194"/>
      <c r="AN539" s="194"/>
      <c r="AO539" s="194"/>
      <c r="AP539" s="194"/>
      <c r="AQ539" s="194"/>
      <c r="AR539" s="194"/>
      <c r="AS539" s="194"/>
      <c r="AT539" s="194"/>
      <c r="AU539" s="194"/>
      <c r="AV539" s="194"/>
      <c r="AW539" s="194"/>
      <c r="AX539" s="194"/>
      <c r="AY539" s="194"/>
      <c r="AZ539" s="194"/>
      <c r="BA539" s="194"/>
      <c r="BB539" s="194"/>
      <c r="BC539" s="194"/>
      <c r="BD539" s="194"/>
      <c r="BE539" s="194">
        <v>0</v>
      </c>
      <c r="BF539" s="194"/>
      <c r="BG539" s="194"/>
      <c r="BH539" s="194"/>
      <c r="BI539" s="194"/>
      <c r="BJ539" s="194"/>
      <c r="BK539" s="194"/>
      <c r="BL539" s="194"/>
      <c r="BM539" s="194"/>
      <c r="BN539" s="194"/>
      <c r="BO539" s="194"/>
      <c r="BP539" s="194"/>
      <c r="BQ539" s="193" t="s">
        <v>1220</v>
      </c>
      <c r="BR539" s="193"/>
      <c r="BS539" s="321" t="s">
        <v>409</v>
      </c>
      <c r="BU539" s="194">
        <f t="shared" si="58"/>
        <v>0</v>
      </c>
      <c r="BV539" s="322"/>
      <c r="BW539" s="322"/>
      <c r="BX539" s="322"/>
      <c r="BY539" s="322"/>
    </row>
    <row r="540" spans="1:78" ht="21" hidden="1" customHeight="1">
      <c r="A540" s="317">
        <v>9</v>
      </c>
      <c r="B540" s="16" t="s">
        <v>1221</v>
      </c>
      <c r="C540" s="461" t="s">
        <v>404</v>
      </c>
      <c r="D540" s="317" t="s">
        <v>198</v>
      </c>
      <c r="E540" s="305"/>
      <c r="F540" s="236">
        <v>0</v>
      </c>
      <c r="G540" s="236"/>
      <c r="H540" s="305">
        <f t="shared" si="69"/>
        <v>0</v>
      </c>
      <c r="I540" s="305"/>
      <c r="J540" s="305">
        <f t="shared" si="68"/>
        <v>0</v>
      </c>
      <c r="K540" s="319"/>
      <c r="L540" s="329" t="s">
        <v>841</v>
      </c>
      <c r="M540" s="460" t="s">
        <v>392</v>
      </c>
      <c r="N540" s="329"/>
      <c r="O540" s="194"/>
      <c r="P540" s="194">
        <v>0</v>
      </c>
      <c r="Q540" s="194"/>
      <c r="R540" s="194"/>
      <c r="S540" s="194"/>
      <c r="T540" s="194"/>
      <c r="U540" s="194"/>
      <c r="V540" s="194"/>
      <c r="W540" s="194"/>
      <c r="X540" s="194"/>
      <c r="Y540" s="194"/>
      <c r="Z540" s="194"/>
      <c r="AA540" s="194"/>
      <c r="AB540" s="194"/>
      <c r="AC540" s="194"/>
      <c r="AD540" s="194"/>
      <c r="AE540" s="194"/>
      <c r="AF540" s="194"/>
      <c r="AG540" s="194"/>
      <c r="AH540" s="194"/>
      <c r="AI540" s="194"/>
      <c r="AJ540" s="194"/>
      <c r="AK540" s="194"/>
      <c r="AL540" s="194"/>
      <c r="AM540" s="194"/>
      <c r="AN540" s="194"/>
      <c r="AO540" s="194"/>
      <c r="AP540" s="194"/>
      <c r="AQ540" s="194"/>
      <c r="AR540" s="194"/>
      <c r="AS540" s="194"/>
      <c r="AT540" s="194"/>
      <c r="AU540" s="194"/>
      <c r="AV540" s="194"/>
      <c r="AW540" s="194"/>
      <c r="AX540" s="194"/>
      <c r="AY540" s="194"/>
      <c r="AZ540" s="194"/>
      <c r="BA540" s="194"/>
      <c r="BB540" s="194"/>
      <c r="BC540" s="194"/>
      <c r="BD540" s="194"/>
      <c r="BE540" s="194">
        <v>0</v>
      </c>
      <c r="BF540" s="194"/>
      <c r="BG540" s="194"/>
      <c r="BH540" s="194"/>
      <c r="BI540" s="194"/>
      <c r="BJ540" s="194"/>
      <c r="BK540" s="194"/>
      <c r="BL540" s="194"/>
      <c r="BM540" s="194"/>
      <c r="BN540" s="194"/>
      <c r="BO540" s="194"/>
      <c r="BP540" s="194"/>
      <c r="BQ540" s="329"/>
      <c r="BR540" s="329"/>
      <c r="BU540" s="194">
        <f t="shared" si="58"/>
        <v>0</v>
      </c>
      <c r="BV540" s="329"/>
      <c r="BW540" s="329"/>
      <c r="BX540" s="329"/>
      <c r="BY540" s="329"/>
    </row>
    <row r="541" spans="1:78" ht="25.5" customHeight="1">
      <c r="A541" s="302" t="s">
        <v>1222</v>
      </c>
      <c r="B541" s="303" t="s">
        <v>1223</v>
      </c>
      <c r="C541" s="13"/>
      <c r="D541" s="302"/>
      <c r="E541" s="304"/>
      <c r="F541" s="304">
        <v>0</v>
      </c>
      <c r="G541" s="304"/>
      <c r="H541" s="305">
        <f t="shared" si="69"/>
        <v>0</v>
      </c>
      <c r="I541" s="304"/>
      <c r="J541" s="305"/>
      <c r="K541" s="306"/>
      <c r="L541" s="192"/>
      <c r="M541" s="460" t="s">
        <v>392</v>
      </c>
      <c r="N541" s="299"/>
      <c r="O541" s="194"/>
      <c r="P541" s="194">
        <v>0</v>
      </c>
      <c r="Q541" s="194"/>
      <c r="R541" s="194"/>
      <c r="S541" s="194"/>
      <c r="T541" s="194"/>
      <c r="U541" s="194"/>
      <c r="V541" s="194"/>
      <c r="W541" s="194"/>
      <c r="X541" s="194"/>
      <c r="Y541" s="194"/>
      <c r="Z541" s="194"/>
      <c r="AA541" s="194"/>
      <c r="AB541" s="194"/>
      <c r="AC541" s="194"/>
      <c r="AD541" s="194"/>
      <c r="AE541" s="194"/>
      <c r="AF541" s="194"/>
      <c r="AG541" s="194"/>
      <c r="AH541" s="194"/>
      <c r="AI541" s="194"/>
      <c r="AJ541" s="194"/>
      <c r="AK541" s="194"/>
      <c r="AL541" s="194"/>
      <c r="AM541" s="194"/>
      <c r="AN541" s="194"/>
      <c r="AO541" s="194"/>
      <c r="AP541" s="194"/>
      <c r="AQ541" s="194"/>
      <c r="AR541" s="194"/>
      <c r="AS541" s="194"/>
      <c r="AT541" s="194"/>
      <c r="AU541" s="194"/>
      <c r="AV541" s="194"/>
      <c r="AW541" s="194"/>
      <c r="AX541" s="194"/>
      <c r="AY541" s="194"/>
      <c r="AZ541" s="194"/>
      <c r="BA541" s="194"/>
      <c r="BB541" s="194"/>
      <c r="BC541" s="194"/>
      <c r="BD541" s="194"/>
      <c r="BE541" s="194">
        <v>0</v>
      </c>
      <c r="BF541" s="194"/>
      <c r="BG541" s="194"/>
      <c r="BH541" s="194"/>
      <c r="BI541" s="194"/>
      <c r="BJ541" s="194"/>
      <c r="BK541" s="194"/>
      <c r="BL541" s="194"/>
      <c r="BM541" s="194"/>
      <c r="BN541" s="194"/>
      <c r="BO541" s="194"/>
      <c r="BP541" s="194"/>
      <c r="BQ541" s="307"/>
      <c r="BR541" s="307"/>
      <c r="BS541" s="308"/>
      <c r="BT541" s="309"/>
      <c r="BU541" s="194">
        <f t="shared" si="58"/>
        <v>0</v>
      </c>
      <c r="BV541" s="310"/>
      <c r="BW541" s="310"/>
      <c r="BX541" s="310"/>
      <c r="BY541" s="310"/>
      <c r="BZ541" s="311"/>
    </row>
    <row r="542" spans="1:78" ht="49.5">
      <c r="A542" s="317">
        <v>1</v>
      </c>
      <c r="B542" s="318" t="s">
        <v>1224</v>
      </c>
      <c r="C542" s="15" t="s">
        <v>1225</v>
      </c>
      <c r="D542" s="317" t="s">
        <v>155</v>
      </c>
      <c r="E542" s="305">
        <v>0.02</v>
      </c>
      <c r="F542" s="305">
        <v>0.02</v>
      </c>
      <c r="G542" s="305"/>
      <c r="H542" s="305">
        <f t="shared" si="69"/>
        <v>0.04</v>
      </c>
      <c r="I542" s="305">
        <v>0</v>
      </c>
      <c r="J542" s="305">
        <f t="shared" ref="J542:J571" si="70">SUM(O542:BP542)-V542</f>
        <v>0.04</v>
      </c>
      <c r="K542" s="319" t="s">
        <v>389</v>
      </c>
      <c r="L542" s="299"/>
      <c r="M542" s="460" t="s">
        <v>392</v>
      </c>
      <c r="N542" s="458"/>
      <c r="O542" s="194">
        <v>0.01</v>
      </c>
      <c r="P542" s="194">
        <v>0.01</v>
      </c>
      <c r="Q542" s="194">
        <v>0.01</v>
      </c>
      <c r="R542" s="194"/>
      <c r="S542" s="194"/>
      <c r="T542" s="194">
        <v>0.01</v>
      </c>
      <c r="U542" s="194"/>
      <c r="V542" s="194"/>
      <c r="W542" s="194"/>
      <c r="X542" s="194"/>
      <c r="Y542" s="194"/>
      <c r="Z542" s="194"/>
      <c r="AA542" s="194"/>
      <c r="AB542" s="194"/>
      <c r="AC542" s="194"/>
      <c r="AD542" s="194"/>
      <c r="AE542" s="194"/>
      <c r="AF542" s="194"/>
      <c r="AG542" s="194"/>
      <c r="AH542" s="194"/>
      <c r="AI542" s="194"/>
      <c r="AJ542" s="194"/>
      <c r="AK542" s="194"/>
      <c r="AL542" s="194"/>
      <c r="AM542" s="194"/>
      <c r="AN542" s="194"/>
      <c r="AO542" s="194"/>
      <c r="AP542" s="194"/>
      <c r="AQ542" s="194"/>
      <c r="AR542" s="194"/>
      <c r="AS542" s="194"/>
      <c r="AT542" s="194"/>
      <c r="AU542" s="194"/>
      <c r="AV542" s="194"/>
      <c r="AW542" s="194"/>
      <c r="AX542" s="194"/>
      <c r="AY542" s="194"/>
      <c r="AZ542" s="194"/>
      <c r="BA542" s="194"/>
      <c r="BB542" s="194"/>
      <c r="BC542" s="194"/>
      <c r="BD542" s="194"/>
      <c r="BE542" s="194">
        <v>0</v>
      </c>
      <c r="BF542" s="194"/>
      <c r="BG542" s="194"/>
      <c r="BH542" s="194"/>
      <c r="BI542" s="194"/>
      <c r="BJ542" s="194"/>
      <c r="BK542" s="194"/>
      <c r="BL542" s="194"/>
      <c r="BM542" s="194"/>
      <c r="BN542" s="194"/>
      <c r="BO542" s="194"/>
      <c r="BP542" s="194"/>
      <c r="BQ542" s="193"/>
      <c r="BR542" s="193"/>
      <c r="BS542" s="321"/>
      <c r="BU542" s="194">
        <f>E542-H542</f>
        <v>-0.02</v>
      </c>
      <c r="BV542" s="322"/>
      <c r="BW542" s="322"/>
      <c r="BX542" s="322"/>
      <c r="BY542" s="322"/>
    </row>
    <row r="543" spans="1:78" s="384" customFormat="1" ht="66" hidden="1">
      <c r="A543" s="371" t="s">
        <v>869</v>
      </c>
      <c r="B543" s="392" t="s">
        <v>1224</v>
      </c>
      <c r="C543" s="461" t="s">
        <v>404</v>
      </c>
      <c r="D543" s="317" t="s">
        <v>155</v>
      </c>
      <c r="E543" s="373"/>
      <c r="F543" s="393">
        <v>0.02</v>
      </c>
      <c r="G543" s="393"/>
      <c r="H543" s="373">
        <f>I543+J543</f>
        <v>0.04</v>
      </c>
      <c r="I543" s="373"/>
      <c r="J543" s="305">
        <f t="shared" si="70"/>
        <v>0.04</v>
      </c>
      <c r="K543" s="375"/>
      <c r="L543" s="394"/>
      <c r="M543" s="460" t="s">
        <v>392</v>
      </c>
      <c r="N543" s="458" t="s">
        <v>381</v>
      </c>
      <c r="O543" s="194">
        <v>0.01</v>
      </c>
      <c r="P543" s="194">
        <v>0.01</v>
      </c>
      <c r="Q543" s="194">
        <v>0.01</v>
      </c>
      <c r="R543" s="379"/>
      <c r="S543" s="379"/>
      <c r="T543" s="194">
        <v>0.01</v>
      </c>
      <c r="U543" s="379"/>
      <c r="V543" s="379"/>
      <c r="W543" s="379"/>
      <c r="X543" s="379"/>
      <c r="Y543" s="379"/>
      <c r="Z543" s="379"/>
      <c r="AA543" s="379"/>
      <c r="AB543" s="379"/>
      <c r="AC543" s="379"/>
      <c r="AD543" s="379"/>
      <c r="AE543" s="379"/>
      <c r="AF543" s="379"/>
      <c r="AG543" s="379"/>
      <c r="AH543" s="379"/>
      <c r="AI543" s="379"/>
      <c r="AJ543" s="379"/>
      <c r="AK543" s="379"/>
      <c r="AL543" s="379"/>
      <c r="AM543" s="379"/>
      <c r="AN543" s="379"/>
      <c r="AO543" s="379"/>
      <c r="AP543" s="379"/>
      <c r="AQ543" s="379"/>
      <c r="AR543" s="379"/>
      <c r="AS543" s="379"/>
      <c r="AT543" s="379"/>
      <c r="AU543" s="379"/>
      <c r="AV543" s="379"/>
      <c r="AW543" s="379"/>
      <c r="AX543" s="379"/>
      <c r="AY543" s="379"/>
      <c r="AZ543" s="379"/>
      <c r="BA543" s="379"/>
      <c r="BB543" s="379"/>
      <c r="BC543" s="379"/>
      <c r="BD543" s="379"/>
      <c r="BE543" s="379">
        <v>0</v>
      </c>
      <c r="BF543" s="379"/>
      <c r="BG543" s="379"/>
      <c r="BH543" s="379"/>
      <c r="BI543" s="379"/>
      <c r="BJ543" s="379"/>
      <c r="BK543" s="379"/>
      <c r="BL543" s="379"/>
      <c r="BM543" s="379"/>
      <c r="BN543" s="379"/>
      <c r="BO543" s="379"/>
      <c r="BP543" s="379"/>
      <c r="BQ543" s="380"/>
      <c r="BR543" s="380"/>
      <c r="BS543" s="381"/>
      <c r="BV543" s="394"/>
      <c r="BW543" s="394"/>
      <c r="BX543" s="394"/>
      <c r="BY543" s="394"/>
    </row>
    <row r="544" spans="1:78" ht="49.5">
      <c r="A544" s="317">
        <v>2</v>
      </c>
      <c r="B544" s="318" t="s">
        <v>1226</v>
      </c>
      <c r="C544" s="15" t="s">
        <v>1225</v>
      </c>
      <c r="D544" s="317" t="s">
        <v>155</v>
      </c>
      <c r="E544" s="305">
        <v>7.4999999999999997E-2</v>
      </c>
      <c r="F544" s="305">
        <v>7.4999999999999997E-2</v>
      </c>
      <c r="G544" s="305"/>
      <c r="H544" s="305">
        <f t="shared" ref="H544" si="71">I544+J544</f>
        <v>0.08</v>
      </c>
      <c r="I544" s="305">
        <v>0</v>
      </c>
      <c r="J544" s="305">
        <f t="shared" si="70"/>
        <v>0.08</v>
      </c>
      <c r="K544" s="319" t="s">
        <v>389</v>
      </c>
      <c r="L544" s="299"/>
      <c r="M544" s="460" t="s">
        <v>392</v>
      </c>
      <c r="N544" s="458"/>
      <c r="O544" s="194">
        <v>0.01</v>
      </c>
      <c r="P544" s="194">
        <v>0.03</v>
      </c>
      <c r="Q544" s="194">
        <v>0.02</v>
      </c>
      <c r="R544" s="194"/>
      <c r="S544" s="194"/>
      <c r="T544" s="194">
        <v>0.02</v>
      </c>
      <c r="U544" s="194"/>
      <c r="V544" s="194"/>
      <c r="W544" s="194"/>
      <c r="X544" s="194"/>
      <c r="Y544" s="194"/>
      <c r="Z544" s="194"/>
      <c r="AA544" s="194"/>
      <c r="AB544" s="194"/>
      <c r="AC544" s="194"/>
      <c r="AD544" s="194"/>
      <c r="AE544" s="194"/>
      <c r="AF544" s="194"/>
      <c r="AG544" s="194"/>
      <c r="AH544" s="194"/>
      <c r="AI544" s="194"/>
      <c r="AJ544" s="194"/>
      <c r="AK544" s="194"/>
      <c r="AL544" s="194"/>
      <c r="AM544" s="194"/>
      <c r="AN544" s="194"/>
      <c r="AO544" s="194"/>
      <c r="AP544" s="194"/>
      <c r="AQ544" s="194"/>
      <c r="AR544" s="194"/>
      <c r="AS544" s="194"/>
      <c r="AT544" s="194"/>
      <c r="AU544" s="194"/>
      <c r="AV544" s="194"/>
      <c r="AW544" s="194"/>
      <c r="AX544" s="194"/>
      <c r="AY544" s="194"/>
      <c r="AZ544" s="194"/>
      <c r="BA544" s="194"/>
      <c r="BB544" s="194"/>
      <c r="BC544" s="194"/>
      <c r="BD544" s="194"/>
      <c r="BE544" s="194">
        <v>0</v>
      </c>
      <c r="BF544" s="194"/>
      <c r="BG544" s="194"/>
      <c r="BH544" s="194"/>
      <c r="BI544" s="194"/>
      <c r="BJ544" s="194"/>
      <c r="BK544" s="194"/>
      <c r="BL544" s="194"/>
      <c r="BM544" s="194"/>
      <c r="BN544" s="194"/>
      <c r="BO544" s="194"/>
      <c r="BP544" s="194"/>
      <c r="BQ544" s="193"/>
      <c r="BR544" s="193"/>
      <c r="BS544" s="321"/>
      <c r="BU544" s="194">
        <f>E544-H544</f>
        <v>-5.0000000000000044E-3</v>
      </c>
      <c r="BV544" s="322"/>
      <c r="BW544" s="322"/>
      <c r="BX544" s="322"/>
      <c r="BY544" s="322"/>
    </row>
    <row r="545" spans="1:77" ht="49.5" hidden="1">
      <c r="A545" s="317" t="s">
        <v>869</v>
      </c>
      <c r="B545" s="318" t="s">
        <v>1226</v>
      </c>
      <c r="C545" s="461" t="s">
        <v>404</v>
      </c>
      <c r="D545" s="317" t="s">
        <v>155</v>
      </c>
      <c r="E545" s="305"/>
      <c r="F545" s="236">
        <v>7.4999999999999997E-2</v>
      </c>
      <c r="G545" s="236"/>
      <c r="H545" s="305">
        <f>I545+J545</f>
        <v>0.08</v>
      </c>
      <c r="I545" s="305"/>
      <c r="J545" s="305">
        <f t="shared" si="70"/>
        <v>0.08</v>
      </c>
      <c r="K545" s="319"/>
      <c r="L545" s="329"/>
      <c r="M545" s="460" t="s">
        <v>392</v>
      </c>
      <c r="N545" s="458" t="s">
        <v>381</v>
      </c>
      <c r="O545" s="194">
        <v>0.01</v>
      </c>
      <c r="P545" s="194">
        <v>0.03</v>
      </c>
      <c r="Q545" s="194">
        <v>0.02</v>
      </c>
      <c r="R545" s="194"/>
      <c r="S545" s="194"/>
      <c r="T545" s="194">
        <v>0.02</v>
      </c>
      <c r="U545" s="194"/>
      <c r="V545" s="194"/>
      <c r="W545" s="194"/>
      <c r="X545" s="194"/>
      <c r="Y545" s="194"/>
      <c r="Z545" s="194"/>
      <c r="AA545" s="194"/>
      <c r="AB545" s="194"/>
      <c r="AC545" s="194"/>
      <c r="AD545" s="194"/>
      <c r="AE545" s="194"/>
      <c r="AF545" s="194"/>
      <c r="AG545" s="194"/>
      <c r="AH545" s="194"/>
      <c r="AI545" s="194"/>
      <c r="AJ545" s="194"/>
      <c r="AK545" s="194"/>
      <c r="AL545" s="194"/>
      <c r="AM545" s="194"/>
      <c r="AN545" s="194"/>
      <c r="AO545" s="194"/>
      <c r="AP545" s="194"/>
      <c r="AQ545" s="194"/>
      <c r="AR545" s="194"/>
      <c r="AS545" s="194"/>
      <c r="AT545" s="194"/>
      <c r="AU545" s="194"/>
      <c r="AV545" s="194"/>
      <c r="AW545" s="194"/>
      <c r="AX545" s="194"/>
      <c r="AY545" s="194"/>
      <c r="AZ545" s="194"/>
      <c r="BA545" s="194"/>
      <c r="BB545" s="194"/>
      <c r="BC545" s="194"/>
      <c r="BD545" s="194"/>
      <c r="BE545" s="194">
        <v>0</v>
      </c>
      <c r="BF545" s="194"/>
      <c r="BG545" s="194"/>
      <c r="BH545" s="194"/>
      <c r="BI545" s="194"/>
      <c r="BJ545" s="194"/>
      <c r="BK545" s="194"/>
      <c r="BL545" s="194"/>
      <c r="BM545" s="194"/>
      <c r="BN545" s="194"/>
      <c r="BO545" s="194"/>
      <c r="BP545" s="194"/>
      <c r="BQ545" s="193"/>
      <c r="BR545" s="193"/>
      <c r="BS545" s="321"/>
      <c r="BT545" s="296"/>
      <c r="BV545" s="329"/>
      <c r="BW545" s="329"/>
      <c r="BX545" s="329"/>
      <c r="BY545" s="329"/>
    </row>
    <row r="546" spans="1:77" ht="49.5">
      <c r="A546" s="317">
        <v>3</v>
      </c>
      <c r="B546" s="318" t="s">
        <v>1227</v>
      </c>
      <c r="C546" s="15" t="s">
        <v>1228</v>
      </c>
      <c r="D546" s="317" t="s">
        <v>155</v>
      </c>
      <c r="E546" s="305">
        <v>43.39</v>
      </c>
      <c r="F546" s="305">
        <v>42.94</v>
      </c>
      <c r="G546" s="305">
        <v>42.94</v>
      </c>
      <c r="H546" s="305">
        <f t="shared" ref="H546" si="72">I546+J546</f>
        <v>42.94</v>
      </c>
      <c r="I546" s="305">
        <v>0</v>
      </c>
      <c r="J546" s="305">
        <f t="shared" si="70"/>
        <v>42.94</v>
      </c>
      <c r="K546" s="319" t="s">
        <v>389</v>
      </c>
      <c r="L546" s="299"/>
      <c r="M546" s="460" t="s">
        <v>392</v>
      </c>
      <c r="N546" s="458"/>
      <c r="O546" s="326">
        <v>0.06</v>
      </c>
      <c r="P546" s="194">
        <v>0.30000000000000004</v>
      </c>
      <c r="Q546" s="327">
        <v>20.38</v>
      </c>
      <c r="R546" s="326">
        <v>3.5</v>
      </c>
      <c r="S546" s="326"/>
      <c r="T546" s="326">
        <v>1.2</v>
      </c>
      <c r="U546" s="326">
        <v>10</v>
      </c>
      <c r="V546" s="326"/>
      <c r="W546" s="326"/>
      <c r="X546" s="326"/>
      <c r="Y546" s="326"/>
      <c r="Z546" s="326"/>
      <c r="AA546" s="326"/>
      <c r="AB546" s="326"/>
      <c r="AC546" s="326"/>
      <c r="AD546" s="326"/>
      <c r="AE546" s="326"/>
      <c r="AF546" s="326"/>
      <c r="AG546" s="326"/>
      <c r="AH546" s="326"/>
      <c r="AI546" s="326"/>
      <c r="AJ546" s="326"/>
      <c r="AK546" s="326"/>
      <c r="AL546" s="326"/>
      <c r="AM546" s="326"/>
      <c r="AN546" s="326"/>
      <c r="AO546" s="326"/>
      <c r="AP546" s="326"/>
      <c r="AQ546" s="326"/>
      <c r="AR546" s="326"/>
      <c r="AS546" s="326"/>
      <c r="AT546" s="326"/>
      <c r="AU546" s="326"/>
      <c r="AV546" s="326">
        <v>4</v>
      </c>
      <c r="AW546" s="326"/>
      <c r="AX546" s="326"/>
      <c r="AY546" s="326"/>
      <c r="AZ546" s="326"/>
      <c r="BA546" s="326"/>
      <c r="BB546" s="326"/>
      <c r="BC546" s="326"/>
      <c r="BD546" s="326"/>
      <c r="BE546" s="326">
        <v>0</v>
      </c>
      <c r="BF546" s="326"/>
      <c r="BG546" s="326"/>
      <c r="BH546" s="326"/>
      <c r="BI546" s="326"/>
      <c r="BJ546" s="326">
        <v>3.5</v>
      </c>
      <c r="BK546" s="326"/>
      <c r="BL546" s="326"/>
      <c r="BM546" s="326"/>
      <c r="BN546" s="326"/>
      <c r="BO546" s="326"/>
      <c r="BP546" s="326"/>
      <c r="BQ546" s="193"/>
      <c r="BR546" s="193"/>
      <c r="BS546" s="321"/>
      <c r="BU546" s="194">
        <f>E546-H546</f>
        <v>0.45000000000000284</v>
      </c>
      <c r="BV546" s="322"/>
      <c r="BW546" s="322"/>
      <c r="BX546" s="322"/>
      <c r="BY546" s="322"/>
    </row>
    <row r="547" spans="1:77" hidden="1">
      <c r="A547" s="317" t="s">
        <v>461</v>
      </c>
      <c r="B547" s="318"/>
      <c r="C547" s="462" t="s">
        <v>436</v>
      </c>
      <c r="D547" s="317" t="s">
        <v>155</v>
      </c>
      <c r="E547" s="305"/>
      <c r="F547" s="305"/>
      <c r="G547" s="305"/>
      <c r="H547" s="305"/>
      <c r="I547" s="305"/>
      <c r="J547" s="305">
        <f t="shared" si="70"/>
        <v>3.8200000000000003</v>
      </c>
      <c r="K547" s="319"/>
      <c r="L547" s="299"/>
      <c r="M547" s="460" t="s">
        <v>392</v>
      </c>
      <c r="N547" s="458" t="s">
        <v>381</v>
      </c>
      <c r="O547" s="345">
        <v>0.03</v>
      </c>
      <c r="P547" s="345">
        <v>0.01</v>
      </c>
      <c r="Q547" s="345">
        <v>1.73</v>
      </c>
      <c r="R547" s="345">
        <v>0.4</v>
      </c>
      <c r="S547" s="326"/>
      <c r="T547" s="345">
        <v>0.2</v>
      </c>
      <c r="U547" s="345">
        <v>0.83</v>
      </c>
      <c r="V547" s="326"/>
      <c r="W547" s="326"/>
      <c r="X547" s="326"/>
      <c r="Y547" s="326"/>
      <c r="Z547" s="326"/>
      <c r="AA547" s="326"/>
      <c r="AB547" s="326"/>
      <c r="AC547" s="326"/>
      <c r="AD547" s="326"/>
      <c r="AE547" s="326"/>
      <c r="AF547" s="326"/>
      <c r="AG547" s="326"/>
      <c r="AH547" s="326"/>
      <c r="AI547" s="326"/>
      <c r="AJ547" s="326"/>
      <c r="AK547" s="326"/>
      <c r="AL547" s="326"/>
      <c r="AM547" s="326"/>
      <c r="AN547" s="326"/>
      <c r="AO547" s="326"/>
      <c r="AP547" s="326"/>
      <c r="AQ547" s="326"/>
      <c r="AR547" s="326"/>
      <c r="AS547" s="326"/>
      <c r="AT547" s="326"/>
      <c r="AU547" s="326"/>
      <c r="AV547" s="345">
        <v>0.33</v>
      </c>
      <c r="AW547" s="326"/>
      <c r="AX547" s="326"/>
      <c r="AY547" s="326"/>
      <c r="AZ547" s="326"/>
      <c r="BA547" s="326"/>
      <c r="BB547" s="326"/>
      <c r="BC547" s="326"/>
      <c r="BD547" s="326"/>
      <c r="BE547" s="326"/>
      <c r="BF547" s="326"/>
      <c r="BG547" s="326"/>
      <c r="BH547" s="326"/>
      <c r="BI547" s="326"/>
      <c r="BJ547" s="345">
        <v>0.28999999999999998</v>
      </c>
      <c r="BK547" s="326"/>
      <c r="BL547" s="326"/>
      <c r="BM547" s="326"/>
      <c r="BN547" s="345"/>
      <c r="BO547" s="326"/>
      <c r="BP547" s="326"/>
      <c r="BQ547" s="193"/>
      <c r="BR547" s="193"/>
      <c r="BS547" s="321"/>
      <c r="BU547" s="194"/>
      <c r="BV547" s="322"/>
      <c r="BW547" s="322"/>
      <c r="BX547" s="322"/>
      <c r="BY547" s="322"/>
    </row>
    <row r="548" spans="1:77" hidden="1">
      <c r="A548" s="317" t="s">
        <v>461</v>
      </c>
      <c r="B548" s="318"/>
      <c r="C548" s="461" t="s">
        <v>399</v>
      </c>
      <c r="D548" s="317" t="s">
        <v>155</v>
      </c>
      <c r="E548" s="305"/>
      <c r="F548" s="305"/>
      <c r="G548" s="305"/>
      <c r="H548" s="305"/>
      <c r="I548" s="305"/>
      <c r="J548" s="305">
        <f t="shared" si="70"/>
        <v>3.5500000000000003</v>
      </c>
      <c r="K548" s="319"/>
      <c r="L548" s="299"/>
      <c r="M548" s="460" t="s">
        <v>392</v>
      </c>
      <c r="N548" s="458" t="s">
        <v>381</v>
      </c>
      <c r="O548" s="345"/>
      <c r="P548" s="345">
        <v>0.01</v>
      </c>
      <c r="Q548" s="345">
        <v>1.99</v>
      </c>
      <c r="R548" s="345"/>
      <c r="S548" s="326"/>
      <c r="T548" s="345">
        <v>9.9999999999999992E-2</v>
      </c>
      <c r="U548" s="345">
        <v>0.83</v>
      </c>
      <c r="V548" s="326"/>
      <c r="W548" s="326"/>
      <c r="X548" s="326"/>
      <c r="Y548" s="326"/>
      <c r="Z548" s="326"/>
      <c r="AA548" s="326"/>
      <c r="AB548" s="326"/>
      <c r="AC548" s="326"/>
      <c r="AD548" s="326"/>
      <c r="AE548" s="326"/>
      <c r="AF548" s="326"/>
      <c r="AG548" s="326"/>
      <c r="AH548" s="326"/>
      <c r="AI548" s="326"/>
      <c r="AJ548" s="326"/>
      <c r="AK548" s="326"/>
      <c r="AL548" s="326"/>
      <c r="AM548" s="326"/>
      <c r="AN548" s="326"/>
      <c r="AO548" s="326"/>
      <c r="AP548" s="326"/>
      <c r="AQ548" s="326"/>
      <c r="AR548" s="326"/>
      <c r="AS548" s="326"/>
      <c r="AT548" s="326"/>
      <c r="AU548" s="326"/>
      <c r="AV548" s="345">
        <v>0.33</v>
      </c>
      <c r="AW548" s="326"/>
      <c r="AX548" s="326"/>
      <c r="AY548" s="326"/>
      <c r="AZ548" s="326"/>
      <c r="BA548" s="326"/>
      <c r="BB548" s="326"/>
      <c r="BC548" s="326"/>
      <c r="BD548" s="326"/>
      <c r="BE548" s="326"/>
      <c r="BF548" s="326"/>
      <c r="BG548" s="326"/>
      <c r="BH548" s="326"/>
      <c r="BI548" s="326"/>
      <c r="BJ548" s="345">
        <v>0.28999999999999998</v>
      </c>
      <c r="BK548" s="326"/>
      <c r="BL548" s="326"/>
      <c r="BM548" s="326"/>
      <c r="BN548" s="345"/>
      <c r="BO548" s="326"/>
      <c r="BP548" s="326"/>
      <c r="BQ548" s="193"/>
      <c r="BR548" s="193"/>
      <c r="BS548" s="321"/>
      <c r="BU548" s="194"/>
      <c r="BV548" s="322"/>
      <c r="BW548" s="322"/>
      <c r="BX548" s="322"/>
      <c r="BY548" s="322"/>
    </row>
    <row r="549" spans="1:77" hidden="1">
      <c r="A549" s="317" t="s">
        <v>461</v>
      </c>
      <c r="B549" s="318"/>
      <c r="C549" s="461" t="s">
        <v>402</v>
      </c>
      <c r="D549" s="317" t="s">
        <v>155</v>
      </c>
      <c r="E549" s="305"/>
      <c r="F549" s="305"/>
      <c r="G549" s="305"/>
      <c r="H549" s="305"/>
      <c r="I549" s="305"/>
      <c r="J549" s="305">
        <f t="shared" si="70"/>
        <v>3.2800000000000002</v>
      </c>
      <c r="K549" s="319"/>
      <c r="L549" s="299"/>
      <c r="M549" s="460" t="s">
        <v>392</v>
      </c>
      <c r="N549" s="458" t="s">
        <v>381</v>
      </c>
      <c r="O549" s="345"/>
      <c r="P549" s="345">
        <v>0.03</v>
      </c>
      <c r="Q549" s="345">
        <v>1.7</v>
      </c>
      <c r="R549" s="345"/>
      <c r="S549" s="326"/>
      <c r="T549" s="345">
        <v>9.9999999999999992E-2</v>
      </c>
      <c r="U549" s="345">
        <v>0.83</v>
      </c>
      <c r="V549" s="326"/>
      <c r="W549" s="326"/>
      <c r="X549" s="326"/>
      <c r="Y549" s="326"/>
      <c r="Z549" s="326"/>
      <c r="AA549" s="326"/>
      <c r="AB549" s="326"/>
      <c r="AC549" s="326"/>
      <c r="AD549" s="326"/>
      <c r="AE549" s="326"/>
      <c r="AF549" s="326"/>
      <c r="AG549" s="326"/>
      <c r="AH549" s="326"/>
      <c r="AI549" s="326"/>
      <c r="AJ549" s="326"/>
      <c r="AK549" s="326"/>
      <c r="AL549" s="326"/>
      <c r="AM549" s="326"/>
      <c r="AN549" s="326"/>
      <c r="AO549" s="326"/>
      <c r="AP549" s="326"/>
      <c r="AQ549" s="326"/>
      <c r="AR549" s="326"/>
      <c r="AS549" s="326"/>
      <c r="AT549" s="326"/>
      <c r="AU549" s="326"/>
      <c r="AV549" s="345">
        <v>0.33</v>
      </c>
      <c r="AW549" s="326"/>
      <c r="AX549" s="326"/>
      <c r="AY549" s="326"/>
      <c r="AZ549" s="326"/>
      <c r="BA549" s="326"/>
      <c r="BB549" s="326"/>
      <c r="BC549" s="326"/>
      <c r="BD549" s="326"/>
      <c r="BE549" s="326"/>
      <c r="BF549" s="326"/>
      <c r="BG549" s="326"/>
      <c r="BH549" s="326"/>
      <c r="BI549" s="326"/>
      <c r="BJ549" s="345">
        <v>0.28999999999999998</v>
      </c>
      <c r="BK549" s="326"/>
      <c r="BL549" s="326"/>
      <c r="BM549" s="326"/>
      <c r="BN549" s="345"/>
      <c r="BO549" s="326"/>
      <c r="BP549" s="326"/>
      <c r="BQ549" s="193"/>
      <c r="BR549" s="193"/>
      <c r="BS549" s="321"/>
      <c r="BU549" s="194"/>
      <c r="BV549" s="322"/>
      <c r="BW549" s="322"/>
      <c r="BX549" s="322"/>
      <c r="BY549" s="322"/>
    </row>
    <row r="550" spans="1:77" hidden="1">
      <c r="A550" s="317" t="s">
        <v>461</v>
      </c>
      <c r="B550" s="318"/>
      <c r="C550" s="461" t="s">
        <v>404</v>
      </c>
      <c r="D550" s="317" t="s">
        <v>155</v>
      </c>
      <c r="E550" s="305"/>
      <c r="F550" s="305"/>
      <c r="G550" s="305"/>
      <c r="H550" s="305"/>
      <c r="I550" s="305"/>
      <c r="J550" s="305">
        <f t="shared" si="70"/>
        <v>3.89</v>
      </c>
      <c r="K550" s="319"/>
      <c r="L550" s="299"/>
      <c r="M550" s="460" t="s">
        <v>392</v>
      </c>
      <c r="N550" s="458" t="s">
        <v>381</v>
      </c>
      <c r="O550" s="345">
        <v>0.01</v>
      </c>
      <c r="P550" s="345">
        <v>0.03</v>
      </c>
      <c r="Q550" s="345">
        <v>1.8</v>
      </c>
      <c r="R550" s="345">
        <v>0.6</v>
      </c>
      <c r="S550" s="326"/>
      <c r="T550" s="345"/>
      <c r="U550" s="345">
        <v>0.83</v>
      </c>
      <c r="V550" s="326"/>
      <c r="W550" s="326"/>
      <c r="X550" s="326"/>
      <c r="Y550" s="326"/>
      <c r="Z550" s="326"/>
      <c r="AA550" s="326"/>
      <c r="AB550" s="326"/>
      <c r="AC550" s="326"/>
      <c r="AD550" s="326"/>
      <c r="AE550" s="326"/>
      <c r="AF550" s="326"/>
      <c r="AG550" s="326"/>
      <c r="AH550" s="326"/>
      <c r="AI550" s="326"/>
      <c r="AJ550" s="326"/>
      <c r="AK550" s="326"/>
      <c r="AL550" s="326"/>
      <c r="AM550" s="326"/>
      <c r="AN550" s="326"/>
      <c r="AO550" s="326"/>
      <c r="AP550" s="326"/>
      <c r="AQ550" s="326"/>
      <c r="AR550" s="326"/>
      <c r="AS550" s="326"/>
      <c r="AT550" s="326"/>
      <c r="AU550" s="326"/>
      <c r="AV550" s="345">
        <v>0.33</v>
      </c>
      <c r="AW550" s="326"/>
      <c r="AX550" s="326"/>
      <c r="AY550" s="326"/>
      <c r="AZ550" s="326"/>
      <c r="BA550" s="326"/>
      <c r="BB550" s="326"/>
      <c r="BC550" s="326"/>
      <c r="BD550" s="326"/>
      <c r="BE550" s="326"/>
      <c r="BF550" s="326"/>
      <c r="BG550" s="326"/>
      <c r="BH550" s="326"/>
      <c r="BI550" s="326"/>
      <c r="BJ550" s="345">
        <v>0.28999999999999998</v>
      </c>
      <c r="BK550" s="326"/>
      <c r="BL550" s="326"/>
      <c r="BM550" s="326"/>
      <c r="BN550" s="345"/>
      <c r="BO550" s="326"/>
      <c r="BP550" s="326"/>
      <c r="BQ550" s="193"/>
      <c r="BR550" s="193"/>
      <c r="BS550" s="321"/>
      <c r="BU550" s="194"/>
      <c r="BV550" s="322"/>
      <c r="BW550" s="322"/>
      <c r="BX550" s="322"/>
      <c r="BY550" s="322"/>
    </row>
    <row r="551" spans="1:77" hidden="1">
      <c r="A551" s="317" t="s">
        <v>461</v>
      </c>
      <c r="B551" s="318"/>
      <c r="C551" s="461" t="s">
        <v>406</v>
      </c>
      <c r="D551" s="317" t="s">
        <v>155</v>
      </c>
      <c r="E551" s="305"/>
      <c r="F551" s="305"/>
      <c r="G551" s="305"/>
      <c r="H551" s="305"/>
      <c r="I551" s="305"/>
      <c r="J551" s="305">
        <f t="shared" si="70"/>
        <v>3.89</v>
      </c>
      <c r="K551" s="319"/>
      <c r="L551" s="299"/>
      <c r="M551" s="460" t="s">
        <v>392</v>
      </c>
      <c r="N551" s="458" t="s">
        <v>381</v>
      </c>
      <c r="O551" s="345">
        <v>0.01</v>
      </c>
      <c r="P551" s="345">
        <v>0.03</v>
      </c>
      <c r="Q551" s="345">
        <v>1.7</v>
      </c>
      <c r="R551" s="345">
        <v>0.6</v>
      </c>
      <c r="S551" s="326"/>
      <c r="T551" s="345">
        <v>0.1</v>
      </c>
      <c r="U551" s="345">
        <v>0.83</v>
      </c>
      <c r="V551" s="326"/>
      <c r="W551" s="326"/>
      <c r="X551" s="326"/>
      <c r="Y551" s="326"/>
      <c r="Z551" s="326"/>
      <c r="AA551" s="326"/>
      <c r="AB551" s="326"/>
      <c r="AC551" s="326"/>
      <c r="AD551" s="326"/>
      <c r="AE551" s="326"/>
      <c r="AF551" s="326"/>
      <c r="AG551" s="326"/>
      <c r="AH551" s="326"/>
      <c r="AI551" s="326"/>
      <c r="AJ551" s="326"/>
      <c r="AK551" s="326"/>
      <c r="AL551" s="326"/>
      <c r="AM551" s="326"/>
      <c r="AN551" s="326"/>
      <c r="AO551" s="326"/>
      <c r="AP551" s="326"/>
      <c r="AQ551" s="326"/>
      <c r="AR551" s="326"/>
      <c r="AS551" s="326"/>
      <c r="AT551" s="326"/>
      <c r="AU551" s="326"/>
      <c r="AV551" s="345">
        <v>0.33</v>
      </c>
      <c r="AW551" s="326"/>
      <c r="AX551" s="326"/>
      <c r="AY551" s="326"/>
      <c r="AZ551" s="326"/>
      <c r="BA551" s="326"/>
      <c r="BB551" s="326"/>
      <c r="BC551" s="326"/>
      <c r="BD551" s="326"/>
      <c r="BE551" s="326"/>
      <c r="BF551" s="326"/>
      <c r="BG551" s="326"/>
      <c r="BH551" s="326"/>
      <c r="BI551" s="326"/>
      <c r="BJ551" s="345">
        <v>0.28999999999999998</v>
      </c>
      <c r="BK551" s="326"/>
      <c r="BL551" s="326"/>
      <c r="BM551" s="326"/>
      <c r="BN551" s="345"/>
      <c r="BO551" s="326"/>
      <c r="BP551" s="326"/>
      <c r="BQ551" s="193"/>
      <c r="BR551" s="193"/>
      <c r="BS551" s="321"/>
      <c r="BU551" s="194"/>
      <c r="BV551" s="322"/>
      <c r="BW551" s="322"/>
      <c r="BX551" s="322"/>
      <c r="BY551" s="322"/>
    </row>
    <row r="552" spans="1:77" hidden="1">
      <c r="A552" s="317" t="s">
        <v>461</v>
      </c>
      <c r="B552" s="318"/>
      <c r="C552" s="461" t="s">
        <v>414</v>
      </c>
      <c r="D552" s="317" t="s">
        <v>155</v>
      </c>
      <c r="E552" s="305"/>
      <c r="F552" s="305"/>
      <c r="G552" s="305"/>
      <c r="H552" s="305"/>
      <c r="I552" s="305"/>
      <c r="J552" s="305">
        <f t="shared" si="70"/>
        <v>3.2800000000000002</v>
      </c>
      <c r="K552" s="319"/>
      <c r="L552" s="299"/>
      <c r="M552" s="460" t="s">
        <v>392</v>
      </c>
      <c r="N552" s="458" t="s">
        <v>381</v>
      </c>
      <c r="O552" s="345"/>
      <c r="P552" s="345">
        <v>0.01</v>
      </c>
      <c r="Q552" s="345">
        <v>1.72</v>
      </c>
      <c r="R552" s="345"/>
      <c r="S552" s="326"/>
      <c r="T552" s="345">
        <v>9.9999999999999992E-2</v>
      </c>
      <c r="U552" s="345">
        <v>0.83</v>
      </c>
      <c r="V552" s="326"/>
      <c r="W552" s="326"/>
      <c r="X552" s="326"/>
      <c r="Y552" s="326"/>
      <c r="Z552" s="326"/>
      <c r="AA552" s="326"/>
      <c r="AB552" s="326"/>
      <c r="AC552" s="326"/>
      <c r="AD552" s="326"/>
      <c r="AE552" s="326"/>
      <c r="AF552" s="326"/>
      <c r="AG552" s="326"/>
      <c r="AH552" s="326"/>
      <c r="AI552" s="326"/>
      <c r="AJ552" s="326"/>
      <c r="AK552" s="326"/>
      <c r="AL552" s="326"/>
      <c r="AM552" s="326"/>
      <c r="AN552" s="326"/>
      <c r="AO552" s="326"/>
      <c r="AP552" s="326"/>
      <c r="AQ552" s="326"/>
      <c r="AR552" s="326"/>
      <c r="AS552" s="326"/>
      <c r="AT552" s="326"/>
      <c r="AU552" s="326"/>
      <c r="AV552" s="345">
        <v>0.33</v>
      </c>
      <c r="AW552" s="326"/>
      <c r="AX552" s="326"/>
      <c r="AY552" s="326"/>
      <c r="AZ552" s="326"/>
      <c r="BA552" s="326"/>
      <c r="BB552" s="326"/>
      <c r="BC552" s="326"/>
      <c r="BD552" s="326"/>
      <c r="BE552" s="326"/>
      <c r="BF552" s="326"/>
      <c r="BG552" s="326"/>
      <c r="BH552" s="326"/>
      <c r="BI552" s="326"/>
      <c r="BJ552" s="345">
        <v>0.28999999999999998</v>
      </c>
      <c r="BK552" s="326"/>
      <c r="BL552" s="326"/>
      <c r="BM552" s="326"/>
      <c r="BN552" s="345"/>
      <c r="BO552" s="326"/>
      <c r="BP552" s="326"/>
      <c r="BQ552" s="193"/>
      <c r="BR552" s="193"/>
      <c r="BS552" s="321"/>
      <c r="BU552" s="194"/>
      <c r="BV552" s="322"/>
      <c r="BW552" s="322"/>
      <c r="BX552" s="322"/>
      <c r="BY552" s="322"/>
    </row>
    <row r="553" spans="1:77" hidden="1">
      <c r="A553" s="317" t="s">
        <v>461</v>
      </c>
      <c r="B553" s="318"/>
      <c r="C553" s="461" t="s">
        <v>416</v>
      </c>
      <c r="D553" s="317" t="s">
        <v>155</v>
      </c>
      <c r="E553" s="305"/>
      <c r="F553" s="305"/>
      <c r="G553" s="305"/>
      <c r="H553" s="305"/>
      <c r="I553" s="305"/>
      <c r="J553" s="305">
        <f t="shared" si="70"/>
        <v>3.68</v>
      </c>
      <c r="K553" s="319"/>
      <c r="L553" s="299"/>
      <c r="M553" s="460" t="s">
        <v>392</v>
      </c>
      <c r="N553" s="458" t="s">
        <v>381</v>
      </c>
      <c r="O553" s="345"/>
      <c r="P553" s="345">
        <v>0.03</v>
      </c>
      <c r="Q553" s="345">
        <v>1.7</v>
      </c>
      <c r="R553" s="345">
        <v>0.4</v>
      </c>
      <c r="S553" s="326"/>
      <c r="T553" s="345">
        <v>0.1</v>
      </c>
      <c r="U553" s="345">
        <v>0.83</v>
      </c>
      <c r="V553" s="326"/>
      <c r="W553" s="326"/>
      <c r="X553" s="326"/>
      <c r="Y553" s="326"/>
      <c r="Z553" s="326"/>
      <c r="AA553" s="326"/>
      <c r="AB553" s="326"/>
      <c r="AC553" s="326"/>
      <c r="AD553" s="326"/>
      <c r="AE553" s="326"/>
      <c r="AF553" s="326"/>
      <c r="AG553" s="326"/>
      <c r="AH553" s="326"/>
      <c r="AI553" s="326"/>
      <c r="AJ553" s="326"/>
      <c r="AK553" s="326"/>
      <c r="AL553" s="326"/>
      <c r="AM553" s="326"/>
      <c r="AN553" s="326"/>
      <c r="AO553" s="326"/>
      <c r="AP553" s="326"/>
      <c r="AQ553" s="326"/>
      <c r="AR553" s="326"/>
      <c r="AS553" s="326"/>
      <c r="AT553" s="326"/>
      <c r="AU553" s="326"/>
      <c r="AV553" s="345">
        <v>0.33</v>
      </c>
      <c r="AW553" s="326"/>
      <c r="AX553" s="326"/>
      <c r="AY553" s="326"/>
      <c r="AZ553" s="326"/>
      <c r="BA553" s="326"/>
      <c r="BB553" s="326"/>
      <c r="BC553" s="326"/>
      <c r="BD553" s="326"/>
      <c r="BE553" s="326"/>
      <c r="BF553" s="326"/>
      <c r="BG553" s="326"/>
      <c r="BH553" s="326"/>
      <c r="BI553" s="326"/>
      <c r="BJ553" s="345">
        <v>0.28999999999999998</v>
      </c>
      <c r="BK553" s="326"/>
      <c r="BL553" s="326"/>
      <c r="BM553" s="326"/>
      <c r="BN553" s="345"/>
      <c r="BO553" s="326"/>
      <c r="BP553" s="326"/>
      <c r="BQ553" s="193"/>
      <c r="BR553" s="193"/>
      <c r="BS553" s="321"/>
      <c r="BU553" s="194"/>
      <c r="BV553" s="322"/>
      <c r="BW553" s="322"/>
      <c r="BX553" s="322"/>
      <c r="BY553" s="322"/>
    </row>
    <row r="554" spans="1:77" hidden="1">
      <c r="A554" s="317" t="s">
        <v>461</v>
      </c>
      <c r="B554" s="318"/>
      <c r="C554" s="461" t="s">
        <v>418</v>
      </c>
      <c r="D554" s="317" t="s">
        <v>155</v>
      </c>
      <c r="E554" s="305"/>
      <c r="F554" s="305"/>
      <c r="G554" s="305"/>
      <c r="H554" s="305"/>
      <c r="I554" s="305"/>
      <c r="J554" s="305">
        <f t="shared" si="70"/>
        <v>3.5700000000000003</v>
      </c>
      <c r="K554" s="319"/>
      <c r="L554" s="299"/>
      <c r="M554" s="460" t="s">
        <v>392</v>
      </c>
      <c r="N554" s="458" t="s">
        <v>381</v>
      </c>
      <c r="O554" s="345"/>
      <c r="P554" s="345">
        <v>0.03</v>
      </c>
      <c r="Q554" s="345">
        <v>1.99</v>
      </c>
      <c r="R554" s="345"/>
      <c r="S554" s="326"/>
      <c r="T554" s="345">
        <v>9.9999999999999992E-2</v>
      </c>
      <c r="U554" s="345">
        <v>0.83</v>
      </c>
      <c r="V554" s="326"/>
      <c r="W554" s="326"/>
      <c r="X554" s="326"/>
      <c r="Y554" s="326"/>
      <c r="Z554" s="326"/>
      <c r="AA554" s="326"/>
      <c r="AB554" s="326"/>
      <c r="AC554" s="326"/>
      <c r="AD554" s="326"/>
      <c r="AE554" s="326"/>
      <c r="AF554" s="326"/>
      <c r="AG554" s="326"/>
      <c r="AH554" s="326"/>
      <c r="AI554" s="326"/>
      <c r="AJ554" s="326"/>
      <c r="AK554" s="326"/>
      <c r="AL554" s="326"/>
      <c r="AM554" s="326"/>
      <c r="AN554" s="326"/>
      <c r="AO554" s="326"/>
      <c r="AP554" s="326"/>
      <c r="AQ554" s="326"/>
      <c r="AR554" s="326"/>
      <c r="AS554" s="326"/>
      <c r="AT554" s="326"/>
      <c r="AU554" s="326"/>
      <c r="AV554" s="345">
        <v>0.33</v>
      </c>
      <c r="AW554" s="326"/>
      <c r="AX554" s="326"/>
      <c r="AY554" s="326"/>
      <c r="AZ554" s="326"/>
      <c r="BA554" s="326"/>
      <c r="BB554" s="326"/>
      <c r="BC554" s="326"/>
      <c r="BD554" s="326"/>
      <c r="BE554" s="326"/>
      <c r="BF554" s="326"/>
      <c r="BG554" s="326"/>
      <c r="BH554" s="326"/>
      <c r="BI554" s="326"/>
      <c r="BJ554" s="345">
        <v>0.28999999999999998</v>
      </c>
      <c r="BK554" s="326"/>
      <c r="BL554" s="326"/>
      <c r="BM554" s="326"/>
      <c r="BN554" s="345"/>
      <c r="BO554" s="326"/>
      <c r="BP554" s="326"/>
      <c r="BQ554" s="193"/>
      <c r="BR554" s="193"/>
      <c r="BS554" s="321"/>
      <c r="BU554" s="194"/>
      <c r="BV554" s="322"/>
      <c r="BW554" s="322"/>
      <c r="BX554" s="322"/>
      <c r="BY554" s="322"/>
    </row>
    <row r="555" spans="1:77" hidden="1">
      <c r="A555" s="317" t="s">
        <v>461</v>
      </c>
      <c r="B555" s="318"/>
      <c r="C555" s="461" t="s">
        <v>420</v>
      </c>
      <c r="D555" s="317" t="s">
        <v>155</v>
      </c>
      <c r="E555" s="305"/>
      <c r="F555" s="305"/>
      <c r="G555" s="305"/>
      <c r="H555" s="305"/>
      <c r="I555" s="305"/>
      <c r="J555" s="305">
        <f t="shared" si="70"/>
        <v>3.6999999999999997</v>
      </c>
      <c r="K555" s="319"/>
      <c r="L555" s="299"/>
      <c r="M555" s="460" t="s">
        <v>392</v>
      </c>
      <c r="N555" s="458" t="s">
        <v>381</v>
      </c>
      <c r="O555" s="345"/>
      <c r="P555" s="345">
        <v>0.03</v>
      </c>
      <c r="Q555" s="345">
        <v>1.7</v>
      </c>
      <c r="R555" s="345">
        <v>0.4</v>
      </c>
      <c r="S555" s="326"/>
      <c r="T555" s="345">
        <v>9.9999999999999992E-2</v>
      </c>
      <c r="U555" s="345">
        <v>0.84</v>
      </c>
      <c r="V555" s="326"/>
      <c r="W555" s="326"/>
      <c r="X555" s="326"/>
      <c r="Y555" s="326"/>
      <c r="Z555" s="326"/>
      <c r="AA555" s="326"/>
      <c r="AB555" s="326"/>
      <c r="AC555" s="326"/>
      <c r="AD555" s="326"/>
      <c r="AE555" s="326"/>
      <c r="AF555" s="326"/>
      <c r="AG555" s="326"/>
      <c r="AH555" s="326"/>
      <c r="AI555" s="326"/>
      <c r="AJ555" s="326"/>
      <c r="AK555" s="326"/>
      <c r="AL555" s="326"/>
      <c r="AM555" s="326"/>
      <c r="AN555" s="326"/>
      <c r="AO555" s="326"/>
      <c r="AP555" s="326"/>
      <c r="AQ555" s="326"/>
      <c r="AR555" s="326"/>
      <c r="AS555" s="326"/>
      <c r="AT555" s="326"/>
      <c r="AU555" s="326"/>
      <c r="AV555" s="345">
        <v>0.34</v>
      </c>
      <c r="AW555" s="326"/>
      <c r="AX555" s="326"/>
      <c r="AY555" s="326"/>
      <c r="AZ555" s="326"/>
      <c r="BA555" s="326"/>
      <c r="BB555" s="326"/>
      <c r="BC555" s="326"/>
      <c r="BD555" s="326"/>
      <c r="BE555" s="326"/>
      <c r="BF555" s="326"/>
      <c r="BG555" s="326"/>
      <c r="BH555" s="326"/>
      <c r="BI555" s="326"/>
      <c r="BJ555" s="345">
        <v>0.28999999999999998</v>
      </c>
      <c r="BK555" s="326"/>
      <c r="BL555" s="326"/>
      <c r="BM555" s="326"/>
      <c r="BN555" s="345"/>
      <c r="BO555" s="326"/>
      <c r="BP555" s="326"/>
      <c r="BQ555" s="193"/>
      <c r="BR555" s="193"/>
      <c r="BS555" s="321"/>
      <c r="BU555" s="194"/>
      <c r="BV555" s="322"/>
      <c r="BW555" s="322"/>
      <c r="BX555" s="322"/>
      <c r="BY555" s="322"/>
    </row>
    <row r="556" spans="1:77" hidden="1">
      <c r="A556" s="317" t="s">
        <v>461</v>
      </c>
      <c r="B556" s="318"/>
      <c r="C556" s="461" t="s">
        <v>422</v>
      </c>
      <c r="D556" s="317" t="s">
        <v>155</v>
      </c>
      <c r="E556" s="305"/>
      <c r="F556" s="305"/>
      <c r="G556" s="305"/>
      <c r="H556" s="305"/>
      <c r="I556" s="305"/>
      <c r="J556" s="305">
        <f t="shared" si="70"/>
        <v>4.26</v>
      </c>
      <c r="K556" s="319"/>
      <c r="L556" s="299"/>
      <c r="M556" s="460" t="s">
        <v>392</v>
      </c>
      <c r="N556" s="458" t="s">
        <v>381</v>
      </c>
      <c r="O556" s="345">
        <v>0.01</v>
      </c>
      <c r="P556" s="345">
        <v>0.03</v>
      </c>
      <c r="Q556" s="345">
        <v>2.65</v>
      </c>
      <c r="R556" s="345"/>
      <c r="S556" s="326"/>
      <c r="T556" s="345">
        <v>9.9999999999999992E-2</v>
      </c>
      <c r="U556" s="345">
        <v>0.84</v>
      </c>
      <c r="V556" s="326"/>
      <c r="W556" s="326"/>
      <c r="X556" s="326"/>
      <c r="Y556" s="326"/>
      <c r="Z556" s="326"/>
      <c r="AA556" s="326"/>
      <c r="AB556" s="326"/>
      <c r="AC556" s="326"/>
      <c r="AD556" s="326"/>
      <c r="AE556" s="326"/>
      <c r="AF556" s="326"/>
      <c r="AG556" s="326"/>
      <c r="AH556" s="326"/>
      <c r="AI556" s="326"/>
      <c r="AJ556" s="326"/>
      <c r="AK556" s="326"/>
      <c r="AL556" s="326"/>
      <c r="AM556" s="326"/>
      <c r="AN556" s="326"/>
      <c r="AO556" s="326"/>
      <c r="AP556" s="326"/>
      <c r="AQ556" s="326"/>
      <c r="AR556" s="326"/>
      <c r="AS556" s="326"/>
      <c r="AT556" s="326"/>
      <c r="AU556" s="326"/>
      <c r="AV556" s="345">
        <v>0.34</v>
      </c>
      <c r="AW556" s="326"/>
      <c r="AX556" s="326"/>
      <c r="AY556" s="326"/>
      <c r="AZ556" s="326"/>
      <c r="BA556" s="326"/>
      <c r="BB556" s="326"/>
      <c r="BC556" s="326"/>
      <c r="BD556" s="326"/>
      <c r="BE556" s="326"/>
      <c r="BF556" s="326"/>
      <c r="BG556" s="326"/>
      <c r="BH556" s="326"/>
      <c r="BI556" s="326"/>
      <c r="BJ556" s="345">
        <v>0.28999999999999998</v>
      </c>
      <c r="BK556" s="326"/>
      <c r="BL556" s="326"/>
      <c r="BM556" s="326"/>
      <c r="BN556" s="345"/>
      <c r="BO556" s="326"/>
      <c r="BP556" s="326"/>
      <c r="BQ556" s="193"/>
      <c r="BR556" s="193"/>
      <c r="BS556" s="321"/>
      <c r="BU556" s="194"/>
      <c r="BV556" s="322"/>
      <c r="BW556" s="322"/>
      <c r="BX556" s="322"/>
      <c r="BY556" s="322"/>
    </row>
    <row r="557" spans="1:77" hidden="1">
      <c r="A557" s="317" t="s">
        <v>461</v>
      </c>
      <c r="B557" s="318"/>
      <c r="C557" s="461" t="s">
        <v>424</v>
      </c>
      <c r="D557" s="317" t="s">
        <v>155</v>
      </c>
      <c r="E557" s="305"/>
      <c r="F557" s="305"/>
      <c r="G557" s="305"/>
      <c r="H557" s="305"/>
      <c r="I557" s="305"/>
      <c r="J557" s="305">
        <f t="shared" si="70"/>
        <v>4.01</v>
      </c>
      <c r="K557" s="319"/>
      <c r="L557" s="299"/>
      <c r="M557" s="460" t="s">
        <v>392</v>
      </c>
      <c r="N557" s="458" t="s">
        <v>381</v>
      </c>
      <c r="O557" s="345"/>
      <c r="P557" s="345">
        <v>0.03</v>
      </c>
      <c r="Q557" s="345">
        <v>1.7</v>
      </c>
      <c r="R557" s="345">
        <v>0.7</v>
      </c>
      <c r="S557" s="326"/>
      <c r="T557" s="345">
        <v>9.9999999999999992E-2</v>
      </c>
      <c r="U557" s="345">
        <v>0.84</v>
      </c>
      <c r="V557" s="326"/>
      <c r="W557" s="326"/>
      <c r="X557" s="326"/>
      <c r="Y557" s="326"/>
      <c r="Z557" s="326"/>
      <c r="AA557" s="326"/>
      <c r="AB557" s="326"/>
      <c r="AC557" s="326"/>
      <c r="AD557" s="326"/>
      <c r="AE557" s="326"/>
      <c r="AF557" s="326"/>
      <c r="AG557" s="326"/>
      <c r="AH557" s="326"/>
      <c r="AI557" s="326"/>
      <c r="AJ557" s="326"/>
      <c r="AK557" s="326"/>
      <c r="AL557" s="326"/>
      <c r="AM557" s="326"/>
      <c r="AN557" s="326"/>
      <c r="AO557" s="326"/>
      <c r="AP557" s="326"/>
      <c r="AQ557" s="326"/>
      <c r="AR557" s="326"/>
      <c r="AS557" s="326"/>
      <c r="AT557" s="326"/>
      <c r="AU557" s="326"/>
      <c r="AV557" s="345">
        <v>0.34</v>
      </c>
      <c r="AW557" s="326"/>
      <c r="AX557" s="326"/>
      <c r="AY557" s="326"/>
      <c r="AZ557" s="326"/>
      <c r="BA557" s="326"/>
      <c r="BB557" s="326"/>
      <c r="BC557" s="326"/>
      <c r="BD557" s="326"/>
      <c r="BE557" s="326"/>
      <c r="BF557" s="326"/>
      <c r="BG557" s="326"/>
      <c r="BH557" s="326"/>
      <c r="BI557" s="326"/>
      <c r="BJ557" s="345">
        <v>0.3</v>
      </c>
      <c r="BK557" s="326"/>
      <c r="BL557" s="326"/>
      <c r="BM557" s="326"/>
      <c r="BN557" s="345"/>
      <c r="BO557" s="326"/>
      <c r="BP557" s="326"/>
      <c r="BQ557" s="193"/>
      <c r="BR557" s="193"/>
      <c r="BS557" s="321"/>
      <c r="BU557" s="194"/>
      <c r="BV557" s="322"/>
      <c r="BW557" s="322"/>
      <c r="BX557" s="322"/>
      <c r="BY557" s="322"/>
    </row>
    <row r="558" spans="1:77" hidden="1">
      <c r="A558" s="317" t="s">
        <v>461</v>
      </c>
      <c r="B558" s="318"/>
      <c r="C558" s="461" t="s">
        <v>427</v>
      </c>
      <c r="D558" s="317" t="s">
        <v>155</v>
      </c>
      <c r="E558" s="305"/>
      <c r="F558" s="305"/>
      <c r="G558" s="305"/>
      <c r="H558" s="305"/>
      <c r="I558" s="305"/>
      <c r="J558" s="305">
        <f t="shared" si="70"/>
        <v>2.0100000000000002</v>
      </c>
      <c r="K558" s="319"/>
      <c r="L558" s="299"/>
      <c r="M558" s="460" t="s">
        <v>392</v>
      </c>
      <c r="N558" s="458" t="s">
        <v>381</v>
      </c>
      <c r="O558" s="345"/>
      <c r="P558" s="345">
        <v>0.03</v>
      </c>
      <c r="Q558" s="345"/>
      <c r="R558" s="345">
        <v>0.4</v>
      </c>
      <c r="S558" s="326"/>
      <c r="T558" s="345">
        <v>9.9999999999999992E-2</v>
      </c>
      <c r="U558" s="345">
        <v>0.84</v>
      </c>
      <c r="V558" s="326"/>
      <c r="W558" s="326"/>
      <c r="X558" s="326"/>
      <c r="Y558" s="326"/>
      <c r="Z558" s="326"/>
      <c r="AA558" s="326"/>
      <c r="AB558" s="326"/>
      <c r="AC558" s="326"/>
      <c r="AD558" s="326"/>
      <c r="AE558" s="326"/>
      <c r="AF558" s="326"/>
      <c r="AG558" s="326"/>
      <c r="AH558" s="326"/>
      <c r="AI558" s="326"/>
      <c r="AJ558" s="326"/>
      <c r="AK558" s="326"/>
      <c r="AL558" s="326"/>
      <c r="AM558" s="326"/>
      <c r="AN558" s="326"/>
      <c r="AO558" s="326"/>
      <c r="AP558" s="326"/>
      <c r="AQ558" s="326"/>
      <c r="AR558" s="326"/>
      <c r="AS558" s="326"/>
      <c r="AT558" s="326"/>
      <c r="AU558" s="326"/>
      <c r="AV558" s="345">
        <v>0.34</v>
      </c>
      <c r="AW558" s="326"/>
      <c r="AX558" s="326"/>
      <c r="AY558" s="326"/>
      <c r="AZ558" s="326"/>
      <c r="BA558" s="326"/>
      <c r="BB558" s="326"/>
      <c r="BC558" s="326"/>
      <c r="BD558" s="326"/>
      <c r="BE558" s="326"/>
      <c r="BF558" s="326"/>
      <c r="BG558" s="326"/>
      <c r="BH558" s="326"/>
      <c r="BI558" s="326"/>
      <c r="BJ558" s="345">
        <v>0.3</v>
      </c>
      <c r="BK558" s="326"/>
      <c r="BL558" s="326"/>
      <c r="BM558" s="326"/>
      <c r="BN558" s="345"/>
      <c r="BO558" s="326"/>
      <c r="BP558" s="326"/>
      <c r="BQ558" s="193"/>
      <c r="BR558" s="193"/>
      <c r="BS558" s="321"/>
      <c r="BU558" s="194"/>
      <c r="BV558" s="322"/>
      <c r="BW558" s="322"/>
      <c r="BX558" s="322"/>
      <c r="BY558" s="322"/>
    </row>
    <row r="559" spans="1:77" ht="33">
      <c r="A559" s="317">
        <v>4</v>
      </c>
      <c r="B559" s="318" t="s">
        <v>1229</v>
      </c>
      <c r="C559" s="461" t="s">
        <v>422</v>
      </c>
      <c r="D559" s="15" t="s">
        <v>1230</v>
      </c>
      <c r="E559" s="305">
        <v>9.379999999999999</v>
      </c>
      <c r="F559" s="305">
        <v>9.379999999999999</v>
      </c>
      <c r="G559" s="305"/>
      <c r="H559" s="305">
        <f t="shared" ref="H559" si="73">I559+J559</f>
        <v>9.379999999999999</v>
      </c>
      <c r="I559" s="305"/>
      <c r="J559" s="305">
        <f t="shared" si="70"/>
        <v>9.379999999999999</v>
      </c>
      <c r="K559" s="319" t="s">
        <v>389</v>
      </c>
      <c r="L559" s="299"/>
      <c r="M559" s="460" t="s">
        <v>392</v>
      </c>
      <c r="N559" s="458"/>
      <c r="O559" s="194">
        <v>2.5</v>
      </c>
      <c r="P559" s="194">
        <v>0</v>
      </c>
      <c r="Q559" s="194">
        <v>5.47</v>
      </c>
      <c r="R559" s="194"/>
      <c r="S559" s="194"/>
      <c r="T559" s="194"/>
      <c r="U559" s="194"/>
      <c r="V559" s="194"/>
      <c r="W559" s="194"/>
      <c r="X559" s="194"/>
      <c r="Y559" s="194"/>
      <c r="Z559" s="194"/>
      <c r="AA559" s="194"/>
      <c r="AB559" s="194"/>
      <c r="AC559" s="194"/>
      <c r="AD559" s="194"/>
      <c r="AE559" s="194"/>
      <c r="AF559" s="194"/>
      <c r="AG559" s="194"/>
      <c r="AH559" s="194"/>
      <c r="AI559" s="194"/>
      <c r="AJ559" s="194"/>
      <c r="AK559" s="194"/>
      <c r="AL559" s="194"/>
      <c r="AM559" s="194"/>
      <c r="AN559" s="194"/>
      <c r="AO559" s="194"/>
      <c r="AP559" s="194"/>
      <c r="AQ559" s="194"/>
      <c r="AR559" s="194"/>
      <c r="AS559" s="194"/>
      <c r="AT559" s="194"/>
      <c r="AU559" s="194"/>
      <c r="AV559" s="194"/>
      <c r="AW559" s="194"/>
      <c r="AX559" s="194"/>
      <c r="AY559" s="194"/>
      <c r="AZ559" s="194"/>
      <c r="BA559" s="194"/>
      <c r="BB559" s="194"/>
      <c r="BC559" s="194"/>
      <c r="BD559" s="194"/>
      <c r="BE559" s="194">
        <v>0</v>
      </c>
      <c r="BF559" s="194"/>
      <c r="BG559" s="194"/>
      <c r="BH559" s="194"/>
      <c r="BI559" s="194"/>
      <c r="BJ559" s="194">
        <v>1.41</v>
      </c>
      <c r="BK559" s="194"/>
      <c r="BL559" s="194"/>
      <c r="BM559" s="194"/>
      <c r="BN559" s="194"/>
      <c r="BO559" s="194"/>
      <c r="BP559" s="194"/>
      <c r="BQ559" s="193" t="s">
        <v>1231</v>
      </c>
      <c r="BR559" s="193"/>
      <c r="BS559" s="321" t="s">
        <v>1232</v>
      </c>
      <c r="BT559" s="295" t="s">
        <v>703</v>
      </c>
      <c r="BU559" s="194">
        <f>E559-H559</f>
        <v>0</v>
      </c>
      <c r="BV559" s="322"/>
      <c r="BW559" s="322"/>
      <c r="BX559" s="322"/>
      <c r="BY559" s="322"/>
    </row>
    <row r="560" spans="1:77" hidden="1">
      <c r="A560" s="317" t="s">
        <v>461</v>
      </c>
      <c r="B560" s="318" t="s">
        <v>1229</v>
      </c>
      <c r="C560" s="461" t="s">
        <v>422</v>
      </c>
      <c r="D560" s="317" t="s">
        <v>155</v>
      </c>
      <c r="E560" s="305"/>
      <c r="F560" s="305"/>
      <c r="G560" s="305"/>
      <c r="H560" s="305"/>
      <c r="I560" s="305"/>
      <c r="J560" s="305">
        <f t="shared" si="70"/>
        <v>7.97</v>
      </c>
      <c r="K560" s="319" t="s">
        <v>389</v>
      </c>
      <c r="L560" s="299"/>
      <c r="M560" s="460" t="s">
        <v>392</v>
      </c>
      <c r="N560" s="458" t="s">
        <v>381</v>
      </c>
      <c r="O560" s="194">
        <v>2.5</v>
      </c>
      <c r="P560" s="194"/>
      <c r="Q560" s="194">
        <v>5.47</v>
      </c>
      <c r="R560" s="194"/>
      <c r="S560" s="194"/>
      <c r="T560" s="194"/>
      <c r="U560" s="194"/>
      <c r="V560" s="194"/>
      <c r="W560" s="194"/>
      <c r="X560" s="194"/>
      <c r="Y560" s="194"/>
      <c r="Z560" s="194"/>
      <c r="AA560" s="194"/>
      <c r="AB560" s="194"/>
      <c r="AC560" s="194"/>
      <c r="AD560" s="194"/>
      <c r="AE560" s="194"/>
      <c r="AF560" s="194"/>
      <c r="AG560" s="194"/>
      <c r="AH560" s="194"/>
      <c r="AI560" s="194"/>
      <c r="AJ560" s="194"/>
      <c r="AK560" s="194"/>
      <c r="AL560" s="194"/>
      <c r="AM560" s="194"/>
      <c r="AN560" s="194"/>
      <c r="AO560" s="194"/>
      <c r="AP560" s="194"/>
      <c r="AQ560" s="194"/>
      <c r="AR560" s="194"/>
      <c r="AS560" s="194"/>
      <c r="AT560" s="194"/>
      <c r="AU560" s="194"/>
      <c r="AV560" s="194"/>
      <c r="AW560" s="194"/>
      <c r="AX560" s="194"/>
      <c r="AY560" s="194"/>
      <c r="AZ560" s="194"/>
      <c r="BA560" s="194"/>
      <c r="BB560" s="194"/>
      <c r="BC560" s="194"/>
      <c r="BD560" s="194"/>
      <c r="BE560" s="194"/>
      <c r="BF560" s="194"/>
      <c r="BG560" s="194"/>
      <c r="BH560" s="194"/>
      <c r="BI560" s="194"/>
      <c r="BJ560" s="194"/>
      <c r="BK560" s="194"/>
      <c r="BL560" s="194"/>
      <c r="BM560" s="194"/>
      <c r="BN560" s="194"/>
      <c r="BO560" s="194"/>
      <c r="BP560" s="194"/>
      <c r="BQ560" s="193"/>
      <c r="BR560" s="193"/>
      <c r="BS560" s="321"/>
      <c r="BT560" s="296"/>
      <c r="BV560" s="322"/>
      <c r="BW560" s="322"/>
      <c r="BX560" s="322"/>
      <c r="BY560" s="322"/>
    </row>
    <row r="561" spans="1:77" hidden="1">
      <c r="A561" s="317" t="s">
        <v>461</v>
      </c>
      <c r="B561" s="318" t="s">
        <v>1229</v>
      </c>
      <c r="C561" s="461" t="s">
        <v>422</v>
      </c>
      <c r="D561" s="423" t="s">
        <v>202</v>
      </c>
      <c r="E561" s="305"/>
      <c r="F561" s="305"/>
      <c r="G561" s="305"/>
      <c r="H561" s="305"/>
      <c r="I561" s="305"/>
      <c r="J561" s="305">
        <f t="shared" si="70"/>
        <v>1.41</v>
      </c>
      <c r="K561" s="319" t="s">
        <v>389</v>
      </c>
      <c r="L561" s="299"/>
      <c r="M561" s="460" t="s">
        <v>392</v>
      </c>
      <c r="N561" s="458" t="s">
        <v>381</v>
      </c>
      <c r="O561" s="194"/>
      <c r="P561" s="194"/>
      <c r="Q561" s="194"/>
      <c r="R561" s="194"/>
      <c r="S561" s="194"/>
      <c r="T561" s="194"/>
      <c r="U561" s="194"/>
      <c r="V561" s="194"/>
      <c r="W561" s="194"/>
      <c r="X561" s="194"/>
      <c r="Y561" s="194"/>
      <c r="Z561" s="194"/>
      <c r="AA561" s="194"/>
      <c r="AB561" s="194"/>
      <c r="AC561" s="194"/>
      <c r="AD561" s="194"/>
      <c r="AE561" s="194"/>
      <c r="AF561" s="194"/>
      <c r="AG561" s="194"/>
      <c r="AH561" s="194"/>
      <c r="AI561" s="194"/>
      <c r="AJ561" s="194"/>
      <c r="AK561" s="194"/>
      <c r="AL561" s="194"/>
      <c r="AM561" s="194"/>
      <c r="AN561" s="194"/>
      <c r="AO561" s="194"/>
      <c r="AP561" s="194"/>
      <c r="AQ561" s="194"/>
      <c r="AR561" s="194"/>
      <c r="AS561" s="194"/>
      <c r="AT561" s="194"/>
      <c r="AU561" s="194"/>
      <c r="AV561" s="194"/>
      <c r="AW561" s="194"/>
      <c r="AX561" s="194"/>
      <c r="AY561" s="194"/>
      <c r="AZ561" s="194"/>
      <c r="BA561" s="194"/>
      <c r="BB561" s="194"/>
      <c r="BC561" s="194"/>
      <c r="BD561" s="194"/>
      <c r="BE561" s="194"/>
      <c r="BF561" s="194"/>
      <c r="BG561" s="194"/>
      <c r="BH561" s="194"/>
      <c r="BI561" s="194"/>
      <c r="BJ561" s="194">
        <v>1.41</v>
      </c>
      <c r="BK561" s="194"/>
      <c r="BL561" s="194"/>
      <c r="BM561" s="194"/>
      <c r="BN561" s="194"/>
      <c r="BO561" s="194"/>
      <c r="BP561" s="194"/>
      <c r="BQ561" s="193"/>
      <c r="BR561" s="193"/>
      <c r="BS561" s="321"/>
      <c r="BT561" s="296"/>
      <c r="BV561" s="322"/>
      <c r="BW561" s="322"/>
      <c r="BX561" s="322"/>
      <c r="BY561" s="322"/>
    </row>
    <row r="562" spans="1:77" ht="21.75" customHeight="1">
      <c r="A562" s="317">
        <v>5</v>
      </c>
      <c r="B562" s="318" t="s">
        <v>1233</v>
      </c>
      <c r="C562" s="462" t="s">
        <v>436</v>
      </c>
      <c r="D562" s="317" t="s">
        <v>155</v>
      </c>
      <c r="E562" s="305">
        <v>0.3</v>
      </c>
      <c r="F562" s="305">
        <v>0.3</v>
      </c>
      <c r="G562" s="305"/>
      <c r="H562" s="305">
        <f t="shared" ref="H562:H566" si="74">I562+J562</f>
        <v>0.3</v>
      </c>
      <c r="I562" s="305"/>
      <c r="J562" s="305">
        <f t="shared" si="70"/>
        <v>0.3</v>
      </c>
      <c r="K562" s="319" t="s">
        <v>389</v>
      </c>
      <c r="L562" s="299"/>
      <c r="M562" s="460" t="s">
        <v>392</v>
      </c>
      <c r="N562" s="458" t="s">
        <v>381</v>
      </c>
      <c r="O562" s="194"/>
      <c r="P562" s="194">
        <v>0</v>
      </c>
      <c r="Q562" s="194"/>
      <c r="R562" s="194">
        <v>0.3</v>
      </c>
      <c r="S562" s="194"/>
      <c r="T562" s="194"/>
      <c r="U562" s="194"/>
      <c r="V562" s="194"/>
      <c r="W562" s="194"/>
      <c r="X562" s="194"/>
      <c r="Y562" s="194"/>
      <c r="Z562" s="194"/>
      <c r="AA562" s="194"/>
      <c r="AB562" s="194"/>
      <c r="AC562" s="194"/>
      <c r="AD562" s="194"/>
      <c r="AE562" s="194"/>
      <c r="AF562" s="194"/>
      <c r="AG562" s="194"/>
      <c r="AH562" s="194"/>
      <c r="AI562" s="194"/>
      <c r="AJ562" s="194"/>
      <c r="AK562" s="194"/>
      <c r="AL562" s="194"/>
      <c r="AM562" s="194"/>
      <c r="AN562" s="194"/>
      <c r="AO562" s="194"/>
      <c r="AP562" s="194"/>
      <c r="AQ562" s="194"/>
      <c r="AR562" s="194"/>
      <c r="AS562" s="194"/>
      <c r="AT562" s="194"/>
      <c r="AU562" s="194"/>
      <c r="AV562" s="194"/>
      <c r="AW562" s="194"/>
      <c r="AX562" s="194"/>
      <c r="AY562" s="194"/>
      <c r="AZ562" s="194"/>
      <c r="BA562" s="194"/>
      <c r="BB562" s="194"/>
      <c r="BC562" s="194"/>
      <c r="BD562" s="194"/>
      <c r="BE562" s="194">
        <v>0</v>
      </c>
      <c r="BF562" s="194"/>
      <c r="BG562" s="194"/>
      <c r="BH562" s="194"/>
      <c r="BI562" s="194"/>
      <c r="BJ562" s="194"/>
      <c r="BK562" s="194"/>
      <c r="BL562" s="194"/>
      <c r="BM562" s="194"/>
      <c r="BN562" s="194"/>
      <c r="BO562" s="194"/>
      <c r="BP562" s="194"/>
      <c r="BQ562" s="193" t="s">
        <v>1234</v>
      </c>
      <c r="BR562" s="193"/>
      <c r="BS562" s="321" t="s">
        <v>1232</v>
      </c>
      <c r="BU562" s="194">
        <f>E562-H562</f>
        <v>0</v>
      </c>
      <c r="BV562" s="322"/>
      <c r="BW562" s="322"/>
      <c r="BX562" s="322"/>
      <c r="BY562" s="322"/>
    </row>
    <row r="563" spans="1:77" ht="21" customHeight="1">
      <c r="A563" s="317">
        <v>6</v>
      </c>
      <c r="B563" s="318" t="s">
        <v>1235</v>
      </c>
      <c r="C563" s="461" t="s">
        <v>404</v>
      </c>
      <c r="D563" s="317" t="s">
        <v>155</v>
      </c>
      <c r="E563" s="305">
        <v>1</v>
      </c>
      <c r="F563" s="305">
        <v>1</v>
      </c>
      <c r="G563" s="305"/>
      <c r="H563" s="305">
        <f t="shared" si="74"/>
        <v>1</v>
      </c>
      <c r="I563" s="305"/>
      <c r="J563" s="305">
        <f t="shared" si="70"/>
        <v>1</v>
      </c>
      <c r="K563" s="319" t="s">
        <v>389</v>
      </c>
      <c r="L563" s="299"/>
      <c r="M563" s="460" t="s">
        <v>392</v>
      </c>
      <c r="N563" s="458" t="s">
        <v>381</v>
      </c>
      <c r="O563" s="194"/>
      <c r="P563" s="194">
        <v>0</v>
      </c>
      <c r="Q563" s="194">
        <v>1</v>
      </c>
      <c r="R563" s="194"/>
      <c r="S563" s="194"/>
      <c r="T563" s="194"/>
      <c r="U563" s="194"/>
      <c r="V563" s="194"/>
      <c r="W563" s="194"/>
      <c r="X563" s="194"/>
      <c r="Y563" s="194"/>
      <c r="Z563" s="194"/>
      <c r="AA563" s="194"/>
      <c r="AB563" s="194"/>
      <c r="AC563" s="194"/>
      <c r="AD563" s="194"/>
      <c r="AE563" s="194"/>
      <c r="AF563" s="194"/>
      <c r="AG563" s="194"/>
      <c r="AH563" s="194"/>
      <c r="AI563" s="194"/>
      <c r="AJ563" s="194"/>
      <c r="AK563" s="194"/>
      <c r="AL563" s="194"/>
      <c r="AM563" s="194"/>
      <c r="AN563" s="194"/>
      <c r="AO563" s="194"/>
      <c r="AP563" s="194"/>
      <c r="AQ563" s="194"/>
      <c r="AR563" s="194"/>
      <c r="AS563" s="194"/>
      <c r="AT563" s="194"/>
      <c r="AU563" s="194"/>
      <c r="AV563" s="194"/>
      <c r="AW563" s="194"/>
      <c r="AX563" s="194"/>
      <c r="AY563" s="194"/>
      <c r="AZ563" s="194"/>
      <c r="BA563" s="194"/>
      <c r="BB563" s="194"/>
      <c r="BC563" s="194"/>
      <c r="BD563" s="194"/>
      <c r="BE563" s="194">
        <v>0</v>
      </c>
      <c r="BF563" s="194"/>
      <c r="BG563" s="194"/>
      <c r="BH563" s="194"/>
      <c r="BI563" s="194"/>
      <c r="BJ563" s="194"/>
      <c r="BK563" s="194"/>
      <c r="BL563" s="194"/>
      <c r="BM563" s="194"/>
      <c r="BN563" s="194"/>
      <c r="BO563" s="194"/>
      <c r="BP563" s="194"/>
      <c r="BQ563" s="193"/>
      <c r="BR563" s="193"/>
      <c r="BS563" s="321"/>
      <c r="BU563" s="194">
        <f>E563-H563</f>
        <v>0</v>
      </c>
      <c r="BV563" s="322"/>
      <c r="BW563" s="322"/>
      <c r="BX563" s="322"/>
      <c r="BY563" s="322"/>
    </row>
    <row r="564" spans="1:77" ht="23.25" hidden="1" customHeight="1">
      <c r="A564" s="317">
        <v>7</v>
      </c>
      <c r="B564" s="424" t="s">
        <v>1236</v>
      </c>
      <c r="C564" s="461" t="s">
        <v>416</v>
      </c>
      <c r="D564" s="317" t="s">
        <v>155</v>
      </c>
      <c r="E564" s="305">
        <v>3.45</v>
      </c>
      <c r="F564" s="305">
        <v>0</v>
      </c>
      <c r="G564" s="305"/>
      <c r="H564" s="305">
        <f t="shared" si="74"/>
        <v>0</v>
      </c>
      <c r="I564" s="305"/>
      <c r="J564" s="305">
        <f t="shared" si="70"/>
        <v>0</v>
      </c>
      <c r="K564" s="319" t="s">
        <v>389</v>
      </c>
      <c r="L564" s="299"/>
      <c r="M564" s="460" t="s">
        <v>392</v>
      </c>
      <c r="N564" s="458" t="s">
        <v>381</v>
      </c>
      <c r="O564" s="320"/>
      <c r="P564" s="194">
        <v>0</v>
      </c>
      <c r="Q564" s="320"/>
      <c r="R564" s="320"/>
      <c r="S564" s="320"/>
      <c r="T564" s="320"/>
      <c r="U564" s="320"/>
      <c r="V564" s="320"/>
      <c r="W564" s="194"/>
      <c r="X564" s="194"/>
      <c r="Y564" s="194"/>
      <c r="Z564" s="194"/>
      <c r="AA564" s="194"/>
      <c r="AB564" s="194"/>
      <c r="AC564" s="194"/>
      <c r="AD564" s="194"/>
      <c r="AE564" s="194"/>
      <c r="AF564" s="194"/>
      <c r="AG564" s="194"/>
      <c r="AH564" s="194"/>
      <c r="AI564" s="194"/>
      <c r="AJ564" s="194"/>
      <c r="AK564" s="194"/>
      <c r="AL564" s="194"/>
      <c r="AM564" s="194"/>
      <c r="AN564" s="194"/>
      <c r="AO564" s="194"/>
      <c r="AP564" s="194"/>
      <c r="AQ564" s="194"/>
      <c r="AR564" s="194"/>
      <c r="AS564" s="194"/>
      <c r="AT564" s="194"/>
      <c r="AU564" s="194"/>
      <c r="AV564" s="194"/>
      <c r="AW564" s="194"/>
      <c r="AX564" s="194"/>
      <c r="AY564" s="194"/>
      <c r="AZ564" s="194"/>
      <c r="BA564" s="194"/>
      <c r="BB564" s="194"/>
      <c r="BC564" s="194"/>
      <c r="BD564" s="194"/>
      <c r="BE564" s="194">
        <v>0</v>
      </c>
      <c r="BF564" s="194"/>
      <c r="BG564" s="194"/>
      <c r="BH564" s="194"/>
      <c r="BI564" s="194"/>
      <c r="BJ564" s="194"/>
      <c r="BK564" s="194"/>
      <c r="BL564" s="194"/>
      <c r="BM564" s="194"/>
      <c r="BN564" s="194"/>
      <c r="BO564" s="194"/>
      <c r="BP564" s="194"/>
      <c r="BQ564" s="193"/>
      <c r="BR564" s="193"/>
      <c r="BS564" s="321"/>
      <c r="BU564" s="194">
        <f>E564-H564</f>
        <v>3.45</v>
      </c>
      <c r="BV564" s="322"/>
      <c r="BW564" s="322"/>
      <c r="BX564" s="322"/>
      <c r="BY564" s="322"/>
    </row>
    <row r="565" spans="1:77" ht="33">
      <c r="A565" s="317">
        <v>8</v>
      </c>
      <c r="B565" s="424" t="s">
        <v>1237</v>
      </c>
      <c r="C565" s="461" t="s">
        <v>418</v>
      </c>
      <c r="D565" s="317" t="s">
        <v>155</v>
      </c>
      <c r="E565" s="305">
        <v>6</v>
      </c>
      <c r="F565" s="305">
        <v>6</v>
      </c>
      <c r="G565" s="305"/>
      <c r="H565" s="305">
        <f t="shared" si="74"/>
        <v>6</v>
      </c>
      <c r="I565" s="305"/>
      <c r="J565" s="305">
        <f t="shared" si="70"/>
        <v>6</v>
      </c>
      <c r="K565" s="319" t="s">
        <v>389</v>
      </c>
      <c r="L565" s="299"/>
      <c r="M565" s="460" t="s">
        <v>392</v>
      </c>
      <c r="N565" s="458" t="s">
        <v>381</v>
      </c>
      <c r="O565" s="320"/>
      <c r="P565" s="194">
        <v>0</v>
      </c>
      <c r="Q565" s="320">
        <v>3</v>
      </c>
      <c r="R565" s="320"/>
      <c r="S565" s="320"/>
      <c r="T565" s="320"/>
      <c r="U565" s="320">
        <v>3</v>
      </c>
      <c r="V565" s="320"/>
      <c r="W565" s="194"/>
      <c r="X565" s="194"/>
      <c r="Y565" s="194"/>
      <c r="Z565" s="194"/>
      <c r="AA565" s="194"/>
      <c r="AB565" s="194"/>
      <c r="AC565" s="194"/>
      <c r="AD565" s="194"/>
      <c r="AE565" s="194"/>
      <c r="AF565" s="194"/>
      <c r="AG565" s="194"/>
      <c r="AH565" s="194"/>
      <c r="AI565" s="194"/>
      <c r="AJ565" s="194"/>
      <c r="AK565" s="194"/>
      <c r="AL565" s="194"/>
      <c r="AM565" s="194"/>
      <c r="AN565" s="194"/>
      <c r="AO565" s="194"/>
      <c r="AP565" s="194"/>
      <c r="AQ565" s="194"/>
      <c r="AR565" s="194"/>
      <c r="AS565" s="194"/>
      <c r="AT565" s="194"/>
      <c r="AU565" s="194"/>
      <c r="AV565" s="194"/>
      <c r="AW565" s="194"/>
      <c r="AX565" s="194"/>
      <c r="AY565" s="194"/>
      <c r="AZ565" s="194"/>
      <c r="BA565" s="194"/>
      <c r="BB565" s="194"/>
      <c r="BC565" s="194"/>
      <c r="BD565" s="194"/>
      <c r="BE565" s="194">
        <v>0</v>
      </c>
      <c r="BF565" s="194"/>
      <c r="BG565" s="194"/>
      <c r="BH565" s="194"/>
      <c r="BI565" s="194"/>
      <c r="BJ565" s="194"/>
      <c r="BK565" s="194"/>
      <c r="BL565" s="194"/>
      <c r="BM565" s="194"/>
      <c r="BN565" s="194"/>
      <c r="BO565" s="194"/>
      <c r="BP565" s="194"/>
      <c r="BQ565" s="193"/>
      <c r="BR565" s="193"/>
      <c r="BS565" s="321"/>
      <c r="BU565" s="194">
        <f>E565-H565</f>
        <v>0</v>
      </c>
      <c r="BV565" s="322"/>
      <c r="BW565" s="322"/>
      <c r="BX565" s="322" t="s">
        <v>410</v>
      </c>
      <c r="BY565" s="322"/>
    </row>
    <row r="566" spans="1:77" ht="49.5">
      <c r="A566" s="317">
        <v>9</v>
      </c>
      <c r="B566" s="424" t="s">
        <v>1238</v>
      </c>
      <c r="C566" s="425" t="s">
        <v>1239</v>
      </c>
      <c r="D566" s="423" t="s">
        <v>155</v>
      </c>
      <c r="E566" s="323">
        <v>0.02</v>
      </c>
      <c r="F566" s="323">
        <v>0.02</v>
      </c>
      <c r="G566" s="323">
        <v>0.02</v>
      </c>
      <c r="H566" s="305">
        <f t="shared" si="74"/>
        <v>0.02</v>
      </c>
      <c r="I566" s="305"/>
      <c r="J566" s="305">
        <f t="shared" si="70"/>
        <v>0.02</v>
      </c>
      <c r="K566" s="319" t="s">
        <v>389</v>
      </c>
      <c r="L566" s="299" t="s">
        <v>445</v>
      </c>
      <c r="M566" s="460" t="s">
        <v>392</v>
      </c>
      <c r="N566" s="458"/>
      <c r="O566" s="345"/>
      <c r="P566" s="345">
        <v>0</v>
      </c>
      <c r="Q566" s="345">
        <v>0.02</v>
      </c>
      <c r="R566" s="345"/>
      <c r="S566" s="345"/>
      <c r="T566" s="345"/>
      <c r="U566" s="345"/>
      <c r="V566" s="345"/>
      <c r="W566" s="345"/>
      <c r="X566" s="345"/>
      <c r="Y566" s="345"/>
      <c r="Z566" s="345"/>
      <c r="AA566" s="345"/>
      <c r="AB566" s="345"/>
      <c r="AC566" s="345"/>
      <c r="AD566" s="345"/>
      <c r="AE566" s="345"/>
      <c r="AF566" s="345"/>
      <c r="AG566" s="346"/>
      <c r="AH566" s="345"/>
      <c r="AI566" s="345"/>
      <c r="AJ566" s="345"/>
      <c r="AK566" s="345"/>
      <c r="AL566" s="345"/>
      <c r="AM566" s="345"/>
      <c r="AN566" s="345"/>
      <c r="AO566" s="345"/>
      <c r="AP566" s="345"/>
      <c r="AQ566" s="345"/>
      <c r="AR566" s="345"/>
      <c r="AS566" s="345"/>
      <c r="AT566" s="345"/>
      <c r="AU566" s="345"/>
      <c r="AV566" s="345"/>
      <c r="AW566" s="345"/>
      <c r="AX566" s="345"/>
      <c r="AY566" s="345"/>
      <c r="AZ566" s="345"/>
      <c r="BA566" s="345"/>
      <c r="BB566" s="345"/>
      <c r="BC566" s="345"/>
      <c r="BD566" s="345"/>
      <c r="BE566" s="345"/>
      <c r="BF566" s="345"/>
      <c r="BG566" s="345"/>
      <c r="BH566" s="345"/>
      <c r="BI566" s="345"/>
      <c r="BJ566" s="345"/>
      <c r="BK566" s="345"/>
      <c r="BL566" s="345"/>
      <c r="BM566" s="345"/>
      <c r="BN566" s="345"/>
      <c r="BO566" s="194"/>
      <c r="BP566" s="194"/>
      <c r="BQ566" s="193"/>
      <c r="BR566" s="193"/>
      <c r="BS566" s="321"/>
      <c r="BU566" s="194">
        <f>E566-H566</f>
        <v>0</v>
      </c>
      <c r="BV566" s="322"/>
      <c r="BW566" s="322"/>
      <c r="BX566" s="322"/>
      <c r="BY566" s="322"/>
    </row>
    <row r="567" spans="1:77" hidden="1">
      <c r="A567" s="317" t="s">
        <v>461</v>
      </c>
      <c r="B567" s="424"/>
      <c r="C567" s="461" t="s">
        <v>422</v>
      </c>
      <c r="D567" s="317" t="s">
        <v>155</v>
      </c>
      <c r="E567" s="305"/>
      <c r="F567" s="305">
        <v>0.01</v>
      </c>
      <c r="G567" s="305"/>
      <c r="H567" s="305">
        <f>I567+J567</f>
        <v>0.01</v>
      </c>
      <c r="I567" s="305"/>
      <c r="J567" s="305">
        <f t="shared" si="70"/>
        <v>0.01</v>
      </c>
      <c r="K567" s="319" t="s">
        <v>389</v>
      </c>
      <c r="L567" s="299"/>
      <c r="M567" s="460" t="s">
        <v>392</v>
      </c>
      <c r="N567" s="458" t="s">
        <v>381</v>
      </c>
      <c r="O567" s="345"/>
      <c r="P567" s="345">
        <v>0</v>
      </c>
      <c r="Q567" s="345">
        <v>0.01</v>
      </c>
      <c r="R567" s="345"/>
      <c r="S567" s="345"/>
      <c r="T567" s="345"/>
      <c r="U567" s="345"/>
      <c r="V567" s="345"/>
      <c r="W567" s="345"/>
      <c r="X567" s="345"/>
      <c r="Y567" s="345"/>
      <c r="Z567" s="345"/>
      <c r="AA567" s="345"/>
      <c r="AB567" s="345"/>
      <c r="AC567" s="345"/>
      <c r="AD567" s="345"/>
      <c r="AE567" s="345"/>
      <c r="AF567" s="345"/>
      <c r="AG567" s="346"/>
      <c r="AH567" s="345"/>
      <c r="AI567" s="345"/>
      <c r="AJ567" s="345"/>
      <c r="AK567" s="345"/>
      <c r="AL567" s="345"/>
      <c r="AM567" s="345"/>
      <c r="AN567" s="345"/>
      <c r="AO567" s="345"/>
      <c r="AP567" s="345"/>
      <c r="AQ567" s="345"/>
      <c r="AR567" s="345"/>
      <c r="AS567" s="345"/>
      <c r="AT567" s="345"/>
      <c r="AU567" s="345"/>
      <c r="AV567" s="345"/>
      <c r="AW567" s="345"/>
      <c r="AX567" s="345"/>
      <c r="AY567" s="345"/>
      <c r="AZ567" s="345"/>
      <c r="BA567" s="345"/>
      <c r="BB567" s="345"/>
      <c r="BC567" s="345"/>
      <c r="BD567" s="345"/>
      <c r="BE567" s="345"/>
      <c r="BF567" s="345"/>
      <c r="BG567" s="345"/>
      <c r="BH567" s="345"/>
      <c r="BI567" s="345"/>
      <c r="BJ567" s="345"/>
      <c r="BK567" s="345"/>
      <c r="BL567" s="345"/>
      <c r="BM567" s="345"/>
      <c r="BN567" s="345"/>
      <c r="BO567" s="194"/>
      <c r="BP567" s="194"/>
      <c r="BQ567" s="193"/>
      <c r="BR567" s="193"/>
      <c r="BS567" s="321"/>
      <c r="BT567" s="296"/>
      <c r="BV567" s="322"/>
      <c r="BW567" s="322"/>
      <c r="BX567" s="322"/>
      <c r="BY567" s="322"/>
    </row>
    <row r="568" spans="1:77" hidden="1">
      <c r="A568" s="317" t="s">
        <v>461</v>
      </c>
      <c r="B568" s="424"/>
      <c r="C568" s="461" t="s">
        <v>416</v>
      </c>
      <c r="D568" s="317" t="s">
        <v>155</v>
      </c>
      <c r="E568" s="305"/>
      <c r="F568" s="305">
        <v>0.01</v>
      </c>
      <c r="G568" s="305"/>
      <c r="H568" s="305">
        <f>I568+J568</f>
        <v>0.01</v>
      </c>
      <c r="I568" s="305"/>
      <c r="J568" s="305">
        <f t="shared" si="70"/>
        <v>0.01</v>
      </c>
      <c r="K568" s="319" t="s">
        <v>389</v>
      </c>
      <c r="L568" s="299"/>
      <c r="M568" s="460" t="s">
        <v>392</v>
      </c>
      <c r="N568" s="458" t="s">
        <v>381</v>
      </c>
      <c r="O568" s="345"/>
      <c r="P568" s="345">
        <v>0</v>
      </c>
      <c r="Q568" s="345">
        <v>0.01</v>
      </c>
      <c r="R568" s="345"/>
      <c r="S568" s="345"/>
      <c r="T568" s="345"/>
      <c r="U568" s="345"/>
      <c r="V568" s="345"/>
      <c r="W568" s="345"/>
      <c r="X568" s="345"/>
      <c r="Y568" s="345"/>
      <c r="Z568" s="345"/>
      <c r="AA568" s="345"/>
      <c r="AB568" s="345"/>
      <c r="AC568" s="345"/>
      <c r="AD568" s="345"/>
      <c r="AE568" s="345"/>
      <c r="AF568" s="345"/>
      <c r="AG568" s="346"/>
      <c r="AH568" s="345"/>
      <c r="AI568" s="345"/>
      <c r="AJ568" s="345"/>
      <c r="AK568" s="345"/>
      <c r="AL568" s="345"/>
      <c r="AM568" s="345"/>
      <c r="AN568" s="345"/>
      <c r="AO568" s="345"/>
      <c r="AP568" s="345"/>
      <c r="AQ568" s="345"/>
      <c r="AR568" s="345"/>
      <c r="AS568" s="345"/>
      <c r="AT568" s="345"/>
      <c r="AU568" s="345"/>
      <c r="AV568" s="345"/>
      <c r="AW568" s="345"/>
      <c r="AX568" s="345"/>
      <c r="AY568" s="345"/>
      <c r="AZ568" s="345"/>
      <c r="BA568" s="345"/>
      <c r="BB568" s="345"/>
      <c r="BC568" s="345"/>
      <c r="BD568" s="345"/>
      <c r="BE568" s="345"/>
      <c r="BF568" s="345"/>
      <c r="BG568" s="345"/>
      <c r="BH568" s="345"/>
      <c r="BI568" s="345"/>
      <c r="BJ568" s="345"/>
      <c r="BK568" s="345"/>
      <c r="BL568" s="345"/>
      <c r="BM568" s="345"/>
      <c r="BN568" s="345"/>
      <c r="BO568" s="194"/>
      <c r="BP568" s="194"/>
      <c r="BQ568" s="193"/>
      <c r="BR568" s="193"/>
      <c r="BS568" s="321"/>
      <c r="BT568" s="296"/>
      <c r="BV568" s="322"/>
      <c r="BW568" s="322"/>
      <c r="BX568" s="322"/>
      <c r="BY568" s="322"/>
    </row>
    <row r="569" spans="1:77" ht="37.5" customHeight="1">
      <c r="A569" s="317">
        <v>10</v>
      </c>
      <c r="B569" s="424" t="s">
        <v>1240</v>
      </c>
      <c r="C569" s="425" t="s">
        <v>1241</v>
      </c>
      <c r="D569" s="426" t="s">
        <v>1242</v>
      </c>
      <c r="E569" s="305">
        <v>19</v>
      </c>
      <c r="F569" s="305">
        <v>18.994999999999997</v>
      </c>
      <c r="G569" s="305">
        <v>19</v>
      </c>
      <c r="H569" s="305">
        <f t="shared" ref="H569" si="75">I569+J569</f>
        <v>19</v>
      </c>
      <c r="I569" s="305"/>
      <c r="J569" s="305">
        <f t="shared" si="70"/>
        <v>19</v>
      </c>
      <c r="K569" s="319" t="s">
        <v>389</v>
      </c>
      <c r="L569" s="299" t="s">
        <v>445</v>
      </c>
      <c r="M569" s="460" t="s">
        <v>392</v>
      </c>
      <c r="N569" s="458"/>
      <c r="O569" s="345"/>
      <c r="P569" s="345"/>
      <c r="Q569" s="345">
        <f>12.16+6.79</f>
        <v>18.95</v>
      </c>
      <c r="R569" s="345"/>
      <c r="S569" s="345"/>
      <c r="T569" s="345"/>
      <c r="U569" s="345"/>
      <c r="V569" s="345"/>
      <c r="W569" s="345"/>
      <c r="X569" s="345"/>
      <c r="Y569" s="345"/>
      <c r="Z569" s="345"/>
      <c r="AA569" s="345"/>
      <c r="AB569" s="345"/>
      <c r="AC569" s="345"/>
      <c r="AD569" s="345"/>
      <c r="AE569" s="345"/>
      <c r="AF569" s="345"/>
      <c r="AG569" s="346"/>
      <c r="AH569" s="345"/>
      <c r="AI569" s="345"/>
      <c r="AJ569" s="345"/>
      <c r="AK569" s="345"/>
      <c r="AL569" s="345"/>
      <c r="AM569" s="345"/>
      <c r="AN569" s="345"/>
      <c r="AO569" s="345"/>
      <c r="AP569" s="345"/>
      <c r="AQ569" s="345"/>
      <c r="AR569" s="345"/>
      <c r="AS569" s="345"/>
      <c r="AT569" s="345"/>
      <c r="AU569" s="345"/>
      <c r="AV569" s="345"/>
      <c r="AW569" s="345"/>
      <c r="AX569" s="345"/>
      <c r="AY569" s="345"/>
      <c r="AZ569" s="345"/>
      <c r="BA569" s="345"/>
      <c r="BB569" s="345"/>
      <c r="BC569" s="345"/>
      <c r="BD569" s="345"/>
      <c r="BE569" s="345"/>
      <c r="BF569" s="345"/>
      <c r="BG569" s="345"/>
      <c r="BH569" s="345"/>
      <c r="BI569" s="345"/>
      <c r="BJ569" s="345">
        <v>5.0000000000000711E-2</v>
      </c>
      <c r="BK569" s="345"/>
      <c r="BL569" s="345"/>
      <c r="BM569" s="345"/>
      <c r="BN569" s="345"/>
      <c r="BO569" s="194"/>
      <c r="BP569" s="345"/>
      <c r="BQ569" s="193"/>
      <c r="BR569" s="193"/>
      <c r="BS569" s="321"/>
      <c r="BU569" s="194">
        <f>E569-H569</f>
        <v>0</v>
      </c>
      <c r="BV569" s="322"/>
      <c r="BW569" s="322"/>
      <c r="BX569" s="322"/>
      <c r="BY569" s="322"/>
    </row>
    <row r="570" spans="1:77" hidden="1">
      <c r="A570" s="317" t="s">
        <v>461</v>
      </c>
      <c r="B570" s="424"/>
      <c r="C570" s="461" t="s">
        <v>404</v>
      </c>
      <c r="D570" s="423" t="s">
        <v>202</v>
      </c>
      <c r="E570" s="305"/>
      <c r="F570" s="305">
        <v>6.7</v>
      </c>
      <c r="G570" s="305"/>
      <c r="H570" s="305">
        <f>I570+J570</f>
        <v>6.7500000000000009</v>
      </c>
      <c r="I570" s="305"/>
      <c r="J570" s="305">
        <f t="shared" si="70"/>
        <v>6.7500000000000009</v>
      </c>
      <c r="K570" s="319" t="s">
        <v>389</v>
      </c>
      <c r="L570" s="299"/>
      <c r="M570" s="460" t="s">
        <v>392</v>
      </c>
      <c r="N570" s="458" t="s">
        <v>381</v>
      </c>
      <c r="O570" s="345"/>
      <c r="P570" s="345"/>
      <c r="Q570" s="345">
        <f>3.5+3.2</f>
        <v>6.7</v>
      </c>
      <c r="R570" s="345"/>
      <c r="S570" s="345"/>
      <c r="T570" s="345"/>
      <c r="U570" s="345"/>
      <c r="V570" s="345"/>
      <c r="W570" s="345"/>
      <c r="X570" s="345"/>
      <c r="Y570" s="345"/>
      <c r="Z570" s="345"/>
      <c r="AA570" s="345"/>
      <c r="AB570" s="345"/>
      <c r="AC570" s="345"/>
      <c r="AD570" s="345"/>
      <c r="AE570" s="345"/>
      <c r="AF570" s="345"/>
      <c r="AG570" s="346"/>
      <c r="AH570" s="345"/>
      <c r="AI570" s="345"/>
      <c r="AJ570" s="345"/>
      <c r="AK570" s="345"/>
      <c r="AL570" s="345"/>
      <c r="AM570" s="345"/>
      <c r="AN570" s="345"/>
      <c r="AO570" s="345"/>
      <c r="AP570" s="345"/>
      <c r="AQ570" s="345"/>
      <c r="AR570" s="345"/>
      <c r="AS570" s="345"/>
      <c r="AT570" s="345"/>
      <c r="AU570" s="345"/>
      <c r="AV570" s="345"/>
      <c r="AW570" s="345"/>
      <c r="AX570" s="345"/>
      <c r="AY570" s="345"/>
      <c r="AZ570" s="345"/>
      <c r="BA570" s="345"/>
      <c r="BB570" s="345"/>
      <c r="BC570" s="345"/>
      <c r="BD570" s="345"/>
      <c r="BE570" s="345"/>
      <c r="BF570" s="345"/>
      <c r="BG570" s="345"/>
      <c r="BH570" s="345"/>
      <c r="BI570" s="345"/>
      <c r="BJ570" s="345">
        <v>5.0000000000000711E-2</v>
      </c>
      <c r="BK570" s="345"/>
      <c r="BL570" s="345"/>
      <c r="BM570" s="345"/>
      <c r="BN570" s="345"/>
      <c r="BO570" s="326"/>
      <c r="BP570" s="326"/>
      <c r="BQ570" s="193"/>
      <c r="BR570" s="193"/>
      <c r="BS570" s="321"/>
      <c r="BT570" s="296"/>
      <c r="BV570" s="322"/>
      <c r="BW570" s="322"/>
      <c r="BX570" s="322"/>
      <c r="BY570" s="322"/>
    </row>
    <row r="571" spans="1:77" hidden="1">
      <c r="A571" s="317" t="s">
        <v>461</v>
      </c>
      <c r="B571" s="424"/>
      <c r="C571" s="461" t="s">
        <v>427</v>
      </c>
      <c r="D571" s="423" t="s">
        <v>202</v>
      </c>
      <c r="E571" s="305"/>
      <c r="F571" s="305">
        <v>12.250999999999999</v>
      </c>
      <c r="G571" s="305"/>
      <c r="H571" s="305">
        <f>I571+J571</f>
        <v>12.25</v>
      </c>
      <c r="I571" s="305"/>
      <c r="J571" s="305">
        <f t="shared" si="70"/>
        <v>12.25</v>
      </c>
      <c r="K571" s="319" t="s">
        <v>389</v>
      </c>
      <c r="L571" s="299"/>
      <c r="M571" s="460" t="s">
        <v>392</v>
      </c>
      <c r="N571" s="458" t="s">
        <v>381</v>
      </c>
      <c r="O571" s="345"/>
      <c r="P571" s="345"/>
      <c r="Q571" s="345">
        <f>8.66+3.59</f>
        <v>12.25</v>
      </c>
      <c r="R571" s="345"/>
      <c r="S571" s="345"/>
      <c r="T571" s="345"/>
      <c r="U571" s="345"/>
      <c r="V571" s="345"/>
      <c r="W571" s="345"/>
      <c r="X571" s="345"/>
      <c r="Y571" s="345"/>
      <c r="Z571" s="345"/>
      <c r="AA571" s="345"/>
      <c r="AB571" s="345"/>
      <c r="AC571" s="345"/>
      <c r="AD571" s="345"/>
      <c r="AE571" s="345"/>
      <c r="AF571" s="345"/>
      <c r="AG571" s="346"/>
      <c r="AH571" s="345"/>
      <c r="AI571" s="345"/>
      <c r="AJ571" s="345"/>
      <c r="AK571" s="345"/>
      <c r="AL571" s="345"/>
      <c r="AM571" s="345"/>
      <c r="AN571" s="345"/>
      <c r="AO571" s="345"/>
      <c r="AP571" s="345"/>
      <c r="AQ571" s="345"/>
      <c r="AR571" s="345"/>
      <c r="AS571" s="345"/>
      <c r="AT571" s="345"/>
      <c r="AU571" s="345"/>
      <c r="AV571" s="345"/>
      <c r="AW571" s="345"/>
      <c r="AX571" s="345"/>
      <c r="AY571" s="345"/>
      <c r="AZ571" s="345"/>
      <c r="BA571" s="345"/>
      <c r="BB571" s="345"/>
      <c r="BC571" s="345"/>
      <c r="BD571" s="345"/>
      <c r="BE571" s="345"/>
      <c r="BF571" s="345"/>
      <c r="BG571" s="345"/>
      <c r="BH571" s="345"/>
      <c r="BI571" s="345"/>
      <c r="BJ571" s="345"/>
      <c r="BK571" s="345"/>
      <c r="BL571" s="345"/>
      <c r="BM571" s="345"/>
      <c r="BN571" s="345"/>
      <c r="BO571" s="326"/>
      <c r="BP571" s="326"/>
      <c r="BQ571" s="193"/>
      <c r="BR571" s="193"/>
      <c r="BS571" s="321"/>
      <c r="BT571" s="296"/>
      <c r="BV571" s="322"/>
      <c r="BW571" s="322"/>
      <c r="BX571" s="322"/>
      <c r="BY571" s="322"/>
    </row>
    <row r="572" spans="1:77" ht="33.75">
      <c r="A572" s="317">
        <v>11</v>
      </c>
      <c r="B572" s="424" t="s">
        <v>1243</v>
      </c>
      <c r="C572" s="461" t="s">
        <v>404</v>
      </c>
      <c r="D572" s="426" t="s">
        <v>1242</v>
      </c>
      <c r="E572" s="305">
        <v>22.629180000000002</v>
      </c>
      <c r="F572" s="305">
        <v>22.629180000000002</v>
      </c>
      <c r="G572" s="305">
        <v>22.629180000000002</v>
      </c>
      <c r="H572" s="305">
        <f t="shared" ref="H572:H635" si="76">I572+J572</f>
        <v>18.600000000000001</v>
      </c>
      <c r="I572" s="305"/>
      <c r="J572" s="305">
        <f t="shared" ref="J572:J598" si="77">SUM(O572:BP572)-V572</f>
        <v>18.600000000000001</v>
      </c>
      <c r="K572" s="319" t="s">
        <v>389</v>
      </c>
      <c r="L572" s="299" t="s">
        <v>445</v>
      </c>
      <c r="M572" s="460" t="s">
        <v>392</v>
      </c>
      <c r="N572" s="458"/>
      <c r="O572" s="345">
        <v>0.3</v>
      </c>
      <c r="P572" s="345">
        <f>0.94-0.3</f>
        <v>0.6399999999999999</v>
      </c>
      <c r="Q572" s="345">
        <f>18.6-15.43+0.3</f>
        <v>3.4700000000000015</v>
      </c>
      <c r="R572" s="345"/>
      <c r="S572" s="345"/>
      <c r="T572" s="345"/>
      <c r="U572" s="345"/>
      <c r="V572" s="345"/>
      <c r="W572" s="345"/>
      <c r="X572" s="345"/>
      <c r="Y572" s="345"/>
      <c r="Z572" s="345"/>
      <c r="AA572" s="345"/>
      <c r="AB572" s="345"/>
      <c r="AC572" s="345"/>
      <c r="AD572" s="345"/>
      <c r="AE572" s="345"/>
      <c r="AF572" s="345"/>
      <c r="AG572" s="346"/>
      <c r="AH572" s="345"/>
      <c r="AI572" s="345"/>
      <c r="AJ572" s="345"/>
      <c r="AK572" s="345"/>
      <c r="AL572" s="345"/>
      <c r="AM572" s="345"/>
      <c r="AN572" s="345"/>
      <c r="AO572" s="345"/>
      <c r="AP572" s="345"/>
      <c r="AQ572" s="345"/>
      <c r="AR572" s="345"/>
      <c r="AS572" s="345"/>
      <c r="AT572" s="345"/>
      <c r="AU572" s="345"/>
      <c r="AV572" s="345">
        <v>0.12</v>
      </c>
      <c r="AW572" s="345"/>
      <c r="AX572" s="345"/>
      <c r="AY572" s="345"/>
      <c r="AZ572" s="345"/>
      <c r="BA572" s="345"/>
      <c r="BB572" s="345"/>
      <c r="BC572" s="345"/>
      <c r="BD572" s="345"/>
      <c r="BE572" s="345"/>
      <c r="BF572" s="345"/>
      <c r="BG572" s="345"/>
      <c r="BH572" s="345"/>
      <c r="BI572" s="345"/>
      <c r="BJ572" s="345">
        <v>10.48</v>
      </c>
      <c r="BK572" s="345"/>
      <c r="BL572" s="345"/>
      <c r="BM572" s="345"/>
      <c r="BN572" s="345">
        <f>4.35-0.76</f>
        <v>3.59</v>
      </c>
      <c r="BO572" s="345"/>
      <c r="BP572" s="345"/>
      <c r="BQ572" s="193"/>
      <c r="BR572" s="193"/>
      <c r="BS572" s="427" t="s">
        <v>1244</v>
      </c>
      <c r="BU572" s="194">
        <f>E572-H572</f>
        <v>4.0291800000000002</v>
      </c>
      <c r="BV572" s="322"/>
      <c r="BW572" s="322"/>
      <c r="BX572" s="322"/>
      <c r="BY572" s="322"/>
    </row>
    <row r="573" spans="1:77" hidden="1">
      <c r="A573" s="317" t="s">
        <v>461</v>
      </c>
      <c r="B573" s="424"/>
      <c r="C573" s="461" t="s">
        <v>404</v>
      </c>
      <c r="D573" s="317" t="s">
        <v>155</v>
      </c>
      <c r="E573" s="305"/>
      <c r="F573" s="305"/>
      <c r="G573" s="305"/>
      <c r="H573" s="305">
        <f t="shared" si="76"/>
        <v>0.76999999999999991</v>
      </c>
      <c r="I573" s="305"/>
      <c r="J573" s="305">
        <f t="shared" si="77"/>
        <v>0.76999999999999991</v>
      </c>
      <c r="K573" s="319" t="s">
        <v>389</v>
      </c>
      <c r="L573" s="299"/>
      <c r="M573" s="460" t="s">
        <v>392</v>
      </c>
      <c r="N573" s="458" t="s">
        <v>381</v>
      </c>
      <c r="O573" s="345">
        <v>0.3</v>
      </c>
      <c r="P573" s="345">
        <f>0.94-0.17-0.3</f>
        <v>0.46999999999999992</v>
      </c>
      <c r="Q573" s="345"/>
      <c r="R573" s="345"/>
      <c r="S573" s="345"/>
      <c r="T573" s="345"/>
      <c r="U573" s="345"/>
      <c r="V573" s="345"/>
      <c r="W573" s="345"/>
      <c r="X573" s="345"/>
      <c r="Y573" s="345"/>
      <c r="Z573" s="345"/>
      <c r="AA573" s="345"/>
      <c r="AB573" s="345"/>
      <c r="AC573" s="345"/>
      <c r="AD573" s="345"/>
      <c r="AE573" s="345"/>
      <c r="AF573" s="345"/>
      <c r="AG573" s="346"/>
      <c r="AH573" s="345"/>
      <c r="AI573" s="345"/>
      <c r="AJ573" s="345"/>
      <c r="AK573" s="345"/>
      <c r="AL573" s="345"/>
      <c r="AM573" s="345"/>
      <c r="AN573" s="345"/>
      <c r="AO573" s="345"/>
      <c r="AP573" s="345"/>
      <c r="AQ573" s="345"/>
      <c r="AR573" s="345"/>
      <c r="AS573" s="345"/>
      <c r="AT573" s="345"/>
      <c r="AU573" s="345"/>
      <c r="AV573" s="345"/>
      <c r="AW573" s="345"/>
      <c r="AX573" s="345"/>
      <c r="AY573" s="345"/>
      <c r="AZ573" s="345"/>
      <c r="BA573" s="345"/>
      <c r="BB573" s="345"/>
      <c r="BC573" s="345"/>
      <c r="BD573" s="345"/>
      <c r="BE573" s="345"/>
      <c r="BF573" s="345"/>
      <c r="BG573" s="345"/>
      <c r="BH573" s="345"/>
      <c r="BI573" s="345"/>
      <c r="BJ573" s="345"/>
      <c r="BK573" s="345"/>
      <c r="BL573" s="345"/>
      <c r="BM573" s="345"/>
      <c r="BN573" s="345"/>
      <c r="BO573" s="326"/>
      <c r="BP573" s="326"/>
      <c r="BQ573" s="193"/>
      <c r="BR573" s="193"/>
      <c r="BS573" s="427"/>
      <c r="BT573" s="296"/>
      <c r="BV573" s="322"/>
      <c r="BW573" s="322"/>
      <c r="BX573" s="322"/>
      <c r="BY573" s="322"/>
    </row>
    <row r="574" spans="1:77" hidden="1">
      <c r="A574" s="317" t="s">
        <v>461</v>
      </c>
      <c r="B574" s="424"/>
      <c r="C574" s="461" t="s">
        <v>404</v>
      </c>
      <c r="D574" s="423" t="s">
        <v>202</v>
      </c>
      <c r="E574" s="305"/>
      <c r="F574" s="305"/>
      <c r="G574" s="305"/>
      <c r="H574" s="305">
        <f t="shared" si="76"/>
        <v>18.590000000000003</v>
      </c>
      <c r="I574" s="305"/>
      <c r="J574" s="305">
        <f t="shared" si="77"/>
        <v>18.590000000000003</v>
      </c>
      <c r="K574" s="319" t="s">
        <v>389</v>
      </c>
      <c r="L574" s="299"/>
      <c r="M574" s="460" t="s">
        <v>392</v>
      </c>
      <c r="N574" s="458" t="s">
        <v>381</v>
      </c>
      <c r="O574" s="345"/>
      <c r="P574" s="345">
        <v>0.17</v>
      </c>
      <c r="Q574" s="345">
        <f>Q572-Q573</f>
        <v>3.4700000000000015</v>
      </c>
      <c r="R574" s="345"/>
      <c r="S574" s="345"/>
      <c r="T574" s="345"/>
      <c r="U574" s="345"/>
      <c r="V574" s="345"/>
      <c r="W574" s="345"/>
      <c r="X574" s="345"/>
      <c r="Y574" s="345"/>
      <c r="Z574" s="345"/>
      <c r="AA574" s="345"/>
      <c r="AB574" s="345"/>
      <c r="AC574" s="345"/>
      <c r="AD574" s="345"/>
      <c r="AE574" s="345"/>
      <c r="AF574" s="345"/>
      <c r="AG574" s="346"/>
      <c r="AH574" s="345"/>
      <c r="AI574" s="345"/>
      <c r="AJ574" s="345"/>
      <c r="AK574" s="345"/>
      <c r="AL574" s="345"/>
      <c r="AM574" s="345"/>
      <c r="AN574" s="345"/>
      <c r="AO574" s="345"/>
      <c r="AP574" s="345"/>
      <c r="AQ574" s="345"/>
      <c r="AR574" s="345"/>
      <c r="AS574" s="345"/>
      <c r="AT574" s="345"/>
      <c r="AU574" s="345"/>
      <c r="AV574" s="345">
        <v>0.12</v>
      </c>
      <c r="AW574" s="345"/>
      <c r="AX574" s="345"/>
      <c r="AY574" s="345"/>
      <c r="AZ574" s="345"/>
      <c r="BA574" s="345"/>
      <c r="BB574" s="345"/>
      <c r="BC574" s="345"/>
      <c r="BD574" s="345"/>
      <c r="BE574" s="345"/>
      <c r="BF574" s="345"/>
      <c r="BG574" s="345"/>
      <c r="BH574" s="345"/>
      <c r="BI574" s="345"/>
      <c r="BJ574" s="345">
        <v>10.48</v>
      </c>
      <c r="BK574" s="345"/>
      <c r="BL574" s="345"/>
      <c r="BM574" s="345"/>
      <c r="BN574" s="345">
        <v>4.3499999999999996</v>
      </c>
      <c r="BO574" s="326"/>
      <c r="BP574" s="345"/>
      <c r="BQ574" s="193"/>
      <c r="BR574" s="193"/>
      <c r="BS574" s="427"/>
      <c r="BT574" s="296"/>
      <c r="BV574" s="322"/>
      <c r="BW574" s="322"/>
      <c r="BX574" s="322"/>
      <c r="BY574" s="322"/>
    </row>
    <row r="575" spans="1:77" ht="66">
      <c r="A575" s="317">
        <v>12</v>
      </c>
      <c r="B575" s="424" t="s">
        <v>1245</v>
      </c>
      <c r="C575" s="428" t="s">
        <v>1228</v>
      </c>
      <c r="D575" s="423" t="s">
        <v>155</v>
      </c>
      <c r="E575" s="305">
        <v>0.31</v>
      </c>
      <c r="F575" s="305">
        <v>0.31</v>
      </c>
      <c r="G575" s="305">
        <v>0.31</v>
      </c>
      <c r="H575" s="305">
        <f t="shared" si="76"/>
        <v>0.31</v>
      </c>
      <c r="I575" s="305"/>
      <c r="J575" s="305">
        <f t="shared" si="77"/>
        <v>0.31</v>
      </c>
      <c r="K575" s="319" t="s">
        <v>389</v>
      </c>
      <c r="L575" s="299" t="s">
        <v>445</v>
      </c>
      <c r="M575" s="460" t="s">
        <v>392</v>
      </c>
      <c r="N575" s="458"/>
      <c r="O575" s="345">
        <v>0.01</v>
      </c>
      <c r="P575" s="345">
        <v>0</v>
      </c>
      <c r="Q575" s="345">
        <v>0.3</v>
      </c>
      <c r="R575" s="345"/>
      <c r="S575" s="345"/>
      <c r="T575" s="345"/>
      <c r="U575" s="345"/>
      <c r="V575" s="345"/>
      <c r="W575" s="345"/>
      <c r="X575" s="345"/>
      <c r="Y575" s="345"/>
      <c r="Z575" s="345"/>
      <c r="AA575" s="345"/>
      <c r="AB575" s="345"/>
      <c r="AC575" s="345"/>
      <c r="AD575" s="345"/>
      <c r="AE575" s="345"/>
      <c r="AF575" s="345"/>
      <c r="AG575" s="346"/>
      <c r="AH575" s="345"/>
      <c r="AI575" s="345"/>
      <c r="AJ575" s="345"/>
      <c r="AK575" s="345"/>
      <c r="AL575" s="345"/>
      <c r="AM575" s="345"/>
      <c r="AN575" s="345"/>
      <c r="AO575" s="345"/>
      <c r="AP575" s="345"/>
      <c r="AQ575" s="345"/>
      <c r="AR575" s="345"/>
      <c r="AS575" s="345"/>
      <c r="AT575" s="345"/>
      <c r="AU575" s="345"/>
      <c r="AV575" s="345"/>
      <c r="AW575" s="345"/>
      <c r="AX575" s="345"/>
      <c r="AY575" s="345"/>
      <c r="AZ575" s="345"/>
      <c r="BA575" s="345"/>
      <c r="BB575" s="345"/>
      <c r="BC575" s="345"/>
      <c r="BD575" s="345"/>
      <c r="BE575" s="345"/>
      <c r="BF575" s="345"/>
      <c r="BG575" s="345"/>
      <c r="BH575" s="345"/>
      <c r="BI575" s="345"/>
      <c r="BJ575" s="345"/>
      <c r="BK575" s="345"/>
      <c r="BL575" s="345"/>
      <c r="BM575" s="345"/>
      <c r="BN575" s="345"/>
      <c r="BO575" s="326"/>
      <c r="BP575" s="326"/>
      <c r="BQ575" s="193"/>
      <c r="BR575" s="193"/>
      <c r="BS575" s="427" t="s">
        <v>1246</v>
      </c>
      <c r="BU575" s="194">
        <f>E575-H575</f>
        <v>0</v>
      </c>
      <c r="BV575" s="322"/>
      <c r="BW575" s="322"/>
      <c r="BX575" s="322"/>
      <c r="BY575" s="322"/>
    </row>
    <row r="576" spans="1:77" hidden="1">
      <c r="A576" s="317" t="s">
        <v>461</v>
      </c>
      <c r="B576" s="424"/>
      <c r="C576" s="461" t="s">
        <v>404</v>
      </c>
      <c r="D576" s="317" t="s">
        <v>155</v>
      </c>
      <c r="E576" s="305"/>
      <c r="F576" s="305"/>
      <c r="G576" s="305"/>
      <c r="H576" s="305"/>
      <c r="I576" s="305"/>
      <c r="J576" s="305">
        <f t="shared" si="77"/>
        <v>0.31</v>
      </c>
      <c r="K576" s="319" t="s">
        <v>389</v>
      </c>
      <c r="L576" s="299"/>
      <c r="M576" s="460" t="s">
        <v>392</v>
      </c>
      <c r="N576" s="458" t="s">
        <v>381</v>
      </c>
      <c r="O576" s="345">
        <v>0.01</v>
      </c>
      <c r="P576" s="345">
        <v>0</v>
      </c>
      <c r="Q576" s="345">
        <v>0.3</v>
      </c>
      <c r="R576" s="345"/>
      <c r="S576" s="345"/>
      <c r="T576" s="345"/>
      <c r="U576" s="345"/>
      <c r="V576" s="345"/>
      <c r="W576" s="345"/>
      <c r="X576" s="345"/>
      <c r="Y576" s="345"/>
      <c r="Z576" s="345"/>
      <c r="AA576" s="345"/>
      <c r="AB576" s="345"/>
      <c r="AC576" s="345"/>
      <c r="AD576" s="345"/>
      <c r="AE576" s="345"/>
      <c r="AF576" s="345"/>
      <c r="AG576" s="346"/>
      <c r="AH576" s="345"/>
      <c r="AI576" s="345"/>
      <c r="AJ576" s="345"/>
      <c r="AK576" s="345"/>
      <c r="AL576" s="345"/>
      <c r="AM576" s="345"/>
      <c r="AN576" s="345"/>
      <c r="AO576" s="345"/>
      <c r="AP576" s="345"/>
      <c r="AQ576" s="345"/>
      <c r="AR576" s="345"/>
      <c r="AS576" s="345"/>
      <c r="AT576" s="345"/>
      <c r="AU576" s="345"/>
      <c r="AV576" s="345"/>
      <c r="AW576" s="345"/>
      <c r="AX576" s="345"/>
      <c r="AY576" s="345"/>
      <c r="AZ576" s="345"/>
      <c r="BA576" s="345"/>
      <c r="BB576" s="345"/>
      <c r="BC576" s="345"/>
      <c r="BD576" s="345"/>
      <c r="BE576" s="345"/>
      <c r="BF576" s="345"/>
      <c r="BG576" s="345"/>
      <c r="BH576" s="345"/>
      <c r="BI576" s="345"/>
      <c r="BJ576" s="345"/>
      <c r="BK576" s="345"/>
      <c r="BL576" s="345"/>
      <c r="BM576" s="345"/>
      <c r="BN576" s="345"/>
      <c r="BO576" s="326"/>
      <c r="BP576" s="326"/>
      <c r="BQ576" s="193"/>
      <c r="BR576" s="193"/>
      <c r="BS576" s="427"/>
      <c r="BU576" s="194"/>
      <c r="BV576" s="322"/>
      <c r="BW576" s="322"/>
      <c r="BX576" s="322"/>
      <c r="BY576" s="322"/>
    </row>
    <row r="577" spans="1:77" ht="55.5" customHeight="1">
      <c r="A577" s="317">
        <v>13</v>
      </c>
      <c r="B577" s="429" t="s">
        <v>1247</v>
      </c>
      <c r="C577" s="430" t="s">
        <v>471</v>
      </c>
      <c r="D577" s="340" t="s">
        <v>155</v>
      </c>
      <c r="E577" s="431">
        <v>19.688200000000002</v>
      </c>
      <c r="F577" s="431">
        <v>0</v>
      </c>
      <c r="G577" s="305">
        <v>19.658199999999997</v>
      </c>
      <c r="H577" s="305">
        <f t="shared" si="76"/>
        <v>19.690000000000001</v>
      </c>
      <c r="I577" s="305"/>
      <c r="J577" s="305">
        <f t="shared" si="77"/>
        <v>19.690000000000001</v>
      </c>
      <c r="L577" s="299" t="s">
        <v>445</v>
      </c>
      <c r="M577" s="460" t="s">
        <v>392</v>
      </c>
      <c r="N577" s="299"/>
      <c r="O577" s="345"/>
      <c r="P577" s="345">
        <v>0.02</v>
      </c>
      <c r="Q577" s="345">
        <f>10.72+5.38</f>
        <v>16.100000000000001</v>
      </c>
      <c r="R577" s="345">
        <v>1.19</v>
      </c>
      <c r="S577" s="345"/>
      <c r="T577" s="345"/>
      <c r="U577" s="345"/>
      <c r="V577" s="345"/>
      <c r="W577" s="345">
        <v>0.24</v>
      </c>
      <c r="X577" s="345"/>
      <c r="Y577" s="345"/>
      <c r="Z577" s="345">
        <v>0.03</v>
      </c>
      <c r="AA577" s="345">
        <v>0.21</v>
      </c>
      <c r="AB577" s="345">
        <v>0</v>
      </c>
      <c r="AC577" s="345">
        <v>0</v>
      </c>
      <c r="AD577" s="345"/>
      <c r="AE577" s="345"/>
      <c r="AF577" s="345">
        <v>0</v>
      </c>
      <c r="AG577" s="346"/>
      <c r="AH577" s="345">
        <v>0</v>
      </c>
      <c r="AI577" s="345">
        <v>0</v>
      </c>
      <c r="AJ577" s="345"/>
      <c r="AK577" s="345"/>
      <c r="AL577" s="345"/>
      <c r="AM577" s="345"/>
      <c r="AN577" s="345"/>
      <c r="AO577" s="345"/>
      <c r="AP577" s="345"/>
      <c r="AQ577" s="345"/>
      <c r="AR577" s="345"/>
      <c r="AS577" s="345"/>
      <c r="AT577" s="345"/>
      <c r="AU577" s="345"/>
      <c r="AV577" s="345">
        <v>0.95</v>
      </c>
      <c r="AW577" s="345">
        <v>0</v>
      </c>
      <c r="AX577" s="345"/>
      <c r="AY577" s="345"/>
      <c r="AZ577" s="345"/>
      <c r="BA577" s="345"/>
      <c r="BB577" s="345"/>
      <c r="BC577" s="345"/>
      <c r="BD577" s="345"/>
      <c r="BE577" s="345">
        <v>0</v>
      </c>
      <c r="BF577" s="345"/>
      <c r="BG577" s="345"/>
      <c r="BH577" s="345">
        <v>0</v>
      </c>
      <c r="BI577" s="345">
        <v>0</v>
      </c>
      <c r="BJ577" s="345"/>
      <c r="BK577" s="345"/>
      <c r="BL577" s="345"/>
      <c r="BM577" s="345"/>
      <c r="BN577" s="345">
        <v>0.95</v>
      </c>
      <c r="BO577" s="433"/>
      <c r="BP577" s="433"/>
      <c r="BQ577" s="193"/>
      <c r="BR577" s="434" t="s">
        <v>1248</v>
      </c>
      <c r="BS577" s="427" t="s">
        <v>1249</v>
      </c>
      <c r="BU577" s="194">
        <f t="shared" ref="BU577:BU613" si="78">E577-H577</f>
        <v>-1.7999999999993577E-3</v>
      </c>
      <c r="BV577" s="322"/>
      <c r="BW577" s="322"/>
      <c r="BX577" s="322" t="s">
        <v>410</v>
      </c>
      <c r="BY577" s="322"/>
    </row>
    <row r="578" spans="1:77" hidden="1">
      <c r="A578" s="317" t="s">
        <v>461</v>
      </c>
      <c r="B578" s="429"/>
      <c r="C578" s="461" t="s">
        <v>404</v>
      </c>
      <c r="D578" s="340" t="s">
        <v>155</v>
      </c>
      <c r="E578" s="431"/>
      <c r="F578" s="431"/>
      <c r="G578" s="305"/>
      <c r="H578" s="305"/>
      <c r="I578" s="305"/>
      <c r="J578" s="305"/>
      <c r="L578" s="299"/>
      <c r="M578" s="460" t="s">
        <v>392</v>
      </c>
      <c r="N578" s="299"/>
      <c r="O578" s="345"/>
      <c r="P578" s="345">
        <v>0.01</v>
      </c>
      <c r="Q578" s="345">
        <f>0.58+0.8</f>
        <v>1.38</v>
      </c>
      <c r="R578" s="345">
        <v>0.06</v>
      </c>
      <c r="S578" s="345"/>
      <c r="T578" s="345"/>
      <c r="U578" s="345"/>
      <c r="V578" s="345"/>
      <c r="W578" s="345">
        <v>0.01</v>
      </c>
      <c r="X578" s="345"/>
      <c r="Y578" s="345"/>
      <c r="Z578" s="345"/>
      <c r="AA578" s="345">
        <v>0.01</v>
      </c>
      <c r="AB578" s="345"/>
      <c r="AC578" s="345"/>
      <c r="AD578" s="345"/>
      <c r="AE578" s="345"/>
      <c r="AF578" s="345"/>
      <c r="AG578" s="346"/>
      <c r="AH578" s="345"/>
      <c r="AI578" s="345"/>
      <c r="AJ578" s="345"/>
      <c r="AK578" s="345"/>
      <c r="AL578" s="345"/>
      <c r="AM578" s="345"/>
      <c r="AN578" s="345"/>
      <c r="AO578" s="345"/>
      <c r="AP578" s="345"/>
      <c r="AQ578" s="345"/>
      <c r="AR578" s="345"/>
      <c r="AS578" s="345"/>
      <c r="AT578" s="345"/>
      <c r="AU578" s="345"/>
      <c r="AV578" s="345">
        <v>0.05</v>
      </c>
      <c r="AW578" s="345"/>
      <c r="AX578" s="345"/>
      <c r="AY578" s="345"/>
      <c r="AZ578" s="345"/>
      <c r="BA578" s="345"/>
      <c r="BB578" s="345"/>
      <c r="BC578" s="345"/>
      <c r="BD578" s="345"/>
      <c r="BE578" s="345"/>
      <c r="BF578" s="345"/>
      <c r="BG578" s="345"/>
      <c r="BH578" s="345"/>
      <c r="BI578" s="345"/>
      <c r="BJ578" s="345"/>
      <c r="BK578" s="345"/>
      <c r="BL578" s="345"/>
      <c r="BM578" s="345"/>
      <c r="BN578" s="345">
        <v>0.05</v>
      </c>
      <c r="BO578" s="433"/>
      <c r="BP578" s="433"/>
      <c r="BQ578" s="193"/>
      <c r="BR578" s="434"/>
      <c r="BS578" s="435"/>
      <c r="BU578" s="194"/>
      <c r="BV578" s="322"/>
      <c r="BW578" s="322"/>
      <c r="BX578" s="322"/>
      <c r="BY578" s="322"/>
    </row>
    <row r="579" spans="1:77" hidden="1">
      <c r="A579" s="317" t="s">
        <v>461</v>
      </c>
      <c r="B579" s="429"/>
      <c r="C579" s="461" t="s">
        <v>427</v>
      </c>
      <c r="D579" s="340" t="s">
        <v>155</v>
      </c>
      <c r="E579" s="431"/>
      <c r="F579" s="431"/>
      <c r="G579" s="305"/>
      <c r="H579" s="305"/>
      <c r="I579" s="305"/>
      <c r="J579" s="305"/>
      <c r="L579" s="299"/>
      <c r="M579" s="460" t="s">
        <v>392</v>
      </c>
      <c r="N579" s="299"/>
      <c r="O579" s="345"/>
      <c r="P579" s="345"/>
      <c r="Q579" s="345">
        <f>0.47+0.7</f>
        <v>1.17</v>
      </c>
      <c r="R579" s="345">
        <v>0.05</v>
      </c>
      <c r="S579" s="345"/>
      <c r="T579" s="345"/>
      <c r="U579" s="345"/>
      <c r="V579" s="345"/>
      <c r="W579" s="345">
        <v>0.01</v>
      </c>
      <c r="X579" s="345"/>
      <c r="Y579" s="345"/>
      <c r="Z579" s="345">
        <v>0.03</v>
      </c>
      <c r="AA579" s="345">
        <v>0.01</v>
      </c>
      <c r="AB579" s="345"/>
      <c r="AC579" s="345"/>
      <c r="AD579" s="345"/>
      <c r="AE579" s="345"/>
      <c r="AF579" s="345"/>
      <c r="AG579" s="346"/>
      <c r="AH579" s="345"/>
      <c r="AI579" s="345"/>
      <c r="AJ579" s="345"/>
      <c r="AK579" s="345"/>
      <c r="AL579" s="345"/>
      <c r="AM579" s="345"/>
      <c r="AN579" s="345"/>
      <c r="AO579" s="345"/>
      <c r="AP579" s="345"/>
      <c r="AQ579" s="345"/>
      <c r="AR579" s="345"/>
      <c r="AS579" s="345"/>
      <c r="AT579" s="345"/>
      <c r="AU579" s="345"/>
      <c r="AV579" s="345">
        <v>0.04</v>
      </c>
      <c r="AW579" s="345"/>
      <c r="AX579" s="345"/>
      <c r="AY579" s="345"/>
      <c r="AZ579" s="345"/>
      <c r="BA579" s="345"/>
      <c r="BB579" s="345"/>
      <c r="BC579" s="345"/>
      <c r="BD579" s="345"/>
      <c r="BE579" s="345"/>
      <c r="BF579" s="345"/>
      <c r="BG579" s="345"/>
      <c r="BH579" s="345"/>
      <c r="BI579" s="345"/>
      <c r="BJ579" s="345"/>
      <c r="BK579" s="345"/>
      <c r="BL579" s="345"/>
      <c r="BM579" s="345"/>
      <c r="BN579" s="345">
        <v>0.04</v>
      </c>
      <c r="BO579" s="433"/>
      <c r="BP579" s="433"/>
      <c r="BQ579" s="193"/>
      <c r="BR579" s="434"/>
      <c r="BS579" s="435"/>
      <c r="BU579" s="194"/>
      <c r="BV579" s="322"/>
      <c r="BW579" s="322"/>
      <c r="BX579" s="322"/>
      <c r="BY579" s="322"/>
    </row>
    <row r="580" spans="1:77" hidden="1">
      <c r="A580" s="317" t="s">
        <v>461</v>
      </c>
      <c r="B580" s="429"/>
      <c r="C580" s="461" t="s">
        <v>406</v>
      </c>
      <c r="D580" s="340" t="s">
        <v>155</v>
      </c>
      <c r="E580" s="431"/>
      <c r="F580" s="431"/>
      <c r="G580" s="305"/>
      <c r="H580" s="305"/>
      <c r="I580" s="305"/>
      <c r="J580" s="305"/>
      <c r="L580" s="299"/>
      <c r="M580" s="460" t="s">
        <v>392</v>
      </c>
      <c r="N580" s="299"/>
      <c r="O580" s="345"/>
      <c r="P580" s="345"/>
      <c r="Q580" s="345">
        <f>0.96+0.58</f>
        <v>1.54</v>
      </c>
      <c r="R580" s="345">
        <v>0.11</v>
      </c>
      <c r="S580" s="345"/>
      <c r="T580" s="345"/>
      <c r="U580" s="345"/>
      <c r="V580" s="345"/>
      <c r="W580" s="345">
        <v>0.02</v>
      </c>
      <c r="X580" s="345"/>
      <c r="Y580" s="345"/>
      <c r="Z580" s="345"/>
      <c r="AA580" s="345">
        <v>0.02</v>
      </c>
      <c r="AB580" s="345"/>
      <c r="AC580" s="345"/>
      <c r="AD580" s="345"/>
      <c r="AE580" s="345"/>
      <c r="AF580" s="345"/>
      <c r="AG580" s="346"/>
      <c r="AH580" s="345"/>
      <c r="AI580" s="345"/>
      <c r="AJ580" s="345"/>
      <c r="AK580" s="345"/>
      <c r="AL580" s="345"/>
      <c r="AM580" s="345"/>
      <c r="AN580" s="345"/>
      <c r="AO580" s="345"/>
      <c r="AP580" s="345"/>
      <c r="AQ580" s="345"/>
      <c r="AR580" s="345"/>
      <c r="AS580" s="345"/>
      <c r="AT580" s="345"/>
      <c r="AU580" s="345"/>
      <c r="AV580" s="345">
        <v>0.09</v>
      </c>
      <c r="AW580" s="345"/>
      <c r="AX580" s="345"/>
      <c r="AY580" s="345"/>
      <c r="AZ580" s="345"/>
      <c r="BA580" s="345"/>
      <c r="BB580" s="345"/>
      <c r="BC580" s="345"/>
      <c r="BD580" s="345"/>
      <c r="BE580" s="345"/>
      <c r="BF580" s="345"/>
      <c r="BG580" s="345"/>
      <c r="BH580" s="345"/>
      <c r="BI580" s="345"/>
      <c r="BJ580" s="345"/>
      <c r="BK580" s="345"/>
      <c r="BL580" s="345"/>
      <c r="BM580" s="345"/>
      <c r="BN580" s="345">
        <v>0.09</v>
      </c>
      <c r="BO580" s="433"/>
      <c r="BP580" s="433"/>
      <c r="BQ580" s="193"/>
      <c r="BR580" s="434"/>
      <c r="BS580" s="435"/>
      <c r="BU580" s="194"/>
      <c r="BV580" s="322"/>
      <c r="BW580" s="322"/>
      <c r="BX580" s="322"/>
      <c r="BY580" s="322"/>
    </row>
    <row r="581" spans="1:77" hidden="1">
      <c r="A581" s="317" t="s">
        <v>461</v>
      </c>
      <c r="B581" s="429"/>
      <c r="C581" s="461" t="s">
        <v>424</v>
      </c>
      <c r="D581" s="340" t="s">
        <v>155</v>
      </c>
      <c r="E581" s="431"/>
      <c r="F581" s="431"/>
      <c r="G581" s="305"/>
      <c r="H581" s="305"/>
      <c r="I581" s="305"/>
      <c r="J581" s="305"/>
      <c r="L581" s="299"/>
      <c r="M581" s="460" t="s">
        <v>392</v>
      </c>
      <c r="N581" s="299"/>
      <c r="O581" s="345"/>
      <c r="P581" s="345"/>
      <c r="Q581" s="345">
        <f>0.05+0.9</f>
        <v>0.95000000000000007</v>
      </c>
      <c r="R581" s="345">
        <v>0.01</v>
      </c>
      <c r="S581" s="345"/>
      <c r="T581" s="345"/>
      <c r="U581" s="345"/>
      <c r="V581" s="345"/>
      <c r="W581" s="345"/>
      <c r="X581" s="345"/>
      <c r="Y581" s="345"/>
      <c r="Z581" s="345"/>
      <c r="AA581" s="345">
        <v>0.01</v>
      </c>
      <c r="AB581" s="345"/>
      <c r="AC581" s="345"/>
      <c r="AD581" s="345"/>
      <c r="AE581" s="345"/>
      <c r="AF581" s="345"/>
      <c r="AG581" s="346"/>
      <c r="AH581" s="345"/>
      <c r="AI581" s="345"/>
      <c r="AJ581" s="345"/>
      <c r="AK581" s="345"/>
      <c r="AL581" s="345"/>
      <c r="AM581" s="345"/>
      <c r="AN581" s="345"/>
      <c r="AO581" s="345"/>
      <c r="AP581" s="345"/>
      <c r="AQ581" s="345"/>
      <c r="AR581" s="345"/>
      <c r="AS581" s="345"/>
      <c r="AT581" s="345"/>
      <c r="AU581" s="345"/>
      <c r="AV581" s="345"/>
      <c r="AW581" s="345"/>
      <c r="AX581" s="345"/>
      <c r="AY581" s="345"/>
      <c r="AZ581" s="345"/>
      <c r="BA581" s="345"/>
      <c r="BB581" s="345"/>
      <c r="BC581" s="345"/>
      <c r="BD581" s="345"/>
      <c r="BE581" s="345"/>
      <c r="BF581" s="345"/>
      <c r="BG581" s="345"/>
      <c r="BH581" s="345"/>
      <c r="BI581" s="345"/>
      <c r="BJ581" s="345"/>
      <c r="BK581" s="345"/>
      <c r="BL581" s="345"/>
      <c r="BM581" s="345"/>
      <c r="BN581" s="345"/>
      <c r="BO581" s="433"/>
      <c r="BP581" s="433"/>
      <c r="BQ581" s="193"/>
      <c r="BR581" s="434"/>
      <c r="BS581" s="435"/>
      <c r="BU581" s="194"/>
      <c r="BV581" s="322"/>
      <c r="BW581" s="322"/>
      <c r="BX581" s="322"/>
      <c r="BY581" s="322"/>
    </row>
    <row r="582" spans="1:77" hidden="1">
      <c r="A582" s="317" t="s">
        <v>461</v>
      </c>
      <c r="B582" s="429"/>
      <c r="C582" s="461" t="s">
        <v>399</v>
      </c>
      <c r="D582" s="340" t="s">
        <v>155</v>
      </c>
      <c r="E582" s="431"/>
      <c r="F582" s="431"/>
      <c r="G582" s="305"/>
      <c r="H582" s="305"/>
      <c r="I582" s="305"/>
      <c r="J582" s="305"/>
      <c r="L582" s="299"/>
      <c r="M582" s="460" t="s">
        <v>392</v>
      </c>
      <c r="N582" s="299"/>
      <c r="O582" s="345"/>
      <c r="P582" s="345"/>
      <c r="Q582" s="345">
        <f>0.72+0.7</f>
        <v>1.42</v>
      </c>
      <c r="R582" s="345">
        <v>0.08</v>
      </c>
      <c r="S582" s="345"/>
      <c r="T582" s="345"/>
      <c r="U582" s="345"/>
      <c r="V582" s="345"/>
      <c r="W582" s="345">
        <v>0.02</v>
      </c>
      <c r="X582" s="345"/>
      <c r="Y582" s="345"/>
      <c r="Z582" s="345"/>
      <c r="AA582" s="345">
        <v>0.01</v>
      </c>
      <c r="AB582" s="345"/>
      <c r="AC582" s="345"/>
      <c r="AD582" s="345"/>
      <c r="AE582" s="345"/>
      <c r="AF582" s="345"/>
      <c r="AG582" s="346"/>
      <c r="AH582" s="345"/>
      <c r="AI582" s="345"/>
      <c r="AJ582" s="345"/>
      <c r="AK582" s="345"/>
      <c r="AL582" s="345"/>
      <c r="AM582" s="345"/>
      <c r="AN582" s="345"/>
      <c r="AO582" s="345"/>
      <c r="AP582" s="345"/>
      <c r="AQ582" s="345"/>
      <c r="AR582" s="345"/>
      <c r="AS582" s="345"/>
      <c r="AT582" s="345"/>
      <c r="AU582" s="345"/>
      <c r="AV582" s="345">
        <v>0.06</v>
      </c>
      <c r="AW582" s="345"/>
      <c r="AX582" s="345"/>
      <c r="AY582" s="345"/>
      <c r="AZ582" s="345"/>
      <c r="BA582" s="345"/>
      <c r="BB582" s="345"/>
      <c r="BC582" s="345"/>
      <c r="BD582" s="345"/>
      <c r="BE582" s="345"/>
      <c r="BF582" s="345"/>
      <c r="BG582" s="345"/>
      <c r="BH582" s="345"/>
      <c r="BI582" s="345"/>
      <c r="BJ582" s="345"/>
      <c r="BK582" s="345"/>
      <c r="BL582" s="345"/>
      <c r="BM582" s="345"/>
      <c r="BN582" s="345">
        <v>0.06</v>
      </c>
      <c r="BO582" s="433"/>
      <c r="BP582" s="433"/>
      <c r="BQ582" s="193"/>
      <c r="BR582" s="434"/>
      <c r="BS582" s="435"/>
      <c r="BU582" s="194"/>
      <c r="BV582" s="322"/>
      <c r="BW582" s="322"/>
      <c r="BX582" s="322"/>
      <c r="BY582" s="322"/>
    </row>
    <row r="583" spans="1:77" hidden="1">
      <c r="A583" s="317" t="s">
        <v>461</v>
      </c>
      <c r="B583" s="429"/>
      <c r="C583" s="461" t="s">
        <v>422</v>
      </c>
      <c r="D583" s="340" t="s">
        <v>155</v>
      </c>
      <c r="E583" s="431"/>
      <c r="F583" s="431"/>
      <c r="G583" s="305"/>
      <c r="H583" s="305"/>
      <c r="I583" s="305"/>
      <c r="J583" s="305"/>
      <c r="L583" s="299"/>
      <c r="M583" s="460" t="s">
        <v>392</v>
      </c>
      <c r="N583" s="299"/>
      <c r="O583" s="345"/>
      <c r="P583" s="345"/>
      <c r="Q583" s="345">
        <v>1.99</v>
      </c>
      <c r="R583" s="345">
        <v>0.21</v>
      </c>
      <c r="S583" s="345"/>
      <c r="T583" s="345"/>
      <c r="U583" s="345"/>
      <c r="V583" s="345"/>
      <c r="W583" s="345">
        <v>0.04</v>
      </c>
      <c r="X583" s="345"/>
      <c r="Y583" s="345"/>
      <c r="Z583" s="345"/>
      <c r="AA583" s="345">
        <v>0.04</v>
      </c>
      <c r="AB583" s="345"/>
      <c r="AC583" s="345"/>
      <c r="AD583" s="345"/>
      <c r="AE583" s="345"/>
      <c r="AF583" s="345"/>
      <c r="AG583" s="346"/>
      <c r="AH583" s="345"/>
      <c r="AI583" s="345"/>
      <c r="AJ583" s="345"/>
      <c r="AK583" s="345"/>
      <c r="AL583" s="345"/>
      <c r="AM583" s="345"/>
      <c r="AN583" s="345"/>
      <c r="AO583" s="345"/>
      <c r="AP583" s="345"/>
      <c r="AQ583" s="345"/>
      <c r="AR583" s="345"/>
      <c r="AS583" s="345"/>
      <c r="AT583" s="345"/>
      <c r="AU583" s="345"/>
      <c r="AV583" s="345">
        <v>0.18</v>
      </c>
      <c r="AW583" s="345"/>
      <c r="AX583" s="345"/>
      <c r="AY583" s="345"/>
      <c r="AZ583" s="345"/>
      <c r="BA583" s="345"/>
      <c r="BB583" s="345"/>
      <c r="BC583" s="345"/>
      <c r="BD583" s="345"/>
      <c r="BE583" s="345"/>
      <c r="BF583" s="345"/>
      <c r="BG583" s="345"/>
      <c r="BH583" s="345"/>
      <c r="BI583" s="345"/>
      <c r="BJ583" s="345"/>
      <c r="BK583" s="345"/>
      <c r="BL583" s="345"/>
      <c r="BM583" s="345"/>
      <c r="BN583" s="345">
        <v>0.17</v>
      </c>
      <c r="BO583" s="433"/>
      <c r="BP583" s="433"/>
      <c r="BQ583" s="193"/>
      <c r="BR583" s="434"/>
      <c r="BS583" s="435"/>
      <c r="BU583" s="194"/>
      <c r="BV583" s="322"/>
      <c r="BW583" s="322"/>
      <c r="BX583" s="322"/>
      <c r="BY583" s="322"/>
    </row>
    <row r="584" spans="1:77" hidden="1">
      <c r="A584" s="317" t="s">
        <v>461</v>
      </c>
      <c r="B584" s="429"/>
      <c r="C584" s="461" t="s">
        <v>418</v>
      </c>
      <c r="D584" s="340" t="s">
        <v>155</v>
      </c>
      <c r="E584" s="431"/>
      <c r="F584" s="431"/>
      <c r="G584" s="305"/>
      <c r="H584" s="305"/>
      <c r="I584" s="305"/>
      <c r="J584" s="305"/>
      <c r="L584" s="299"/>
      <c r="M584" s="460" t="s">
        <v>392</v>
      </c>
      <c r="N584" s="299"/>
      <c r="O584" s="345"/>
      <c r="P584" s="345"/>
      <c r="Q584" s="345">
        <f>0.73+0.4</f>
        <v>1.1299999999999999</v>
      </c>
      <c r="R584" s="345">
        <v>0.08</v>
      </c>
      <c r="S584" s="345"/>
      <c r="T584" s="345"/>
      <c r="U584" s="345"/>
      <c r="V584" s="345"/>
      <c r="W584" s="345">
        <v>0.02</v>
      </c>
      <c r="X584" s="345"/>
      <c r="Y584" s="345"/>
      <c r="Z584" s="345"/>
      <c r="AA584" s="345">
        <v>0.01</v>
      </c>
      <c r="AB584" s="345"/>
      <c r="AC584" s="345"/>
      <c r="AD584" s="345"/>
      <c r="AE584" s="345"/>
      <c r="AF584" s="345"/>
      <c r="AG584" s="346"/>
      <c r="AH584" s="345"/>
      <c r="AI584" s="345"/>
      <c r="AJ584" s="345"/>
      <c r="AK584" s="345"/>
      <c r="AL584" s="345"/>
      <c r="AM584" s="345"/>
      <c r="AN584" s="345"/>
      <c r="AO584" s="345"/>
      <c r="AP584" s="345"/>
      <c r="AQ584" s="345"/>
      <c r="AR584" s="345"/>
      <c r="AS584" s="345"/>
      <c r="AT584" s="345"/>
      <c r="AU584" s="345"/>
      <c r="AV584" s="345">
        <v>7.0000000000000007E-2</v>
      </c>
      <c r="AW584" s="345"/>
      <c r="AX584" s="345"/>
      <c r="AY584" s="345"/>
      <c r="AZ584" s="345"/>
      <c r="BA584" s="345"/>
      <c r="BB584" s="345"/>
      <c r="BC584" s="345"/>
      <c r="BD584" s="345"/>
      <c r="BE584" s="345"/>
      <c r="BF584" s="345"/>
      <c r="BG584" s="345"/>
      <c r="BH584" s="345"/>
      <c r="BI584" s="345"/>
      <c r="BJ584" s="345"/>
      <c r="BK584" s="345"/>
      <c r="BL584" s="345"/>
      <c r="BM584" s="345"/>
      <c r="BN584" s="345">
        <v>7.0000000000000007E-2</v>
      </c>
      <c r="BO584" s="433"/>
      <c r="BP584" s="433"/>
      <c r="BQ584" s="193"/>
      <c r="BR584" s="434"/>
      <c r="BS584" s="435"/>
      <c r="BU584" s="194"/>
      <c r="BV584" s="322"/>
      <c r="BW584" s="322"/>
      <c r="BX584" s="322"/>
      <c r="BY584" s="322"/>
    </row>
    <row r="585" spans="1:77" hidden="1">
      <c r="A585" s="317" t="s">
        <v>461</v>
      </c>
      <c r="B585" s="429"/>
      <c r="C585" s="461" t="s">
        <v>402</v>
      </c>
      <c r="D585" s="340" t="s">
        <v>155</v>
      </c>
      <c r="E585" s="431"/>
      <c r="F585" s="431"/>
      <c r="G585" s="305"/>
      <c r="H585" s="305"/>
      <c r="I585" s="305"/>
      <c r="J585" s="305"/>
      <c r="L585" s="299"/>
      <c r="M585" s="460" t="s">
        <v>392</v>
      </c>
      <c r="N585" s="299"/>
      <c r="O585" s="345"/>
      <c r="P585" s="345"/>
      <c r="Q585" s="345">
        <v>1.1200000000000001</v>
      </c>
      <c r="R585" s="345">
        <v>0.13</v>
      </c>
      <c r="S585" s="345"/>
      <c r="T585" s="345"/>
      <c r="U585" s="345"/>
      <c r="V585" s="345"/>
      <c r="W585" s="345"/>
      <c r="X585" s="345"/>
      <c r="Y585" s="345"/>
      <c r="Z585" s="345"/>
      <c r="AA585" s="345">
        <v>0.02</v>
      </c>
      <c r="AB585" s="345"/>
      <c r="AC585" s="345"/>
      <c r="AD585" s="345"/>
      <c r="AE585" s="345"/>
      <c r="AF585" s="345"/>
      <c r="AG585" s="346"/>
      <c r="AH585" s="345"/>
      <c r="AI585" s="345"/>
      <c r="AJ585" s="345"/>
      <c r="AK585" s="345"/>
      <c r="AL585" s="345"/>
      <c r="AM585" s="345"/>
      <c r="AN585" s="345"/>
      <c r="AO585" s="345"/>
      <c r="AP585" s="345"/>
      <c r="AQ585" s="345"/>
      <c r="AR585" s="345"/>
      <c r="AS585" s="345"/>
      <c r="AT585" s="345"/>
      <c r="AU585" s="345"/>
      <c r="AV585" s="345">
        <v>0.1</v>
      </c>
      <c r="AW585" s="345"/>
      <c r="AX585" s="345"/>
      <c r="AY585" s="345"/>
      <c r="AZ585" s="345"/>
      <c r="BA585" s="345"/>
      <c r="BB585" s="345"/>
      <c r="BC585" s="345"/>
      <c r="BD585" s="345"/>
      <c r="BE585" s="345"/>
      <c r="BF585" s="345"/>
      <c r="BG585" s="345"/>
      <c r="BH585" s="345"/>
      <c r="BI585" s="345"/>
      <c r="BJ585" s="345"/>
      <c r="BK585" s="345"/>
      <c r="BL585" s="345"/>
      <c r="BM585" s="345"/>
      <c r="BN585" s="345">
        <v>0.1</v>
      </c>
      <c r="BO585" s="433"/>
      <c r="BP585" s="433"/>
      <c r="BQ585" s="193"/>
      <c r="BR585" s="434"/>
      <c r="BS585" s="435"/>
      <c r="BU585" s="194"/>
      <c r="BV585" s="322"/>
      <c r="BW585" s="322"/>
      <c r="BX585" s="322"/>
      <c r="BY585" s="322"/>
    </row>
    <row r="586" spans="1:77" hidden="1">
      <c r="A586" s="317" t="s">
        <v>461</v>
      </c>
      <c r="B586" s="429"/>
      <c r="C586" s="461" t="s">
        <v>420</v>
      </c>
      <c r="D586" s="340" t="s">
        <v>155</v>
      </c>
      <c r="E586" s="431"/>
      <c r="F586" s="431"/>
      <c r="G586" s="305"/>
      <c r="H586" s="305"/>
      <c r="I586" s="305"/>
      <c r="J586" s="305"/>
      <c r="L586" s="299"/>
      <c r="M586" s="460" t="s">
        <v>392</v>
      </c>
      <c r="N586" s="299"/>
      <c r="O586" s="345"/>
      <c r="P586" s="345"/>
      <c r="Q586" s="345">
        <f>1.08+0.5</f>
        <v>1.58</v>
      </c>
      <c r="R586" s="345">
        <v>0.12</v>
      </c>
      <c r="S586" s="345"/>
      <c r="T586" s="345"/>
      <c r="U586" s="345"/>
      <c r="V586" s="345"/>
      <c r="W586" s="345">
        <v>0.02</v>
      </c>
      <c r="X586" s="345"/>
      <c r="Y586" s="345"/>
      <c r="Z586" s="345"/>
      <c r="AA586" s="345">
        <v>0.02</v>
      </c>
      <c r="AB586" s="345"/>
      <c r="AC586" s="345"/>
      <c r="AD586" s="345"/>
      <c r="AE586" s="345"/>
      <c r="AF586" s="345"/>
      <c r="AG586" s="346"/>
      <c r="AH586" s="345"/>
      <c r="AI586" s="345"/>
      <c r="AJ586" s="345"/>
      <c r="AK586" s="345"/>
      <c r="AL586" s="345"/>
      <c r="AM586" s="345"/>
      <c r="AN586" s="345"/>
      <c r="AO586" s="345"/>
      <c r="AP586" s="345"/>
      <c r="AQ586" s="345"/>
      <c r="AR586" s="345"/>
      <c r="AS586" s="345"/>
      <c r="AT586" s="345"/>
      <c r="AU586" s="345"/>
      <c r="AV586" s="345">
        <v>0.1</v>
      </c>
      <c r="AW586" s="345"/>
      <c r="AX586" s="345"/>
      <c r="AY586" s="345"/>
      <c r="AZ586" s="345"/>
      <c r="BA586" s="345"/>
      <c r="BB586" s="345"/>
      <c r="BC586" s="345"/>
      <c r="BD586" s="345"/>
      <c r="BE586" s="345"/>
      <c r="BF586" s="345"/>
      <c r="BG586" s="345"/>
      <c r="BH586" s="345"/>
      <c r="BI586" s="345"/>
      <c r="BJ586" s="345"/>
      <c r="BK586" s="345"/>
      <c r="BL586" s="345"/>
      <c r="BM586" s="345"/>
      <c r="BN586" s="345">
        <v>0.1</v>
      </c>
      <c r="BO586" s="433"/>
      <c r="BP586" s="433"/>
      <c r="BQ586" s="193"/>
      <c r="BR586" s="434"/>
      <c r="BS586" s="435"/>
      <c r="BU586" s="194"/>
      <c r="BV586" s="322"/>
      <c r="BW586" s="322"/>
      <c r="BX586" s="322"/>
      <c r="BY586" s="322"/>
    </row>
    <row r="587" spans="1:77" hidden="1">
      <c r="A587" s="317" t="s">
        <v>461</v>
      </c>
      <c r="B587" s="429"/>
      <c r="C587" s="461" t="s">
        <v>414</v>
      </c>
      <c r="D587" s="340" t="s">
        <v>155</v>
      </c>
      <c r="E587" s="431"/>
      <c r="F587" s="431"/>
      <c r="G587" s="305"/>
      <c r="H587" s="305"/>
      <c r="I587" s="305"/>
      <c r="J587" s="305"/>
      <c r="L587" s="299"/>
      <c r="M587" s="460" t="s">
        <v>392</v>
      </c>
      <c r="N587" s="299"/>
      <c r="O587" s="345"/>
      <c r="P587" s="345"/>
      <c r="Q587" s="345">
        <v>2.65</v>
      </c>
      <c r="R587" s="345">
        <v>0.3</v>
      </c>
      <c r="S587" s="345"/>
      <c r="T587" s="345"/>
      <c r="U587" s="345"/>
      <c r="V587" s="345"/>
      <c r="W587" s="345">
        <v>0.06</v>
      </c>
      <c r="X587" s="345"/>
      <c r="Y587" s="345"/>
      <c r="Z587" s="345"/>
      <c r="AA587" s="345">
        <v>0.05</v>
      </c>
      <c r="AB587" s="345"/>
      <c r="AC587" s="345"/>
      <c r="AD587" s="345"/>
      <c r="AE587" s="345"/>
      <c r="AF587" s="345"/>
      <c r="AG587" s="346"/>
      <c r="AH587" s="345"/>
      <c r="AI587" s="345"/>
      <c r="AJ587" s="345"/>
      <c r="AK587" s="345"/>
      <c r="AL587" s="345"/>
      <c r="AM587" s="345"/>
      <c r="AN587" s="345"/>
      <c r="AO587" s="345"/>
      <c r="AP587" s="345"/>
      <c r="AQ587" s="345"/>
      <c r="AR587" s="345"/>
      <c r="AS587" s="345"/>
      <c r="AT587" s="345"/>
      <c r="AU587" s="345"/>
      <c r="AV587" s="345">
        <v>0.23</v>
      </c>
      <c r="AW587" s="345"/>
      <c r="AX587" s="345"/>
      <c r="AY587" s="345"/>
      <c r="AZ587" s="345"/>
      <c r="BA587" s="345"/>
      <c r="BB587" s="345"/>
      <c r="BC587" s="345"/>
      <c r="BD587" s="345"/>
      <c r="BE587" s="345"/>
      <c r="BF587" s="345"/>
      <c r="BG587" s="345"/>
      <c r="BH587" s="345"/>
      <c r="BI587" s="345"/>
      <c r="BJ587" s="345"/>
      <c r="BK587" s="345"/>
      <c r="BL587" s="345"/>
      <c r="BM587" s="345"/>
      <c r="BN587" s="345">
        <v>0.24</v>
      </c>
      <c r="BO587" s="433"/>
      <c r="BP587" s="433"/>
      <c r="BQ587" s="193"/>
      <c r="BR587" s="434"/>
      <c r="BS587" s="435"/>
      <c r="BU587" s="194"/>
      <c r="BV587" s="322"/>
      <c r="BW587" s="322"/>
      <c r="BX587" s="322"/>
      <c r="BY587" s="322"/>
    </row>
    <row r="588" spans="1:77" hidden="1">
      <c r="A588" s="317" t="s">
        <v>461</v>
      </c>
      <c r="B588" s="429"/>
      <c r="C588" s="461" t="s">
        <v>416</v>
      </c>
      <c r="D588" s="340" t="s">
        <v>155</v>
      </c>
      <c r="E588" s="431"/>
      <c r="F588" s="431"/>
      <c r="G588" s="305"/>
      <c r="H588" s="305"/>
      <c r="I588" s="305"/>
      <c r="J588" s="305"/>
      <c r="L588" s="299"/>
      <c r="M588" s="460" t="s">
        <v>392</v>
      </c>
      <c r="N588" s="299"/>
      <c r="O588" s="345"/>
      <c r="P588" s="345"/>
      <c r="Q588" s="345">
        <f>0.37+0.8</f>
        <v>1.17</v>
      </c>
      <c r="R588" s="345">
        <v>0.04</v>
      </c>
      <c r="S588" s="345"/>
      <c r="T588" s="345"/>
      <c r="U588" s="345"/>
      <c r="V588" s="345"/>
      <c r="W588" s="345">
        <v>0.01</v>
      </c>
      <c r="X588" s="345"/>
      <c r="Y588" s="345"/>
      <c r="Z588" s="345"/>
      <c r="AA588" s="345">
        <v>0.01</v>
      </c>
      <c r="AB588" s="345"/>
      <c r="AC588" s="345"/>
      <c r="AD588" s="345"/>
      <c r="AE588" s="345"/>
      <c r="AF588" s="345"/>
      <c r="AG588" s="346"/>
      <c r="AH588" s="345"/>
      <c r="AI588" s="345"/>
      <c r="AJ588" s="345"/>
      <c r="AK588" s="345"/>
      <c r="AL588" s="345"/>
      <c r="AM588" s="345"/>
      <c r="AN588" s="345"/>
      <c r="AO588" s="345"/>
      <c r="AP588" s="345"/>
      <c r="AQ588" s="345"/>
      <c r="AR588" s="345"/>
      <c r="AS588" s="345"/>
      <c r="AT588" s="345"/>
      <c r="AU588" s="345"/>
      <c r="AV588" s="345">
        <v>0.03</v>
      </c>
      <c r="AW588" s="345"/>
      <c r="AX588" s="345"/>
      <c r="AY588" s="345"/>
      <c r="AZ588" s="345"/>
      <c r="BA588" s="345"/>
      <c r="BB588" s="345"/>
      <c r="BC588" s="345"/>
      <c r="BD588" s="345"/>
      <c r="BE588" s="345"/>
      <c r="BF588" s="345"/>
      <c r="BG588" s="345"/>
      <c r="BH588" s="345"/>
      <c r="BI588" s="345"/>
      <c r="BJ588" s="345"/>
      <c r="BK588" s="345"/>
      <c r="BL588" s="345"/>
      <c r="BM588" s="345"/>
      <c r="BN588" s="345">
        <v>0.03</v>
      </c>
      <c r="BO588" s="433"/>
      <c r="BP588" s="433"/>
      <c r="BQ588" s="193"/>
      <c r="BR588" s="434"/>
      <c r="BS588" s="435"/>
      <c r="BU588" s="194"/>
      <c r="BV588" s="322"/>
      <c r="BW588" s="322"/>
      <c r="BX588" s="322"/>
      <c r="BY588" s="322"/>
    </row>
    <row r="589" spans="1:77" hidden="1">
      <c r="A589" s="317" t="s">
        <v>461</v>
      </c>
      <c r="B589" s="429"/>
      <c r="C589" s="462" t="s">
        <v>436</v>
      </c>
      <c r="D589" s="340" t="s">
        <v>155</v>
      </c>
      <c r="E589" s="431"/>
      <c r="F589" s="431"/>
      <c r="G589" s="305"/>
      <c r="H589" s="305"/>
      <c r="I589" s="305"/>
      <c r="J589" s="305"/>
      <c r="L589" s="299"/>
      <c r="M589" s="460" t="s">
        <v>392</v>
      </c>
      <c r="N589" s="299"/>
      <c r="O589" s="345"/>
      <c r="P589" s="345">
        <v>0.01</v>
      </c>
      <c r="Q589" s="345"/>
      <c r="R589" s="345"/>
      <c r="S589" s="345"/>
      <c r="T589" s="345"/>
      <c r="U589" s="345"/>
      <c r="V589" s="345"/>
      <c r="W589" s="345">
        <v>0.03</v>
      </c>
      <c r="X589" s="345"/>
      <c r="Y589" s="345"/>
      <c r="Z589" s="345"/>
      <c r="AA589" s="345"/>
      <c r="AB589" s="345"/>
      <c r="AC589" s="345"/>
      <c r="AD589" s="345"/>
      <c r="AE589" s="345"/>
      <c r="AF589" s="345"/>
      <c r="AG589" s="346"/>
      <c r="AH589" s="345"/>
      <c r="AI589" s="345"/>
      <c r="AJ589" s="345"/>
      <c r="AK589" s="345"/>
      <c r="AL589" s="345"/>
      <c r="AM589" s="345"/>
      <c r="AN589" s="345"/>
      <c r="AO589" s="345"/>
      <c r="AP589" s="345"/>
      <c r="AQ589" s="345"/>
      <c r="AR589" s="345"/>
      <c r="AS589" s="345"/>
      <c r="AT589" s="345"/>
      <c r="AU589" s="345"/>
      <c r="AV589" s="345"/>
      <c r="AW589" s="345"/>
      <c r="AX589" s="345"/>
      <c r="AY589" s="345"/>
      <c r="AZ589" s="345"/>
      <c r="BA589" s="345"/>
      <c r="BB589" s="345"/>
      <c r="BC589" s="345"/>
      <c r="BD589" s="345"/>
      <c r="BE589" s="345"/>
      <c r="BF589" s="345"/>
      <c r="BG589" s="345"/>
      <c r="BH589" s="345"/>
      <c r="BI589" s="345"/>
      <c r="BJ589" s="345"/>
      <c r="BK589" s="345"/>
      <c r="BL589" s="345"/>
      <c r="BM589" s="345"/>
      <c r="BN589" s="345"/>
      <c r="BO589" s="433"/>
      <c r="BP589" s="433"/>
      <c r="BQ589" s="193"/>
      <c r="BR589" s="434"/>
      <c r="BS589" s="435"/>
      <c r="BU589" s="194"/>
      <c r="BV589" s="322"/>
      <c r="BW589" s="322"/>
      <c r="BX589" s="322"/>
      <c r="BY589" s="322"/>
    </row>
    <row r="590" spans="1:77" ht="21.75" customHeight="1">
      <c r="A590" s="317">
        <v>14</v>
      </c>
      <c r="B590" s="429" t="s">
        <v>1250</v>
      </c>
      <c r="C590" s="461" t="s">
        <v>416</v>
      </c>
      <c r="D590" s="340" t="s">
        <v>155</v>
      </c>
      <c r="E590" s="431"/>
      <c r="F590" s="431">
        <v>0</v>
      </c>
      <c r="G590" s="305"/>
      <c r="H590" s="305">
        <f t="shared" si="76"/>
        <v>0.05</v>
      </c>
      <c r="I590" s="305"/>
      <c r="J590" s="305">
        <f t="shared" si="77"/>
        <v>0.05</v>
      </c>
      <c r="L590" s="299" t="s">
        <v>1251</v>
      </c>
      <c r="M590" s="460" t="s">
        <v>392</v>
      </c>
      <c r="N590" s="299"/>
      <c r="O590" s="345"/>
      <c r="P590" s="345">
        <v>0</v>
      </c>
      <c r="Q590" s="345">
        <v>0.05</v>
      </c>
      <c r="R590" s="345"/>
      <c r="S590" s="345"/>
      <c r="T590" s="345"/>
      <c r="U590" s="345"/>
      <c r="V590" s="345"/>
      <c r="W590" s="345"/>
      <c r="X590" s="345"/>
      <c r="Y590" s="345"/>
      <c r="Z590" s="345"/>
      <c r="AA590" s="345"/>
      <c r="AB590" s="345"/>
      <c r="AC590" s="345"/>
      <c r="AD590" s="345"/>
      <c r="AE590" s="345"/>
      <c r="AF590" s="345"/>
      <c r="AG590" s="346"/>
      <c r="AH590" s="345"/>
      <c r="AI590" s="345"/>
      <c r="AJ590" s="345"/>
      <c r="AK590" s="345"/>
      <c r="AL590" s="345"/>
      <c r="AM590" s="345"/>
      <c r="AN590" s="345"/>
      <c r="AO590" s="345"/>
      <c r="AP590" s="345"/>
      <c r="AQ590" s="345"/>
      <c r="AR590" s="345"/>
      <c r="AS590" s="345"/>
      <c r="AT590" s="345"/>
      <c r="AU590" s="345"/>
      <c r="AV590" s="345"/>
      <c r="AW590" s="345"/>
      <c r="AX590" s="345"/>
      <c r="AY590" s="345"/>
      <c r="AZ590" s="345"/>
      <c r="BA590" s="345"/>
      <c r="BB590" s="345"/>
      <c r="BC590" s="345"/>
      <c r="BD590" s="345"/>
      <c r="BE590" s="345">
        <v>0</v>
      </c>
      <c r="BF590" s="345"/>
      <c r="BG590" s="345"/>
      <c r="BH590" s="345"/>
      <c r="BI590" s="345"/>
      <c r="BJ590" s="345"/>
      <c r="BK590" s="345"/>
      <c r="BL590" s="345"/>
      <c r="BM590" s="345"/>
      <c r="BN590" s="345"/>
      <c r="BO590" s="433"/>
      <c r="BP590" s="433"/>
      <c r="BQ590" s="193"/>
      <c r="BR590" s="434"/>
      <c r="BS590" s="427"/>
      <c r="BU590" s="194">
        <f t="shared" si="78"/>
        <v>-0.05</v>
      </c>
      <c r="BV590" s="322"/>
      <c r="BW590" s="322"/>
      <c r="BX590" s="322"/>
      <c r="BY590" s="322"/>
    </row>
    <row r="591" spans="1:77" ht="21.75" customHeight="1">
      <c r="A591" s="317">
        <v>15</v>
      </c>
      <c r="B591" s="429" t="s">
        <v>1252</v>
      </c>
      <c r="C591" s="461" t="s">
        <v>416</v>
      </c>
      <c r="D591" s="340" t="s">
        <v>155</v>
      </c>
      <c r="E591" s="431"/>
      <c r="F591" s="431">
        <v>0</v>
      </c>
      <c r="G591" s="305"/>
      <c r="H591" s="305">
        <f t="shared" si="76"/>
        <v>0.1</v>
      </c>
      <c r="I591" s="305"/>
      <c r="J591" s="305">
        <f t="shared" si="77"/>
        <v>0.1</v>
      </c>
      <c r="L591" s="299" t="s">
        <v>1251</v>
      </c>
      <c r="M591" s="460" t="s">
        <v>392</v>
      </c>
      <c r="N591" s="299"/>
      <c r="O591" s="345"/>
      <c r="P591" s="345">
        <v>0</v>
      </c>
      <c r="Q591" s="345">
        <v>0.05</v>
      </c>
      <c r="R591" s="345"/>
      <c r="S591" s="345"/>
      <c r="T591" s="345"/>
      <c r="U591" s="345"/>
      <c r="V591" s="345"/>
      <c r="W591" s="345">
        <v>0.05</v>
      </c>
      <c r="X591" s="345"/>
      <c r="Y591" s="345"/>
      <c r="Z591" s="345"/>
      <c r="AA591" s="345"/>
      <c r="AB591" s="345"/>
      <c r="AC591" s="345"/>
      <c r="AD591" s="345"/>
      <c r="AE591" s="345"/>
      <c r="AF591" s="345"/>
      <c r="AG591" s="346"/>
      <c r="AH591" s="345"/>
      <c r="AI591" s="345"/>
      <c r="AJ591" s="345"/>
      <c r="AK591" s="345"/>
      <c r="AL591" s="345"/>
      <c r="AM591" s="345"/>
      <c r="AN591" s="345"/>
      <c r="AO591" s="345"/>
      <c r="AP591" s="345"/>
      <c r="AQ591" s="345"/>
      <c r="AR591" s="345"/>
      <c r="AS591" s="345"/>
      <c r="AT591" s="345"/>
      <c r="AU591" s="345"/>
      <c r="AV591" s="345"/>
      <c r="AW591" s="345"/>
      <c r="AX591" s="345"/>
      <c r="AY591" s="345"/>
      <c r="AZ591" s="345"/>
      <c r="BA591" s="345"/>
      <c r="BB591" s="345"/>
      <c r="BC591" s="345"/>
      <c r="BD591" s="345"/>
      <c r="BE591" s="345">
        <v>0</v>
      </c>
      <c r="BF591" s="345"/>
      <c r="BG591" s="345"/>
      <c r="BH591" s="345"/>
      <c r="BI591" s="345"/>
      <c r="BJ591" s="345"/>
      <c r="BK591" s="345"/>
      <c r="BL591" s="345"/>
      <c r="BM591" s="345"/>
      <c r="BN591" s="345"/>
      <c r="BO591" s="433"/>
      <c r="BP591" s="433"/>
      <c r="BQ591" s="193"/>
      <c r="BR591" s="434"/>
      <c r="BS591" s="427"/>
      <c r="BU591" s="194">
        <f t="shared" si="78"/>
        <v>-0.1</v>
      </c>
      <c r="BV591" s="322"/>
      <c r="BW591" s="322"/>
      <c r="BX591" s="322"/>
      <c r="BY591" s="322"/>
    </row>
    <row r="592" spans="1:77" ht="36.75" customHeight="1">
      <c r="A592" s="317">
        <v>16</v>
      </c>
      <c r="B592" s="429" t="s">
        <v>1253</v>
      </c>
      <c r="C592" s="430" t="s">
        <v>1254</v>
      </c>
      <c r="D592" s="340" t="s">
        <v>1230</v>
      </c>
      <c r="E592" s="431"/>
      <c r="F592" s="431"/>
      <c r="G592" s="305"/>
      <c r="H592" s="305">
        <f t="shared" si="76"/>
        <v>501.67999999999995</v>
      </c>
      <c r="I592" s="305"/>
      <c r="J592" s="305">
        <f t="shared" si="77"/>
        <v>501.67999999999995</v>
      </c>
      <c r="L592" s="299"/>
      <c r="M592" s="460" t="s">
        <v>392</v>
      </c>
      <c r="N592" s="299"/>
      <c r="O592" s="345"/>
      <c r="P592" s="345">
        <v>9.02</v>
      </c>
      <c r="Q592" s="345">
        <v>444.57</v>
      </c>
      <c r="R592" s="345">
        <v>13</v>
      </c>
      <c r="S592" s="345"/>
      <c r="T592" s="345"/>
      <c r="U592" s="345">
        <v>35.090000000000003</v>
      </c>
      <c r="V592" s="345"/>
      <c r="W592" s="345"/>
      <c r="X592" s="345"/>
      <c r="Y592" s="345"/>
      <c r="Z592" s="345"/>
      <c r="AA592" s="345"/>
      <c r="AB592" s="345"/>
      <c r="AC592" s="345"/>
      <c r="AD592" s="345"/>
      <c r="AE592" s="345"/>
      <c r="AF592" s="345"/>
      <c r="AG592" s="346"/>
      <c r="AH592" s="345"/>
      <c r="AI592" s="345"/>
      <c r="AJ592" s="345"/>
      <c r="AK592" s="345"/>
      <c r="AL592" s="345"/>
      <c r="AM592" s="345"/>
      <c r="AN592" s="345"/>
      <c r="AO592" s="345"/>
      <c r="AP592" s="345"/>
      <c r="AQ592" s="345"/>
      <c r="AR592" s="345"/>
      <c r="AS592" s="345"/>
      <c r="AT592" s="345"/>
      <c r="AU592" s="345"/>
      <c r="AV592" s="345"/>
      <c r="AW592" s="345"/>
      <c r="AX592" s="345"/>
      <c r="AY592" s="345"/>
      <c r="AZ592" s="345"/>
      <c r="BA592" s="345"/>
      <c r="BB592" s="345"/>
      <c r="BC592" s="345"/>
      <c r="BD592" s="345"/>
      <c r="BE592" s="345"/>
      <c r="BF592" s="345"/>
      <c r="BG592" s="345"/>
      <c r="BH592" s="345"/>
      <c r="BI592" s="345"/>
      <c r="BJ592" s="345"/>
      <c r="BK592" s="345"/>
      <c r="BL592" s="345"/>
      <c r="BM592" s="345"/>
      <c r="BN592" s="345"/>
      <c r="BO592" s="433"/>
      <c r="BP592" s="433"/>
      <c r="BQ592" s="193"/>
      <c r="BR592" s="434"/>
      <c r="BS592" s="427"/>
      <c r="BU592" s="194"/>
      <c r="BV592" s="322"/>
      <c r="BW592" s="322"/>
      <c r="BX592" s="322"/>
      <c r="BY592" s="322"/>
    </row>
    <row r="593" spans="1:78" s="189" customFormat="1" ht="17.25" hidden="1">
      <c r="A593" s="332" t="s">
        <v>461</v>
      </c>
      <c r="B593" s="470" t="s">
        <v>1255</v>
      </c>
      <c r="C593" s="471" t="s">
        <v>420</v>
      </c>
      <c r="D593" s="472" t="s">
        <v>202</v>
      </c>
      <c r="E593" s="333"/>
      <c r="F593" s="333"/>
      <c r="G593" s="334"/>
      <c r="H593" s="305">
        <f t="shared" si="76"/>
        <v>100.61</v>
      </c>
      <c r="I593" s="323"/>
      <c r="J593" s="305">
        <f t="shared" si="77"/>
        <v>100.61</v>
      </c>
      <c r="K593" s="473"/>
      <c r="L593" s="474"/>
      <c r="M593" s="460" t="s">
        <v>392</v>
      </c>
      <c r="N593" s="336"/>
      <c r="O593" s="475"/>
      <c r="P593" s="337">
        <v>9.02</v>
      </c>
      <c r="Q593" s="476"/>
      <c r="R593" s="474">
        <v>13</v>
      </c>
      <c r="S593" s="337"/>
      <c r="T593" s="337"/>
      <c r="U593" s="337">
        <v>28.59</v>
      </c>
      <c r="V593" s="337"/>
      <c r="W593" s="337"/>
      <c r="X593" s="337"/>
      <c r="Y593" s="337"/>
      <c r="Z593" s="337"/>
      <c r="AA593" s="337"/>
      <c r="AB593" s="337"/>
      <c r="AC593" s="337"/>
      <c r="AD593" s="337"/>
      <c r="AE593" s="337"/>
      <c r="AF593" s="337"/>
      <c r="AG593" s="337"/>
      <c r="AH593" s="337"/>
      <c r="AI593" s="337"/>
      <c r="AJ593" s="337"/>
      <c r="AK593" s="337"/>
      <c r="AL593" s="337"/>
      <c r="AM593" s="337"/>
      <c r="AN593" s="337"/>
      <c r="AO593" s="337"/>
      <c r="AP593" s="337"/>
      <c r="AQ593" s="337"/>
      <c r="AR593" s="337"/>
      <c r="AS593" s="337"/>
      <c r="AT593" s="337"/>
      <c r="AU593" s="337"/>
      <c r="AV593" s="337"/>
      <c r="AW593" s="337"/>
      <c r="AX593" s="337"/>
      <c r="AY593" s="337"/>
      <c r="AZ593" s="337"/>
      <c r="BA593" s="337"/>
      <c r="BB593" s="337"/>
      <c r="BC593" s="337"/>
      <c r="BD593" s="337"/>
      <c r="BE593" s="337"/>
      <c r="BF593" s="337"/>
      <c r="BG593" s="337"/>
      <c r="BH593" s="337"/>
      <c r="BI593" s="337"/>
      <c r="BJ593" s="337">
        <v>50</v>
      </c>
      <c r="BK593" s="337"/>
      <c r="BL593" s="337"/>
      <c r="BM593" s="337"/>
      <c r="BN593" s="337"/>
      <c r="BO593" s="337"/>
      <c r="BP593" s="337"/>
    </row>
    <row r="594" spans="1:78" s="189" customFormat="1" ht="17.25" hidden="1">
      <c r="A594" s="332" t="s">
        <v>461</v>
      </c>
      <c r="B594" s="470" t="s">
        <v>1256</v>
      </c>
      <c r="C594" s="471" t="s">
        <v>399</v>
      </c>
      <c r="D594" s="472" t="s">
        <v>155</v>
      </c>
      <c r="E594" s="333"/>
      <c r="F594" s="333"/>
      <c r="G594" s="334"/>
      <c r="H594" s="305">
        <f t="shared" si="76"/>
        <v>184.15</v>
      </c>
      <c r="I594" s="323"/>
      <c r="J594" s="305">
        <f t="shared" si="77"/>
        <v>184.15</v>
      </c>
      <c r="K594" s="473"/>
      <c r="L594" s="474"/>
      <c r="M594" s="460" t="s">
        <v>392</v>
      </c>
      <c r="N594" s="336"/>
      <c r="O594" s="475"/>
      <c r="P594" s="337">
        <v>0</v>
      </c>
      <c r="Q594" s="476">
        <f>30.93-10.48-0.8</f>
        <v>19.649999999999999</v>
      </c>
      <c r="R594" s="474"/>
      <c r="S594" s="337"/>
      <c r="T594" s="337"/>
      <c r="U594" s="337">
        <v>6.5</v>
      </c>
      <c r="V594" s="337"/>
      <c r="W594" s="337"/>
      <c r="X594" s="337"/>
      <c r="Y594" s="337"/>
      <c r="Z594" s="337"/>
      <c r="AA594" s="337"/>
      <c r="AB594" s="337"/>
      <c r="AC594" s="337"/>
      <c r="AD594" s="337"/>
      <c r="AE594" s="337"/>
      <c r="AF594" s="337"/>
      <c r="AG594" s="337"/>
      <c r="AH594" s="337"/>
      <c r="AI594" s="337"/>
      <c r="AJ594" s="337"/>
      <c r="AK594" s="337"/>
      <c r="AL594" s="337"/>
      <c r="AM594" s="337"/>
      <c r="AN594" s="337"/>
      <c r="AO594" s="337"/>
      <c r="AP594" s="337"/>
      <c r="AQ594" s="337"/>
      <c r="AR594" s="337"/>
      <c r="AS594" s="337"/>
      <c r="AT594" s="337"/>
      <c r="AU594" s="337"/>
      <c r="AV594" s="337"/>
      <c r="AW594" s="337"/>
      <c r="AX594" s="337"/>
      <c r="AY594" s="337"/>
      <c r="AZ594" s="337"/>
      <c r="BA594" s="337"/>
      <c r="BB594" s="337"/>
      <c r="BC594" s="337"/>
      <c r="BD594" s="337"/>
      <c r="BE594" s="337"/>
      <c r="BF594" s="337"/>
      <c r="BG594" s="337"/>
      <c r="BH594" s="337"/>
      <c r="BI594" s="337"/>
      <c r="BJ594" s="337">
        <v>158</v>
      </c>
      <c r="BK594" s="337"/>
      <c r="BL594" s="337"/>
      <c r="BM594" s="337"/>
      <c r="BN594" s="337"/>
      <c r="BO594" s="337"/>
      <c r="BP594" s="337"/>
    </row>
    <row r="595" spans="1:78" s="189" customFormat="1" ht="17.25" hidden="1">
      <c r="A595" s="332" t="s">
        <v>461</v>
      </c>
      <c r="B595" s="470" t="s">
        <v>1257</v>
      </c>
      <c r="C595" s="471" t="s">
        <v>399</v>
      </c>
      <c r="D595" s="472" t="s">
        <v>202</v>
      </c>
      <c r="E595" s="333"/>
      <c r="F595" s="333"/>
      <c r="G595" s="334"/>
      <c r="H595" s="305">
        <f t="shared" si="76"/>
        <v>206.44</v>
      </c>
      <c r="I595" s="323"/>
      <c r="J595" s="305">
        <f t="shared" si="77"/>
        <v>206.44</v>
      </c>
      <c r="K595" s="473"/>
      <c r="L595" s="474"/>
      <c r="M595" s="460" t="s">
        <v>392</v>
      </c>
      <c r="N595" s="336"/>
      <c r="O595" s="475"/>
      <c r="P595" s="337">
        <v>0</v>
      </c>
      <c r="Q595" s="476"/>
      <c r="R595" s="474"/>
      <c r="S595" s="337"/>
      <c r="T595" s="337"/>
      <c r="U595" s="337"/>
      <c r="V595" s="337"/>
      <c r="W595" s="337"/>
      <c r="X595" s="337"/>
      <c r="Y595" s="337"/>
      <c r="Z595" s="337"/>
      <c r="AA595" s="337"/>
      <c r="AB595" s="337"/>
      <c r="AC595" s="337"/>
      <c r="AD595" s="337"/>
      <c r="AE595" s="337"/>
      <c r="AF595" s="337"/>
      <c r="AG595" s="337"/>
      <c r="AH595" s="337"/>
      <c r="AI595" s="337"/>
      <c r="AJ595" s="337"/>
      <c r="AK595" s="337"/>
      <c r="AL595" s="337"/>
      <c r="AM595" s="337"/>
      <c r="AN595" s="337"/>
      <c r="AO595" s="337"/>
      <c r="AP595" s="337"/>
      <c r="AQ595" s="337"/>
      <c r="AR595" s="337"/>
      <c r="AS595" s="337"/>
      <c r="AT595" s="337"/>
      <c r="AU595" s="337"/>
      <c r="AV595" s="337"/>
      <c r="AW595" s="337"/>
      <c r="AX595" s="337"/>
      <c r="AY595" s="337"/>
      <c r="AZ595" s="337"/>
      <c r="BA595" s="337"/>
      <c r="BB595" s="337"/>
      <c r="BC595" s="337"/>
      <c r="BD595" s="337"/>
      <c r="BE595" s="337"/>
      <c r="BF595" s="337"/>
      <c r="BG595" s="337"/>
      <c r="BH595" s="337"/>
      <c r="BI595" s="337"/>
      <c r="BJ595" s="337">
        <f>413.64-50-158+0.8</f>
        <v>206.44</v>
      </c>
      <c r="BK595" s="337"/>
      <c r="BL595" s="337"/>
      <c r="BM595" s="337"/>
      <c r="BN595" s="337"/>
      <c r="BO595" s="337"/>
      <c r="BP595" s="337"/>
    </row>
    <row r="596" spans="1:78" ht="28.5" customHeight="1">
      <c r="A596" s="317">
        <v>17</v>
      </c>
      <c r="B596" s="429" t="s">
        <v>1258</v>
      </c>
      <c r="C596" s="430" t="s">
        <v>399</v>
      </c>
      <c r="D596" s="340" t="s">
        <v>1259</v>
      </c>
      <c r="E596" s="431"/>
      <c r="F596" s="431"/>
      <c r="G596" s="305"/>
      <c r="H596" s="305">
        <f t="shared" si="76"/>
        <v>303.89</v>
      </c>
      <c r="I596" s="305"/>
      <c r="J596" s="305">
        <f t="shared" si="77"/>
        <v>303.89</v>
      </c>
      <c r="L596" s="299"/>
      <c r="M596" s="460" t="s">
        <v>392</v>
      </c>
      <c r="N596" s="299"/>
      <c r="O596" s="345"/>
      <c r="P596" s="345"/>
      <c r="Q596" s="345">
        <f>303.89-100-50-3-5-50</f>
        <v>95.889999999999986</v>
      </c>
      <c r="R596" s="345">
        <v>50</v>
      </c>
      <c r="S596" s="345"/>
      <c r="T596" s="345"/>
      <c r="U596" s="345">
        <v>100</v>
      </c>
      <c r="V596" s="345"/>
      <c r="W596" s="345">
        <v>3</v>
      </c>
      <c r="X596" s="345"/>
      <c r="Y596" s="345"/>
      <c r="Z596" s="345"/>
      <c r="AA596" s="345"/>
      <c r="AB596" s="345"/>
      <c r="AC596" s="345"/>
      <c r="AD596" s="345"/>
      <c r="AE596" s="345"/>
      <c r="AF596" s="345"/>
      <c r="AG596" s="346"/>
      <c r="AH596" s="345"/>
      <c r="AI596" s="345"/>
      <c r="AJ596" s="345"/>
      <c r="AK596" s="345"/>
      <c r="AL596" s="345"/>
      <c r="AM596" s="345"/>
      <c r="AN596" s="345"/>
      <c r="AO596" s="345"/>
      <c r="AP596" s="345"/>
      <c r="AQ596" s="345"/>
      <c r="AR596" s="345"/>
      <c r="AS596" s="345"/>
      <c r="AT596" s="345"/>
      <c r="AU596" s="345"/>
      <c r="AV596" s="345">
        <v>5</v>
      </c>
      <c r="AW596" s="345"/>
      <c r="AX596" s="345"/>
      <c r="AY596" s="345"/>
      <c r="AZ596" s="345"/>
      <c r="BA596" s="345"/>
      <c r="BB596" s="345"/>
      <c r="BC596" s="345"/>
      <c r="BD596" s="345"/>
      <c r="BE596" s="345"/>
      <c r="BF596" s="345"/>
      <c r="BG596" s="345"/>
      <c r="BH596" s="345"/>
      <c r="BI596" s="345"/>
      <c r="BJ596" s="345">
        <v>50</v>
      </c>
      <c r="BK596" s="345"/>
      <c r="BL596" s="345"/>
      <c r="BM596" s="345"/>
      <c r="BN596" s="345"/>
      <c r="BO596" s="433"/>
      <c r="BP596" s="433"/>
      <c r="BQ596" s="193"/>
      <c r="BR596" s="434"/>
      <c r="BS596" s="427"/>
      <c r="BU596" s="194"/>
      <c r="BV596" s="322"/>
      <c r="BW596" s="322"/>
      <c r="BX596" s="322"/>
      <c r="BY596" s="322"/>
    </row>
    <row r="597" spans="1:78" s="189" customFormat="1" ht="17.25" hidden="1">
      <c r="A597" s="332" t="s">
        <v>461</v>
      </c>
      <c r="B597" s="477" t="s">
        <v>1258</v>
      </c>
      <c r="C597" s="340" t="s">
        <v>399</v>
      </c>
      <c r="D597" s="472" t="s">
        <v>155</v>
      </c>
      <c r="E597" s="333"/>
      <c r="F597" s="333"/>
      <c r="G597" s="334"/>
      <c r="H597" s="236"/>
      <c r="I597" s="333"/>
      <c r="J597" s="334"/>
      <c r="K597" s="335"/>
      <c r="L597" s="336"/>
      <c r="M597" s="460" t="s">
        <v>392</v>
      </c>
      <c r="N597" s="336"/>
      <c r="O597" s="337"/>
      <c r="P597" s="337"/>
      <c r="Q597" s="337">
        <v>9.6</v>
      </c>
      <c r="R597" s="337">
        <v>5</v>
      </c>
      <c r="S597" s="337">
        <v>0</v>
      </c>
      <c r="T597" s="337">
        <v>0</v>
      </c>
      <c r="U597" s="337">
        <v>10</v>
      </c>
      <c r="V597" s="337">
        <v>0</v>
      </c>
      <c r="W597" s="337">
        <v>0.30000000000000004</v>
      </c>
      <c r="X597" s="337">
        <v>0</v>
      </c>
      <c r="Y597" s="337">
        <v>0</v>
      </c>
      <c r="Z597" s="337">
        <v>0</v>
      </c>
      <c r="AA597" s="337">
        <v>0</v>
      </c>
      <c r="AB597" s="337">
        <v>0</v>
      </c>
      <c r="AC597" s="337">
        <v>0</v>
      </c>
      <c r="AD597" s="337">
        <v>0</v>
      </c>
      <c r="AE597" s="337">
        <v>0</v>
      </c>
      <c r="AF597" s="337">
        <v>0</v>
      </c>
      <c r="AG597" s="337">
        <v>0</v>
      </c>
      <c r="AH597" s="337">
        <v>0</v>
      </c>
      <c r="AI597" s="337">
        <v>0</v>
      </c>
      <c r="AJ597" s="337">
        <v>0</v>
      </c>
      <c r="AK597" s="337">
        <v>0</v>
      </c>
      <c r="AL597" s="337">
        <v>0</v>
      </c>
      <c r="AM597" s="337">
        <v>0</v>
      </c>
      <c r="AN597" s="337">
        <v>0</v>
      </c>
      <c r="AO597" s="337">
        <v>0</v>
      </c>
      <c r="AP597" s="337">
        <v>0</v>
      </c>
      <c r="AQ597" s="337">
        <v>0</v>
      </c>
      <c r="AR597" s="337">
        <v>0</v>
      </c>
      <c r="AS597" s="337">
        <v>0</v>
      </c>
      <c r="AT597" s="337">
        <v>0</v>
      </c>
      <c r="AU597" s="337">
        <v>0</v>
      </c>
      <c r="AV597" s="337">
        <v>0.5</v>
      </c>
      <c r="AW597" s="337">
        <v>0</v>
      </c>
      <c r="AX597" s="337">
        <v>0</v>
      </c>
      <c r="AY597" s="337">
        <v>0</v>
      </c>
      <c r="AZ597" s="337">
        <v>0</v>
      </c>
      <c r="BA597" s="337">
        <v>0</v>
      </c>
      <c r="BB597" s="337">
        <v>0</v>
      </c>
      <c r="BC597" s="337">
        <v>0</v>
      </c>
      <c r="BD597" s="337">
        <v>0</v>
      </c>
      <c r="BE597" s="337">
        <v>0</v>
      </c>
      <c r="BF597" s="337">
        <v>0</v>
      </c>
      <c r="BG597" s="337">
        <v>0</v>
      </c>
      <c r="BH597" s="337">
        <v>0</v>
      </c>
      <c r="BI597" s="337">
        <v>0</v>
      </c>
      <c r="BJ597" s="337">
        <v>5</v>
      </c>
      <c r="BK597" s="337">
        <v>0</v>
      </c>
      <c r="BL597" s="337">
        <v>0</v>
      </c>
      <c r="BM597" s="337">
        <v>0</v>
      </c>
      <c r="BN597" s="337">
        <v>0</v>
      </c>
      <c r="BO597" s="337">
        <v>0</v>
      </c>
      <c r="BP597" s="337">
        <v>0</v>
      </c>
    </row>
    <row r="598" spans="1:78" ht="21" customHeight="1">
      <c r="A598" s="302" t="s">
        <v>1260</v>
      </c>
      <c r="B598" s="303" t="s">
        <v>1261</v>
      </c>
      <c r="C598" s="13"/>
      <c r="D598" s="302"/>
      <c r="E598" s="304"/>
      <c r="F598" s="304">
        <v>0</v>
      </c>
      <c r="G598" s="304"/>
      <c r="H598" s="305">
        <f t="shared" si="76"/>
        <v>0</v>
      </c>
      <c r="I598" s="304"/>
      <c r="J598" s="305">
        <f t="shared" si="77"/>
        <v>0</v>
      </c>
      <c r="K598" s="306"/>
      <c r="L598" s="192"/>
      <c r="M598" s="460" t="s">
        <v>392</v>
      </c>
      <c r="N598" s="299"/>
      <c r="O598" s="194"/>
      <c r="P598" s="194">
        <v>0</v>
      </c>
      <c r="Q598" s="194"/>
      <c r="R598" s="194"/>
      <c r="S598" s="194"/>
      <c r="T598" s="194"/>
      <c r="U598" s="194"/>
      <c r="V598" s="194"/>
      <c r="W598" s="194"/>
      <c r="X598" s="194"/>
      <c r="Y598" s="194"/>
      <c r="Z598" s="194"/>
      <c r="AA598" s="194"/>
      <c r="AB598" s="194"/>
      <c r="AC598" s="194"/>
      <c r="AD598" s="194"/>
      <c r="AE598" s="194"/>
      <c r="AF598" s="194"/>
      <c r="AG598" s="194"/>
      <c r="AH598" s="194"/>
      <c r="AI598" s="194"/>
      <c r="AJ598" s="194"/>
      <c r="AK598" s="194"/>
      <c r="AL598" s="194"/>
      <c r="AM598" s="194"/>
      <c r="AN598" s="194"/>
      <c r="AO598" s="194"/>
      <c r="AP598" s="194"/>
      <c r="AQ598" s="194"/>
      <c r="AR598" s="194"/>
      <c r="AS598" s="194"/>
      <c r="AT598" s="194"/>
      <c r="AU598" s="194"/>
      <c r="AV598" s="194"/>
      <c r="AW598" s="194"/>
      <c r="AX598" s="194"/>
      <c r="AY598" s="194"/>
      <c r="AZ598" s="194"/>
      <c r="BA598" s="194"/>
      <c r="BB598" s="194"/>
      <c r="BC598" s="194"/>
      <c r="BD598" s="194"/>
      <c r="BE598" s="194">
        <v>0</v>
      </c>
      <c r="BF598" s="194"/>
      <c r="BG598" s="194"/>
      <c r="BH598" s="194"/>
      <c r="BI598" s="194"/>
      <c r="BJ598" s="194"/>
      <c r="BK598" s="194"/>
      <c r="BL598" s="194"/>
      <c r="BM598" s="194"/>
      <c r="BN598" s="194"/>
      <c r="BO598" s="194"/>
      <c r="BP598" s="194"/>
      <c r="BQ598" s="307"/>
      <c r="BR598" s="307"/>
      <c r="BS598" s="308"/>
      <c r="BT598" s="309"/>
      <c r="BU598" s="194">
        <f t="shared" si="78"/>
        <v>0</v>
      </c>
      <c r="BV598" s="310"/>
      <c r="BW598" s="310"/>
      <c r="BX598" s="310"/>
      <c r="BY598" s="310"/>
      <c r="BZ598" s="311"/>
    </row>
    <row r="599" spans="1:78" ht="21" customHeight="1">
      <c r="A599" s="317">
        <v>1</v>
      </c>
      <c r="B599" s="318" t="s">
        <v>1262</v>
      </c>
      <c r="C599" s="461" t="s">
        <v>422</v>
      </c>
      <c r="D599" s="317" t="s">
        <v>159</v>
      </c>
      <c r="E599" s="305"/>
      <c r="F599" s="305">
        <v>0.02</v>
      </c>
      <c r="G599" s="305"/>
      <c r="H599" s="305">
        <f t="shared" si="76"/>
        <v>0.02</v>
      </c>
      <c r="I599" s="305"/>
      <c r="J599" s="305">
        <f t="shared" ref="J599:J610" si="79">SUM(O599:BP599)-V599</f>
        <v>0.02</v>
      </c>
      <c r="K599" s="319" t="s">
        <v>570</v>
      </c>
      <c r="L599" s="299"/>
      <c r="M599" s="460" t="s">
        <v>392</v>
      </c>
      <c r="N599" s="458" t="s">
        <v>381</v>
      </c>
      <c r="O599" s="349"/>
      <c r="P599" s="194">
        <v>0</v>
      </c>
      <c r="Q599" s="349">
        <v>0.02</v>
      </c>
      <c r="R599" s="349"/>
      <c r="S599" s="349"/>
      <c r="T599" s="349"/>
      <c r="U599" s="349"/>
      <c r="V599" s="349"/>
      <c r="W599" s="349"/>
      <c r="X599" s="349"/>
      <c r="Y599" s="349"/>
      <c r="Z599" s="349"/>
      <c r="AA599" s="194"/>
      <c r="AB599" s="194"/>
      <c r="AC599" s="194"/>
      <c r="AD599" s="349"/>
      <c r="AE599" s="349"/>
      <c r="AF599" s="349"/>
      <c r="AG599" s="194"/>
      <c r="AH599" s="349"/>
      <c r="AI599" s="194"/>
      <c r="AJ599" s="194"/>
      <c r="AK599" s="194"/>
      <c r="AL599" s="194"/>
      <c r="AM599" s="194"/>
      <c r="AN599" s="194"/>
      <c r="AO599" s="194"/>
      <c r="AP599" s="349"/>
      <c r="AQ599" s="349"/>
      <c r="AR599" s="349"/>
      <c r="AS599" s="349"/>
      <c r="AT599" s="349"/>
      <c r="AU599" s="349"/>
      <c r="AV599" s="349"/>
      <c r="AW599" s="349"/>
      <c r="AX599" s="349"/>
      <c r="AY599" s="349"/>
      <c r="AZ599" s="349"/>
      <c r="BA599" s="349"/>
      <c r="BB599" s="194"/>
      <c r="BC599" s="349"/>
      <c r="BD599" s="194"/>
      <c r="BE599" s="194">
        <v>0</v>
      </c>
      <c r="BF599" s="194"/>
      <c r="BG599" s="194"/>
      <c r="BH599" s="194"/>
      <c r="BI599" s="194"/>
      <c r="BJ599" s="194"/>
      <c r="BK599" s="194"/>
      <c r="BL599" s="194"/>
      <c r="BM599" s="194"/>
      <c r="BN599" s="194"/>
      <c r="BO599" s="194"/>
      <c r="BP599" s="194"/>
      <c r="BQ599" s="193" t="s">
        <v>1263</v>
      </c>
      <c r="BR599" s="193" t="s">
        <v>1264</v>
      </c>
      <c r="BS599" s="321"/>
      <c r="BU599" s="194">
        <f t="shared" si="78"/>
        <v>-0.02</v>
      </c>
      <c r="BV599" s="322"/>
      <c r="BW599" s="322"/>
      <c r="BX599" s="322"/>
      <c r="BY599" s="322"/>
    </row>
    <row r="600" spans="1:78" ht="21" customHeight="1">
      <c r="A600" s="302" t="s">
        <v>1265</v>
      </c>
      <c r="B600" s="303" t="s">
        <v>1266</v>
      </c>
      <c r="C600" s="13"/>
      <c r="D600" s="302"/>
      <c r="E600" s="304"/>
      <c r="F600" s="304">
        <v>0</v>
      </c>
      <c r="G600" s="304"/>
      <c r="H600" s="305">
        <f t="shared" si="76"/>
        <v>0</v>
      </c>
      <c r="I600" s="304"/>
      <c r="J600" s="305">
        <f t="shared" si="79"/>
        <v>0</v>
      </c>
      <c r="K600" s="306"/>
      <c r="L600" s="192"/>
      <c r="M600" s="460" t="s">
        <v>392</v>
      </c>
      <c r="N600" s="299"/>
      <c r="O600" s="194"/>
      <c r="P600" s="194">
        <v>0</v>
      </c>
      <c r="Q600" s="194"/>
      <c r="R600" s="194"/>
      <c r="S600" s="194"/>
      <c r="T600" s="194"/>
      <c r="U600" s="194"/>
      <c r="V600" s="194"/>
      <c r="W600" s="194"/>
      <c r="X600" s="194"/>
      <c r="Y600" s="194"/>
      <c r="Z600" s="194"/>
      <c r="AA600" s="194"/>
      <c r="AB600" s="194"/>
      <c r="AC600" s="194"/>
      <c r="AD600" s="194"/>
      <c r="AE600" s="194"/>
      <c r="AF600" s="194"/>
      <c r="AG600" s="194"/>
      <c r="AH600" s="194"/>
      <c r="AI600" s="194"/>
      <c r="AJ600" s="194"/>
      <c r="AK600" s="194"/>
      <c r="AL600" s="194"/>
      <c r="AM600" s="194"/>
      <c r="AN600" s="194"/>
      <c r="AO600" s="194"/>
      <c r="AP600" s="194"/>
      <c r="AQ600" s="194"/>
      <c r="AR600" s="194"/>
      <c r="AS600" s="194"/>
      <c r="AT600" s="194"/>
      <c r="AU600" s="194"/>
      <c r="AV600" s="194"/>
      <c r="AW600" s="194"/>
      <c r="AX600" s="194"/>
      <c r="AY600" s="194"/>
      <c r="AZ600" s="194"/>
      <c r="BA600" s="194"/>
      <c r="BB600" s="194"/>
      <c r="BC600" s="194"/>
      <c r="BD600" s="194"/>
      <c r="BE600" s="194">
        <v>0</v>
      </c>
      <c r="BF600" s="194"/>
      <c r="BG600" s="194"/>
      <c r="BH600" s="194"/>
      <c r="BI600" s="194"/>
      <c r="BJ600" s="194"/>
      <c r="BK600" s="194"/>
      <c r="BL600" s="194"/>
      <c r="BM600" s="194"/>
      <c r="BN600" s="194"/>
      <c r="BO600" s="194"/>
      <c r="BP600" s="194"/>
      <c r="BQ600" s="307"/>
      <c r="BR600" s="307"/>
      <c r="BS600" s="308"/>
      <c r="BT600" s="309"/>
      <c r="BU600" s="194">
        <f t="shared" si="78"/>
        <v>0</v>
      </c>
      <c r="BV600" s="310"/>
      <c r="BW600" s="310"/>
      <c r="BX600" s="310"/>
      <c r="BY600" s="310"/>
      <c r="BZ600" s="311"/>
    </row>
    <row r="601" spans="1:78" ht="21.75" customHeight="1">
      <c r="A601" s="317">
        <v>1</v>
      </c>
      <c r="B601" s="318" t="s">
        <v>1267</v>
      </c>
      <c r="C601" s="461" t="s">
        <v>406</v>
      </c>
      <c r="D601" s="317" t="s">
        <v>173</v>
      </c>
      <c r="E601" s="305">
        <v>0.4</v>
      </c>
      <c r="F601" s="305">
        <v>0.4</v>
      </c>
      <c r="G601" s="305"/>
      <c r="H601" s="305">
        <f t="shared" si="76"/>
        <v>0.4</v>
      </c>
      <c r="I601" s="305"/>
      <c r="J601" s="305">
        <f t="shared" si="79"/>
        <v>0.4</v>
      </c>
      <c r="K601" s="319" t="s">
        <v>389</v>
      </c>
      <c r="L601" s="299"/>
      <c r="M601" s="460" t="s">
        <v>392</v>
      </c>
      <c r="N601" s="458" t="s">
        <v>381</v>
      </c>
      <c r="O601" s="194"/>
      <c r="P601" s="194">
        <v>0.4</v>
      </c>
      <c r="Q601" s="194"/>
      <c r="R601" s="194"/>
      <c r="S601" s="194"/>
      <c r="T601" s="194"/>
      <c r="U601" s="194"/>
      <c r="V601" s="194"/>
      <c r="W601" s="194"/>
      <c r="X601" s="194"/>
      <c r="Y601" s="194"/>
      <c r="Z601" s="194"/>
      <c r="AA601" s="194"/>
      <c r="AB601" s="194"/>
      <c r="AC601" s="194"/>
      <c r="AD601" s="194"/>
      <c r="AE601" s="194"/>
      <c r="AF601" s="194"/>
      <c r="AG601" s="194"/>
      <c r="AH601" s="194"/>
      <c r="AI601" s="194"/>
      <c r="AJ601" s="194"/>
      <c r="AK601" s="194"/>
      <c r="AL601" s="194"/>
      <c r="AM601" s="194"/>
      <c r="AN601" s="194"/>
      <c r="AO601" s="194"/>
      <c r="AP601" s="194"/>
      <c r="AQ601" s="194"/>
      <c r="AR601" s="194"/>
      <c r="AS601" s="194"/>
      <c r="AT601" s="194"/>
      <c r="AU601" s="194"/>
      <c r="AV601" s="194"/>
      <c r="AW601" s="194"/>
      <c r="AX601" s="194"/>
      <c r="AY601" s="194"/>
      <c r="AZ601" s="194"/>
      <c r="BA601" s="194"/>
      <c r="BB601" s="194"/>
      <c r="BC601" s="194"/>
      <c r="BD601" s="194"/>
      <c r="BE601" s="194">
        <v>0</v>
      </c>
      <c r="BF601" s="194"/>
      <c r="BG601" s="194"/>
      <c r="BH601" s="194"/>
      <c r="BI601" s="194"/>
      <c r="BJ601" s="194"/>
      <c r="BK601" s="194"/>
      <c r="BL601" s="194"/>
      <c r="BM601" s="194"/>
      <c r="BN601" s="194"/>
      <c r="BO601" s="194"/>
      <c r="BP601" s="194"/>
      <c r="BQ601" s="193" t="s">
        <v>1268</v>
      </c>
      <c r="BR601" s="193"/>
      <c r="BS601" s="321" t="s">
        <v>409</v>
      </c>
      <c r="BU601" s="194">
        <f t="shared" si="78"/>
        <v>0</v>
      </c>
      <c r="BV601" s="322"/>
      <c r="BW601" s="322"/>
      <c r="BX601" s="322" t="s">
        <v>410</v>
      </c>
      <c r="BY601" s="322"/>
    </row>
    <row r="602" spans="1:78" ht="21.75" customHeight="1">
      <c r="A602" s="317">
        <v>2</v>
      </c>
      <c r="B602" s="318" t="s">
        <v>1269</v>
      </c>
      <c r="C602" s="461" t="s">
        <v>416</v>
      </c>
      <c r="D602" s="317" t="s">
        <v>173</v>
      </c>
      <c r="E602" s="305">
        <v>0.2</v>
      </c>
      <c r="F602" s="305">
        <v>0.2</v>
      </c>
      <c r="G602" s="305"/>
      <c r="H602" s="305">
        <f t="shared" si="76"/>
        <v>0.2</v>
      </c>
      <c r="I602" s="305"/>
      <c r="J602" s="305">
        <f t="shared" si="79"/>
        <v>0.2</v>
      </c>
      <c r="K602" s="319" t="s">
        <v>389</v>
      </c>
      <c r="L602" s="299"/>
      <c r="M602" s="460" t="s">
        <v>392</v>
      </c>
      <c r="N602" s="458" t="s">
        <v>381</v>
      </c>
      <c r="O602" s="194"/>
      <c r="P602" s="194">
        <v>0.2</v>
      </c>
      <c r="Q602" s="194"/>
      <c r="R602" s="194"/>
      <c r="S602" s="194"/>
      <c r="T602" s="194"/>
      <c r="U602" s="194"/>
      <c r="V602" s="194"/>
      <c r="W602" s="194"/>
      <c r="X602" s="194"/>
      <c r="Y602" s="194"/>
      <c r="Z602" s="194"/>
      <c r="AA602" s="194"/>
      <c r="AB602" s="194"/>
      <c r="AC602" s="194"/>
      <c r="AD602" s="194"/>
      <c r="AE602" s="194"/>
      <c r="AF602" s="194"/>
      <c r="AG602" s="194"/>
      <c r="AH602" s="194"/>
      <c r="AI602" s="194"/>
      <c r="AJ602" s="194"/>
      <c r="AK602" s="194"/>
      <c r="AL602" s="194"/>
      <c r="AM602" s="194"/>
      <c r="AN602" s="194"/>
      <c r="AO602" s="194"/>
      <c r="AP602" s="194"/>
      <c r="AQ602" s="194"/>
      <c r="AR602" s="194"/>
      <c r="AS602" s="194"/>
      <c r="AT602" s="194"/>
      <c r="AU602" s="194"/>
      <c r="AV602" s="194"/>
      <c r="AW602" s="194"/>
      <c r="AX602" s="194"/>
      <c r="AY602" s="194"/>
      <c r="AZ602" s="194"/>
      <c r="BA602" s="194"/>
      <c r="BB602" s="194"/>
      <c r="BC602" s="194"/>
      <c r="BD602" s="194"/>
      <c r="BE602" s="194">
        <v>0</v>
      </c>
      <c r="BF602" s="194"/>
      <c r="BG602" s="194"/>
      <c r="BH602" s="194"/>
      <c r="BI602" s="194"/>
      <c r="BJ602" s="194"/>
      <c r="BK602" s="194"/>
      <c r="BL602" s="194"/>
      <c r="BM602" s="194"/>
      <c r="BN602" s="194"/>
      <c r="BO602" s="194"/>
      <c r="BP602" s="194"/>
      <c r="BQ602" s="193" t="s">
        <v>1270</v>
      </c>
      <c r="BR602" s="193"/>
      <c r="BS602" s="321" t="s">
        <v>409</v>
      </c>
      <c r="BU602" s="194">
        <f t="shared" si="78"/>
        <v>0</v>
      </c>
      <c r="BV602" s="322"/>
      <c r="BW602" s="322"/>
      <c r="BX602" s="322"/>
      <c r="BY602" s="322"/>
    </row>
    <row r="603" spans="1:78" ht="21.75" customHeight="1">
      <c r="A603" s="317">
        <v>3</v>
      </c>
      <c r="B603" s="318" t="s">
        <v>1271</v>
      </c>
      <c r="C603" s="461" t="s">
        <v>420</v>
      </c>
      <c r="D603" s="317" t="s">
        <v>173</v>
      </c>
      <c r="E603" s="305">
        <v>0.3</v>
      </c>
      <c r="F603" s="305">
        <v>0.1</v>
      </c>
      <c r="G603" s="305"/>
      <c r="H603" s="305">
        <f t="shared" si="76"/>
        <v>0.1</v>
      </c>
      <c r="I603" s="305"/>
      <c r="J603" s="305">
        <f t="shared" si="79"/>
        <v>0.1</v>
      </c>
      <c r="K603" s="319" t="s">
        <v>389</v>
      </c>
      <c r="L603" s="329">
        <v>0</v>
      </c>
      <c r="M603" s="460" t="s">
        <v>392</v>
      </c>
      <c r="N603" s="458" t="s">
        <v>381</v>
      </c>
      <c r="O603" s="194">
        <v>0.1</v>
      </c>
      <c r="P603" s="194">
        <v>0</v>
      </c>
      <c r="Q603" s="194"/>
      <c r="R603" s="194"/>
      <c r="S603" s="194"/>
      <c r="T603" s="194"/>
      <c r="U603" s="194"/>
      <c r="V603" s="194"/>
      <c r="W603" s="194"/>
      <c r="X603" s="194"/>
      <c r="Y603" s="194"/>
      <c r="Z603" s="194"/>
      <c r="AA603" s="194"/>
      <c r="AB603" s="194"/>
      <c r="AC603" s="194"/>
      <c r="AD603" s="194"/>
      <c r="AE603" s="194"/>
      <c r="AF603" s="194"/>
      <c r="AG603" s="194"/>
      <c r="AH603" s="194"/>
      <c r="AI603" s="194"/>
      <c r="AJ603" s="194"/>
      <c r="AK603" s="194"/>
      <c r="AL603" s="194"/>
      <c r="AM603" s="194"/>
      <c r="AN603" s="194"/>
      <c r="AO603" s="194"/>
      <c r="AP603" s="194"/>
      <c r="AQ603" s="194"/>
      <c r="AR603" s="194"/>
      <c r="AS603" s="194"/>
      <c r="AT603" s="194"/>
      <c r="AU603" s="194"/>
      <c r="AV603" s="194"/>
      <c r="AW603" s="194"/>
      <c r="AX603" s="194"/>
      <c r="AY603" s="194"/>
      <c r="AZ603" s="194"/>
      <c r="BA603" s="194"/>
      <c r="BB603" s="194"/>
      <c r="BC603" s="194"/>
      <c r="BD603" s="194"/>
      <c r="BE603" s="194">
        <v>0</v>
      </c>
      <c r="BF603" s="194"/>
      <c r="BG603" s="194"/>
      <c r="BH603" s="194"/>
      <c r="BI603" s="322" t="s">
        <v>1272</v>
      </c>
      <c r="BJ603" s="322"/>
      <c r="BK603" s="322"/>
      <c r="BL603" s="436"/>
      <c r="BS603" s="296"/>
      <c r="BU603" s="194">
        <f t="shared" si="78"/>
        <v>0.19999999999999998</v>
      </c>
      <c r="BV603" s="322"/>
      <c r="BW603" s="322"/>
      <c r="BX603" s="299" t="s">
        <v>410</v>
      </c>
      <c r="BY603" s="329"/>
    </row>
    <row r="604" spans="1:78" ht="21.75" customHeight="1">
      <c r="A604" s="317">
        <v>4</v>
      </c>
      <c r="B604" s="318" t="s">
        <v>1273</v>
      </c>
      <c r="C604" s="461" t="s">
        <v>420</v>
      </c>
      <c r="D604" s="317" t="s">
        <v>173</v>
      </c>
      <c r="E604" s="305">
        <v>0.1</v>
      </c>
      <c r="F604" s="305">
        <v>0.3</v>
      </c>
      <c r="G604" s="305"/>
      <c r="H604" s="305">
        <f t="shared" si="76"/>
        <v>0.3</v>
      </c>
      <c r="I604" s="305"/>
      <c r="J604" s="305">
        <f t="shared" si="79"/>
        <v>0.3</v>
      </c>
      <c r="K604" s="319" t="s">
        <v>389</v>
      </c>
      <c r="L604" s="299"/>
      <c r="M604" s="460" t="s">
        <v>392</v>
      </c>
      <c r="N604" s="458" t="s">
        <v>381</v>
      </c>
      <c r="O604" s="194"/>
      <c r="P604" s="194">
        <v>0</v>
      </c>
      <c r="Q604" s="194">
        <v>0.3</v>
      </c>
      <c r="R604" s="194"/>
      <c r="S604" s="194"/>
      <c r="T604" s="194"/>
      <c r="U604" s="194"/>
      <c r="V604" s="194"/>
      <c r="W604" s="194"/>
      <c r="X604" s="194"/>
      <c r="Y604" s="194"/>
      <c r="Z604" s="194"/>
      <c r="AA604" s="194"/>
      <c r="AB604" s="194"/>
      <c r="AC604" s="194"/>
      <c r="AD604" s="194"/>
      <c r="AE604" s="194"/>
      <c r="AF604" s="194"/>
      <c r="AG604" s="194"/>
      <c r="AH604" s="194"/>
      <c r="AI604" s="194"/>
      <c r="AJ604" s="194"/>
      <c r="AK604" s="194"/>
      <c r="AL604" s="194"/>
      <c r="AM604" s="194"/>
      <c r="AN604" s="194"/>
      <c r="AO604" s="194"/>
      <c r="AP604" s="194"/>
      <c r="AQ604" s="194"/>
      <c r="AR604" s="194"/>
      <c r="AS604" s="194"/>
      <c r="AT604" s="194"/>
      <c r="AU604" s="194"/>
      <c r="AV604" s="194"/>
      <c r="AW604" s="194"/>
      <c r="AX604" s="194"/>
      <c r="AY604" s="194"/>
      <c r="AZ604" s="194"/>
      <c r="BA604" s="194"/>
      <c r="BB604" s="194"/>
      <c r="BC604" s="194"/>
      <c r="BD604" s="194"/>
      <c r="BE604" s="194">
        <v>0</v>
      </c>
      <c r="BF604" s="194"/>
      <c r="BG604" s="194"/>
      <c r="BH604" s="194"/>
      <c r="BI604" s="194"/>
      <c r="BJ604" s="194"/>
      <c r="BK604" s="194"/>
      <c r="BL604" s="194"/>
      <c r="BM604" s="194"/>
      <c r="BN604" s="194"/>
      <c r="BO604" s="194"/>
      <c r="BP604" s="194"/>
      <c r="BQ604" s="193" t="s">
        <v>1272</v>
      </c>
      <c r="BR604" s="193"/>
      <c r="BS604" s="321" t="s">
        <v>479</v>
      </c>
      <c r="BU604" s="194">
        <f t="shared" si="78"/>
        <v>-0.19999999999999998</v>
      </c>
      <c r="BV604" s="322"/>
      <c r="BW604" s="322"/>
      <c r="BX604" s="322"/>
      <c r="BY604" s="322" t="s">
        <v>410</v>
      </c>
    </row>
    <row r="605" spans="1:78" ht="21.75" customHeight="1">
      <c r="A605" s="317">
        <v>5</v>
      </c>
      <c r="B605" s="318" t="s">
        <v>1274</v>
      </c>
      <c r="C605" s="461" t="s">
        <v>422</v>
      </c>
      <c r="D605" s="317" t="s">
        <v>173</v>
      </c>
      <c r="E605" s="305">
        <v>0.40460000000000002</v>
      </c>
      <c r="F605" s="305">
        <v>0.40460000000000002</v>
      </c>
      <c r="G605" s="305"/>
      <c r="H605" s="305">
        <f t="shared" si="76"/>
        <v>0.40460000000000002</v>
      </c>
      <c r="I605" s="305">
        <v>0.2</v>
      </c>
      <c r="J605" s="305">
        <f t="shared" si="79"/>
        <v>0.2046</v>
      </c>
      <c r="K605" s="319" t="s">
        <v>389</v>
      </c>
      <c r="L605" s="299"/>
      <c r="M605" s="460" t="s">
        <v>392</v>
      </c>
      <c r="N605" s="458" t="s">
        <v>381</v>
      </c>
      <c r="O605" s="194"/>
      <c r="P605" s="194">
        <v>0</v>
      </c>
      <c r="Q605" s="194"/>
      <c r="R605" s="194">
        <v>5.0000000000000017E-2</v>
      </c>
      <c r="S605" s="194"/>
      <c r="T605" s="194"/>
      <c r="U605" s="194"/>
      <c r="V605" s="194"/>
      <c r="W605" s="194"/>
      <c r="X605" s="194"/>
      <c r="Y605" s="194"/>
      <c r="Z605" s="194"/>
      <c r="AA605" s="194"/>
      <c r="AB605" s="194"/>
      <c r="AC605" s="194"/>
      <c r="AD605" s="194"/>
      <c r="AE605" s="194"/>
      <c r="AF605" s="194"/>
      <c r="AG605" s="194"/>
      <c r="AH605" s="194"/>
      <c r="AI605" s="194"/>
      <c r="AJ605" s="194"/>
      <c r="AK605" s="194"/>
      <c r="AL605" s="194"/>
      <c r="AM605" s="194"/>
      <c r="AN605" s="194"/>
      <c r="AO605" s="194"/>
      <c r="AP605" s="194"/>
      <c r="AQ605" s="194"/>
      <c r="AR605" s="194"/>
      <c r="AS605" s="194"/>
      <c r="AT605" s="194"/>
      <c r="AU605" s="194"/>
      <c r="AV605" s="194"/>
      <c r="AW605" s="194"/>
      <c r="AX605" s="194"/>
      <c r="AY605" s="194"/>
      <c r="AZ605" s="194"/>
      <c r="BA605" s="194"/>
      <c r="BB605" s="194"/>
      <c r="BC605" s="194"/>
      <c r="BD605" s="194">
        <v>0.15459999999999999</v>
      </c>
      <c r="BE605" s="194">
        <v>0</v>
      </c>
      <c r="BF605" s="194"/>
      <c r="BG605" s="194"/>
      <c r="BH605" s="194"/>
      <c r="BI605" s="194"/>
      <c r="BJ605" s="194"/>
      <c r="BK605" s="194"/>
      <c r="BL605" s="194"/>
      <c r="BM605" s="194"/>
      <c r="BN605" s="194"/>
      <c r="BO605" s="194"/>
      <c r="BP605" s="194"/>
      <c r="BQ605" s="193" t="s">
        <v>1275</v>
      </c>
      <c r="BR605" s="193"/>
      <c r="BS605" s="321" t="s">
        <v>409</v>
      </c>
      <c r="BU605" s="194">
        <f t="shared" si="78"/>
        <v>0</v>
      </c>
      <c r="BV605" s="322"/>
      <c r="BW605" s="322"/>
      <c r="BX605" s="322"/>
      <c r="BY605" s="322"/>
    </row>
    <row r="606" spans="1:78" ht="21.75" customHeight="1">
      <c r="A606" s="317">
        <v>6</v>
      </c>
      <c r="B606" s="318" t="s">
        <v>1276</v>
      </c>
      <c r="C606" s="461" t="s">
        <v>424</v>
      </c>
      <c r="D606" s="317" t="s">
        <v>173</v>
      </c>
      <c r="E606" s="305">
        <v>1</v>
      </c>
      <c r="F606" s="305">
        <v>1</v>
      </c>
      <c r="G606" s="305"/>
      <c r="H606" s="305">
        <f t="shared" si="76"/>
        <v>1</v>
      </c>
      <c r="I606" s="305"/>
      <c r="J606" s="305">
        <f t="shared" si="79"/>
        <v>1</v>
      </c>
      <c r="K606" s="319" t="s">
        <v>389</v>
      </c>
      <c r="L606" s="299"/>
      <c r="M606" s="460" t="s">
        <v>392</v>
      </c>
      <c r="N606" s="458" t="s">
        <v>381</v>
      </c>
      <c r="O606" s="194"/>
      <c r="P606" s="194">
        <v>0</v>
      </c>
      <c r="Q606" s="194">
        <v>1</v>
      </c>
      <c r="R606" s="194"/>
      <c r="S606" s="194"/>
      <c r="T606" s="194"/>
      <c r="U606" s="194"/>
      <c r="V606" s="194"/>
      <c r="W606" s="194"/>
      <c r="X606" s="194"/>
      <c r="Y606" s="194"/>
      <c r="Z606" s="194"/>
      <c r="AA606" s="194"/>
      <c r="AB606" s="194"/>
      <c r="AC606" s="194"/>
      <c r="AD606" s="194"/>
      <c r="AE606" s="194"/>
      <c r="AF606" s="194"/>
      <c r="AG606" s="194"/>
      <c r="AH606" s="194"/>
      <c r="AI606" s="194"/>
      <c r="AJ606" s="194"/>
      <c r="AK606" s="194"/>
      <c r="AL606" s="194"/>
      <c r="AM606" s="194"/>
      <c r="AN606" s="194"/>
      <c r="AO606" s="194"/>
      <c r="AP606" s="194"/>
      <c r="AQ606" s="194"/>
      <c r="AR606" s="194"/>
      <c r="AS606" s="194"/>
      <c r="AT606" s="194"/>
      <c r="AU606" s="194"/>
      <c r="AV606" s="194"/>
      <c r="AW606" s="194"/>
      <c r="AX606" s="194"/>
      <c r="AY606" s="194"/>
      <c r="AZ606" s="194"/>
      <c r="BA606" s="194"/>
      <c r="BB606" s="194"/>
      <c r="BC606" s="194"/>
      <c r="BD606" s="194"/>
      <c r="BE606" s="194">
        <v>0</v>
      </c>
      <c r="BF606" s="194"/>
      <c r="BG606" s="194"/>
      <c r="BH606" s="194"/>
      <c r="BI606" s="194"/>
      <c r="BJ606" s="194"/>
      <c r="BK606" s="194"/>
      <c r="BL606" s="194"/>
      <c r="BM606" s="194"/>
      <c r="BN606" s="194"/>
      <c r="BO606" s="194"/>
      <c r="BP606" s="194"/>
      <c r="BQ606" s="193" t="s">
        <v>1277</v>
      </c>
      <c r="BR606" s="193"/>
      <c r="BS606" s="321" t="s">
        <v>409</v>
      </c>
      <c r="BU606" s="194">
        <f t="shared" si="78"/>
        <v>0</v>
      </c>
      <c r="BV606" s="322"/>
      <c r="BW606" s="322"/>
      <c r="BX606" s="322"/>
      <c r="BY606" s="322"/>
    </row>
    <row r="607" spans="1:78" ht="21.75" customHeight="1">
      <c r="A607" s="317">
        <v>7</v>
      </c>
      <c r="B607" s="318" t="s">
        <v>1278</v>
      </c>
      <c r="C607" s="461" t="s">
        <v>427</v>
      </c>
      <c r="D607" s="317" t="s">
        <v>173</v>
      </c>
      <c r="E607" s="305">
        <v>7.0000000000000007E-2</v>
      </c>
      <c r="F607" s="305">
        <v>7.0000000000000007E-2</v>
      </c>
      <c r="G607" s="305"/>
      <c r="H607" s="305">
        <f t="shared" si="76"/>
        <v>7.0000000000000007E-2</v>
      </c>
      <c r="I607" s="305"/>
      <c r="J607" s="305">
        <f t="shared" si="79"/>
        <v>7.0000000000000007E-2</v>
      </c>
      <c r="K607" s="319" t="s">
        <v>389</v>
      </c>
      <c r="L607" s="299"/>
      <c r="M607" s="460" t="s">
        <v>392</v>
      </c>
      <c r="N607" s="458" t="s">
        <v>381</v>
      </c>
      <c r="O607" s="194"/>
      <c r="P607" s="194">
        <v>0.03</v>
      </c>
      <c r="Q607" s="194">
        <v>0.04</v>
      </c>
      <c r="R607" s="194"/>
      <c r="S607" s="194"/>
      <c r="T607" s="194"/>
      <c r="U607" s="194"/>
      <c r="V607" s="194"/>
      <c r="W607" s="194"/>
      <c r="X607" s="194"/>
      <c r="Y607" s="194"/>
      <c r="Z607" s="194"/>
      <c r="AA607" s="194"/>
      <c r="AB607" s="194"/>
      <c r="AC607" s="194"/>
      <c r="AD607" s="194"/>
      <c r="AE607" s="194"/>
      <c r="AF607" s="194"/>
      <c r="AG607" s="194"/>
      <c r="AH607" s="194"/>
      <c r="AI607" s="194"/>
      <c r="AJ607" s="194"/>
      <c r="AK607" s="194"/>
      <c r="AL607" s="194"/>
      <c r="AM607" s="194"/>
      <c r="AN607" s="194"/>
      <c r="AO607" s="194"/>
      <c r="AP607" s="194"/>
      <c r="AQ607" s="194"/>
      <c r="AR607" s="194"/>
      <c r="AS607" s="194"/>
      <c r="AT607" s="194"/>
      <c r="AU607" s="194"/>
      <c r="AV607" s="194"/>
      <c r="AW607" s="194"/>
      <c r="AX607" s="194"/>
      <c r="AY607" s="194"/>
      <c r="AZ607" s="194"/>
      <c r="BA607" s="194"/>
      <c r="BB607" s="194"/>
      <c r="BC607" s="194"/>
      <c r="BD607" s="194"/>
      <c r="BE607" s="194">
        <v>0</v>
      </c>
      <c r="BF607" s="194"/>
      <c r="BG607" s="194"/>
      <c r="BH607" s="194"/>
      <c r="BI607" s="194"/>
      <c r="BJ607" s="194"/>
      <c r="BK607" s="194"/>
      <c r="BL607" s="194"/>
      <c r="BM607" s="194"/>
      <c r="BN607" s="194"/>
      <c r="BO607" s="194"/>
      <c r="BP607" s="194"/>
      <c r="BQ607" s="193" t="s">
        <v>1279</v>
      </c>
      <c r="BR607" s="193"/>
      <c r="BS607" s="321" t="s">
        <v>479</v>
      </c>
      <c r="BU607" s="194">
        <f t="shared" si="78"/>
        <v>0</v>
      </c>
      <c r="BV607" s="322"/>
      <c r="BW607" s="322"/>
      <c r="BX607" s="322"/>
      <c r="BY607" s="322"/>
    </row>
    <row r="608" spans="1:78" ht="21.75" hidden="1" customHeight="1">
      <c r="A608" s="317">
        <v>3</v>
      </c>
      <c r="B608" s="318" t="s">
        <v>1280</v>
      </c>
      <c r="C608" s="461" t="s">
        <v>418</v>
      </c>
      <c r="D608" s="317" t="s">
        <v>173</v>
      </c>
      <c r="E608" s="305">
        <v>0.2</v>
      </c>
      <c r="F608" s="305">
        <v>0</v>
      </c>
      <c r="G608" s="305"/>
      <c r="H608" s="305">
        <f>I608+J608</f>
        <v>0</v>
      </c>
      <c r="I608" s="305"/>
      <c r="J608" s="305">
        <f>SUM(O608:BP608)-V608</f>
        <v>0</v>
      </c>
      <c r="K608" s="319" t="s">
        <v>388</v>
      </c>
      <c r="L608" s="299"/>
      <c r="M608" s="460" t="s">
        <v>392</v>
      </c>
      <c r="N608" s="299"/>
      <c r="O608" s="194"/>
      <c r="P608" s="194">
        <v>0</v>
      </c>
      <c r="Q608" s="194"/>
      <c r="R608" s="194"/>
      <c r="S608" s="194"/>
      <c r="T608" s="194"/>
      <c r="U608" s="194"/>
      <c r="V608" s="194"/>
      <c r="W608" s="194"/>
      <c r="X608" s="194"/>
      <c r="Y608" s="194"/>
      <c r="Z608" s="194"/>
      <c r="AA608" s="194"/>
      <c r="AB608" s="194"/>
      <c r="AC608" s="194"/>
      <c r="AD608" s="194"/>
      <c r="AE608" s="194"/>
      <c r="AF608" s="194"/>
      <c r="AG608" s="194"/>
      <c r="AH608" s="194"/>
      <c r="AI608" s="194"/>
      <c r="AJ608" s="194"/>
      <c r="AK608" s="194"/>
      <c r="AL608" s="194"/>
      <c r="AM608" s="194"/>
      <c r="AN608" s="194"/>
      <c r="AO608" s="194"/>
      <c r="AP608" s="194"/>
      <c r="AQ608" s="194"/>
      <c r="AR608" s="194"/>
      <c r="AS608" s="194"/>
      <c r="AT608" s="194"/>
      <c r="AU608" s="194"/>
      <c r="AV608" s="194"/>
      <c r="AW608" s="194"/>
      <c r="AX608" s="194"/>
      <c r="AY608" s="194"/>
      <c r="AZ608" s="194"/>
      <c r="BA608" s="194"/>
      <c r="BB608" s="194"/>
      <c r="BC608" s="194"/>
      <c r="BD608" s="194"/>
      <c r="BE608" s="194">
        <v>0</v>
      </c>
      <c r="BF608" s="194"/>
      <c r="BG608" s="194"/>
      <c r="BH608" s="194"/>
      <c r="BI608" s="194"/>
      <c r="BJ608" s="194"/>
      <c r="BK608" s="194"/>
      <c r="BL608" s="194"/>
      <c r="BM608" s="194"/>
      <c r="BN608" s="194"/>
      <c r="BO608" s="194"/>
      <c r="BP608" s="194"/>
      <c r="BQ608" s="193" t="s">
        <v>1281</v>
      </c>
      <c r="BR608" s="193" t="s">
        <v>1282</v>
      </c>
      <c r="BS608" s="321" t="s">
        <v>409</v>
      </c>
      <c r="BU608" s="194">
        <f>E608-H608</f>
        <v>0.2</v>
      </c>
      <c r="BV608" s="322"/>
      <c r="BW608" s="322" t="s">
        <v>410</v>
      </c>
      <c r="BX608" s="322"/>
      <c r="BY608" s="322"/>
    </row>
    <row r="609" spans="1:78" ht="23.25" customHeight="1">
      <c r="A609" s="302" t="s">
        <v>1283</v>
      </c>
      <c r="B609" s="303" t="s">
        <v>1284</v>
      </c>
      <c r="C609" s="13"/>
      <c r="D609" s="302"/>
      <c r="E609" s="304"/>
      <c r="F609" s="304">
        <v>0</v>
      </c>
      <c r="G609" s="304"/>
      <c r="H609" s="305">
        <f t="shared" si="76"/>
        <v>0</v>
      </c>
      <c r="I609" s="304"/>
      <c r="J609" s="305">
        <f t="shared" si="79"/>
        <v>0</v>
      </c>
      <c r="K609" s="306"/>
      <c r="L609" s="192"/>
      <c r="M609" s="460" t="s">
        <v>392</v>
      </c>
      <c r="N609" s="299"/>
      <c r="O609" s="194"/>
      <c r="P609" s="194">
        <v>0</v>
      </c>
      <c r="Q609" s="194"/>
      <c r="R609" s="194"/>
      <c r="S609" s="194"/>
      <c r="T609" s="194"/>
      <c r="U609" s="194"/>
      <c r="V609" s="194"/>
      <c r="W609" s="194"/>
      <c r="X609" s="194"/>
      <c r="Y609" s="194"/>
      <c r="Z609" s="194"/>
      <c r="AA609" s="194"/>
      <c r="AB609" s="194"/>
      <c r="AC609" s="194"/>
      <c r="AD609" s="194"/>
      <c r="AE609" s="194"/>
      <c r="AF609" s="194"/>
      <c r="AG609" s="194"/>
      <c r="AH609" s="194"/>
      <c r="AI609" s="194"/>
      <c r="AJ609" s="194"/>
      <c r="AK609" s="194"/>
      <c r="AL609" s="194"/>
      <c r="AM609" s="194"/>
      <c r="AN609" s="194"/>
      <c r="AO609" s="194"/>
      <c r="AP609" s="194"/>
      <c r="AQ609" s="194"/>
      <c r="AR609" s="194"/>
      <c r="AS609" s="194"/>
      <c r="AT609" s="194"/>
      <c r="AU609" s="194"/>
      <c r="AV609" s="194"/>
      <c r="AW609" s="194"/>
      <c r="AX609" s="194"/>
      <c r="AY609" s="194"/>
      <c r="AZ609" s="194"/>
      <c r="BA609" s="194"/>
      <c r="BB609" s="194"/>
      <c r="BC609" s="194"/>
      <c r="BD609" s="194"/>
      <c r="BE609" s="194">
        <v>0</v>
      </c>
      <c r="BF609" s="194"/>
      <c r="BG609" s="194"/>
      <c r="BH609" s="194"/>
      <c r="BI609" s="194"/>
      <c r="BJ609" s="194"/>
      <c r="BK609" s="194"/>
      <c r="BL609" s="194"/>
      <c r="BM609" s="194"/>
      <c r="BN609" s="194"/>
      <c r="BO609" s="194"/>
      <c r="BP609" s="194"/>
      <c r="BQ609" s="307"/>
      <c r="BR609" s="307"/>
      <c r="BS609" s="308"/>
      <c r="BT609" s="309"/>
      <c r="BU609" s="194">
        <f t="shared" si="78"/>
        <v>0</v>
      </c>
      <c r="BV609" s="310"/>
      <c r="BW609" s="310"/>
      <c r="BX609" s="310"/>
      <c r="BY609" s="310"/>
      <c r="BZ609" s="311"/>
    </row>
    <row r="610" spans="1:78" ht="23.25" customHeight="1">
      <c r="A610" s="317">
        <v>1</v>
      </c>
      <c r="B610" s="318" t="s">
        <v>1285</v>
      </c>
      <c r="C610" s="462" t="s">
        <v>436</v>
      </c>
      <c r="D610" s="317" t="s">
        <v>181</v>
      </c>
      <c r="E610" s="305">
        <v>4.2</v>
      </c>
      <c r="F610" s="305">
        <v>4.2</v>
      </c>
      <c r="G610" s="305"/>
      <c r="H610" s="305">
        <f t="shared" si="76"/>
        <v>4.2</v>
      </c>
      <c r="I610" s="305"/>
      <c r="J610" s="305">
        <f t="shared" si="79"/>
        <v>4.2</v>
      </c>
      <c r="K610" s="319" t="s">
        <v>389</v>
      </c>
      <c r="L610" s="299"/>
      <c r="M610" s="460" t="s">
        <v>392</v>
      </c>
      <c r="N610" s="458" t="s">
        <v>381</v>
      </c>
      <c r="O610" s="194">
        <v>2.5</v>
      </c>
      <c r="P610" s="194">
        <v>0.5</v>
      </c>
      <c r="Q610" s="194">
        <v>0.5</v>
      </c>
      <c r="R610" s="194">
        <v>0.7</v>
      </c>
      <c r="S610" s="194"/>
      <c r="T610" s="194"/>
      <c r="U610" s="194"/>
      <c r="V610" s="194"/>
      <c r="W610" s="194"/>
      <c r="X610" s="194"/>
      <c r="Y610" s="194"/>
      <c r="Z610" s="194"/>
      <c r="AA610" s="194"/>
      <c r="AB610" s="194"/>
      <c r="AC610" s="194"/>
      <c r="AD610" s="194"/>
      <c r="AE610" s="194"/>
      <c r="AF610" s="194"/>
      <c r="AG610" s="194"/>
      <c r="AH610" s="194"/>
      <c r="AI610" s="194"/>
      <c r="AJ610" s="194"/>
      <c r="AK610" s="194"/>
      <c r="AL610" s="194"/>
      <c r="AM610" s="194"/>
      <c r="AN610" s="194"/>
      <c r="AO610" s="194"/>
      <c r="AP610" s="194"/>
      <c r="AQ610" s="194"/>
      <c r="AR610" s="194"/>
      <c r="AS610" s="194"/>
      <c r="AT610" s="194"/>
      <c r="AU610" s="194"/>
      <c r="AV610" s="194"/>
      <c r="AW610" s="194"/>
      <c r="AX610" s="194"/>
      <c r="AY610" s="194"/>
      <c r="AZ610" s="194"/>
      <c r="BA610" s="194"/>
      <c r="BB610" s="194"/>
      <c r="BC610" s="194"/>
      <c r="BD610" s="194"/>
      <c r="BE610" s="194">
        <v>0</v>
      </c>
      <c r="BF610" s="194"/>
      <c r="BG610" s="194"/>
      <c r="BH610" s="194"/>
      <c r="BI610" s="194"/>
      <c r="BJ610" s="194"/>
      <c r="BK610" s="194"/>
      <c r="BL610" s="194"/>
      <c r="BM610" s="194"/>
      <c r="BN610" s="194"/>
      <c r="BO610" s="194"/>
      <c r="BP610" s="194"/>
      <c r="BQ610" s="193" t="s">
        <v>1286</v>
      </c>
      <c r="BR610" s="193"/>
      <c r="BS610" s="321" t="s">
        <v>479</v>
      </c>
      <c r="BU610" s="194">
        <f t="shared" si="78"/>
        <v>0</v>
      </c>
      <c r="BV610" s="322"/>
      <c r="BW610" s="322"/>
      <c r="BX610" s="322"/>
      <c r="BY610" s="322"/>
    </row>
    <row r="611" spans="1:78" ht="23.25" customHeight="1">
      <c r="A611" s="302" t="s">
        <v>1287</v>
      </c>
      <c r="B611" s="303" t="s">
        <v>1288</v>
      </c>
      <c r="C611" s="13"/>
      <c r="D611" s="302"/>
      <c r="E611" s="304"/>
      <c r="F611" s="304">
        <v>0</v>
      </c>
      <c r="G611" s="304"/>
      <c r="H611" s="305">
        <f t="shared" si="76"/>
        <v>0</v>
      </c>
      <c r="I611" s="304"/>
      <c r="J611" s="305">
        <f t="shared" ref="J611" si="80">SUM(O611:BP611)-V611</f>
        <v>0</v>
      </c>
      <c r="K611" s="306"/>
      <c r="L611" s="192"/>
      <c r="M611" s="460" t="s">
        <v>392</v>
      </c>
      <c r="N611" s="299"/>
      <c r="O611" s="194"/>
      <c r="P611" s="194">
        <v>0</v>
      </c>
      <c r="Q611" s="194"/>
      <c r="R611" s="194"/>
      <c r="S611" s="194"/>
      <c r="T611" s="194"/>
      <c r="U611" s="194"/>
      <c r="V611" s="194"/>
      <c r="W611" s="194"/>
      <c r="X611" s="194"/>
      <c r="Y611" s="194"/>
      <c r="Z611" s="194"/>
      <c r="AA611" s="194"/>
      <c r="AB611" s="194"/>
      <c r="AC611" s="194"/>
      <c r="AD611" s="194"/>
      <c r="AE611" s="194"/>
      <c r="AF611" s="194"/>
      <c r="AG611" s="194"/>
      <c r="AH611" s="194"/>
      <c r="AI611" s="194"/>
      <c r="AJ611" s="194"/>
      <c r="AK611" s="194"/>
      <c r="AL611" s="194"/>
      <c r="AM611" s="194"/>
      <c r="AN611" s="194"/>
      <c r="AO611" s="194"/>
      <c r="AP611" s="194"/>
      <c r="AQ611" s="194"/>
      <c r="AR611" s="194"/>
      <c r="AS611" s="194"/>
      <c r="AT611" s="194"/>
      <c r="AU611" s="194"/>
      <c r="AV611" s="194"/>
      <c r="AW611" s="194"/>
      <c r="AX611" s="194"/>
      <c r="AY611" s="194"/>
      <c r="AZ611" s="194"/>
      <c r="BA611" s="194"/>
      <c r="BB611" s="194"/>
      <c r="BC611" s="194"/>
      <c r="BD611" s="194"/>
      <c r="BE611" s="194">
        <v>0</v>
      </c>
      <c r="BF611" s="194"/>
      <c r="BG611" s="194"/>
      <c r="BH611" s="194"/>
      <c r="BI611" s="194"/>
      <c r="BJ611" s="194"/>
      <c r="BK611" s="194"/>
      <c r="BL611" s="194"/>
      <c r="BM611" s="194"/>
      <c r="BN611" s="194"/>
      <c r="BO611" s="194"/>
      <c r="BP611" s="194"/>
      <c r="BQ611" s="307"/>
      <c r="BR611" s="307"/>
      <c r="BS611" s="308"/>
      <c r="BT611" s="309"/>
      <c r="BU611" s="194">
        <f t="shared" si="78"/>
        <v>0</v>
      </c>
      <c r="BV611" s="310"/>
      <c r="BW611" s="310"/>
      <c r="BX611" s="310"/>
      <c r="BY611" s="310"/>
      <c r="BZ611" s="311"/>
    </row>
    <row r="612" spans="1:78" ht="17.25" hidden="1">
      <c r="A612" s="302"/>
      <c r="B612" s="312" t="s">
        <v>348</v>
      </c>
      <c r="C612" s="313">
        <v>-1</v>
      </c>
      <c r="D612" s="302"/>
      <c r="E612" s="304"/>
      <c r="F612" s="304"/>
      <c r="G612" s="304"/>
      <c r="H612" s="305" t="e">
        <f t="shared" si="76"/>
        <v>#REF!</v>
      </c>
      <c r="I612" s="304"/>
      <c r="J612" s="305" t="e">
        <f>#REF!</f>
        <v>#REF!</v>
      </c>
      <c r="K612" s="306"/>
      <c r="L612" s="192"/>
      <c r="M612" s="460" t="s">
        <v>392</v>
      </c>
      <c r="N612" s="299"/>
      <c r="O612" s="194"/>
      <c r="P612" s="194"/>
      <c r="Q612" s="194"/>
      <c r="R612" s="194"/>
      <c r="S612" s="194"/>
      <c r="T612" s="194"/>
      <c r="U612" s="194"/>
      <c r="V612" s="194"/>
      <c r="W612" s="194"/>
      <c r="X612" s="194"/>
      <c r="Y612" s="194"/>
      <c r="Z612" s="194"/>
      <c r="AA612" s="194"/>
      <c r="AB612" s="194"/>
      <c r="AC612" s="194"/>
      <c r="AD612" s="194"/>
      <c r="AE612" s="194"/>
      <c r="AF612" s="194"/>
      <c r="AG612" s="194"/>
      <c r="AH612" s="194"/>
      <c r="AI612" s="194"/>
      <c r="AJ612" s="194"/>
      <c r="AK612" s="194"/>
      <c r="AL612" s="194"/>
      <c r="AM612" s="194"/>
      <c r="AN612" s="194"/>
      <c r="AO612" s="194"/>
      <c r="AP612" s="194"/>
      <c r="AQ612" s="194"/>
      <c r="AR612" s="194"/>
      <c r="AS612" s="194"/>
      <c r="AT612" s="194"/>
      <c r="AU612" s="194"/>
      <c r="AV612" s="194"/>
      <c r="AW612" s="194"/>
      <c r="AX612" s="194"/>
      <c r="AY612" s="194"/>
      <c r="AZ612" s="194"/>
      <c r="BA612" s="194"/>
      <c r="BB612" s="194"/>
      <c r="BC612" s="194"/>
      <c r="BD612" s="194"/>
      <c r="BE612" s="194"/>
      <c r="BF612" s="194"/>
      <c r="BG612" s="194"/>
      <c r="BH612" s="194"/>
      <c r="BI612" s="194"/>
      <c r="BJ612" s="194"/>
      <c r="BK612" s="194"/>
      <c r="BL612" s="194"/>
      <c r="BM612" s="194"/>
      <c r="BN612" s="194"/>
      <c r="BO612" s="194"/>
      <c r="BP612" s="194"/>
      <c r="BQ612" s="307"/>
      <c r="BR612" s="307"/>
      <c r="BS612" s="308"/>
      <c r="BT612" s="309"/>
      <c r="BU612" s="194" t="e">
        <f t="shared" si="78"/>
        <v>#REF!</v>
      </c>
      <c r="BV612" s="310"/>
      <c r="BW612" s="310"/>
      <c r="BX612" s="310"/>
      <c r="BY612" s="310"/>
      <c r="BZ612" s="311"/>
    </row>
    <row r="613" spans="1:78" ht="17.25" hidden="1">
      <c r="A613" s="302"/>
      <c r="B613" s="312" t="s">
        <v>393</v>
      </c>
      <c r="C613" s="313">
        <v>-2</v>
      </c>
      <c r="D613" s="302"/>
      <c r="E613" s="304"/>
      <c r="F613" s="304"/>
      <c r="G613" s="304"/>
      <c r="H613" s="305" t="e">
        <f t="shared" si="76"/>
        <v>#REF!</v>
      </c>
      <c r="I613" s="304"/>
      <c r="J613" s="305" t="e">
        <f>#REF!</f>
        <v>#REF!</v>
      </c>
      <c r="K613" s="306"/>
      <c r="L613" s="192"/>
      <c r="M613" s="460" t="s">
        <v>392</v>
      </c>
      <c r="N613" s="299"/>
      <c r="O613" s="194"/>
      <c r="P613" s="194"/>
      <c r="Q613" s="194"/>
      <c r="R613" s="194"/>
      <c r="S613" s="194"/>
      <c r="T613" s="194"/>
      <c r="U613" s="194"/>
      <c r="V613" s="194"/>
      <c r="W613" s="194"/>
      <c r="X613" s="194"/>
      <c r="Y613" s="194"/>
      <c r="Z613" s="194"/>
      <c r="AA613" s="194"/>
      <c r="AB613" s="194"/>
      <c r="AC613" s="194"/>
      <c r="AD613" s="194"/>
      <c r="AE613" s="194"/>
      <c r="AF613" s="194"/>
      <c r="AG613" s="194"/>
      <c r="AH613" s="194"/>
      <c r="AI613" s="194"/>
      <c r="AJ613" s="194"/>
      <c r="AK613" s="194"/>
      <c r="AL613" s="194"/>
      <c r="AM613" s="194"/>
      <c r="AN613" s="194"/>
      <c r="AO613" s="194"/>
      <c r="AP613" s="194"/>
      <c r="AQ613" s="194"/>
      <c r="AR613" s="194"/>
      <c r="AS613" s="194"/>
      <c r="AT613" s="194"/>
      <c r="AU613" s="194"/>
      <c r="AV613" s="194"/>
      <c r="AW613" s="194"/>
      <c r="AX613" s="194"/>
      <c r="AY613" s="194"/>
      <c r="AZ613" s="194"/>
      <c r="BA613" s="194"/>
      <c r="BB613" s="194"/>
      <c r="BC613" s="194"/>
      <c r="BD613" s="194"/>
      <c r="BE613" s="194"/>
      <c r="BF613" s="194"/>
      <c r="BG613" s="194"/>
      <c r="BH613" s="194"/>
      <c r="BI613" s="194"/>
      <c r="BJ613" s="194"/>
      <c r="BK613" s="194"/>
      <c r="BL613" s="194"/>
      <c r="BM613" s="194"/>
      <c r="BN613" s="194"/>
      <c r="BO613" s="194"/>
      <c r="BP613" s="194"/>
      <c r="BQ613" s="307"/>
      <c r="BR613" s="307"/>
      <c r="BS613" s="308"/>
      <c r="BT613" s="309"/>
      <c r="BU613" s="194" t="e">
        <f t="shared" si="78"/>
        <v>#REF!</v>
      </c>
      <c r="BV613" s="310"/>
      <c r="BW613" s="310"/>
      <c r="BX613" s="310"/>
      <c r="BY613" s="310"/>
      <c r="BZ613" s="311"/>
    </row>
    <row r="614" spans="1:78" ht="17.25" hidden="1">
      <c r="A614" s="302"/>
      <c r="B614" s="312" t="s">
        <v>394</v>
      </c>
      <c r="C614" s="313">
        <v>-3</v>
      </c>
      <c r="D614" s="302"/>
      <c r="E614" s="304"/>
      <c r="F614" s="304"/>
      <c r="G614" s="304"/>
      <c r="H614" s="305"/>
      <c r="I614" s="304"/>
      <c r="J614" s="305">
        <f>BF2</f>
        <v>0</v>
      </c>
      <c r="K614" s="306"/>
      <c r="L614" s="192"/>
      <c r="M614" s="460" t="s">
        <v>392</v>
      </c>
      <c r="N614" s="299"/>
      <c r="O614" s="194"/>
      <c r="P614" s="194"/>
      <c r="Q614" s="194"/>
      <c r="R614" s="194"/>
      <c r="S614" s="194"/>
      <c r="T614" s="194"/>
      <c r="U614" s="194"/>
      <c r="V614" s="194"/>
      <c r="W614" s="194"/>
      <c r="X614" s="194"/>
      <c r="Y614" s="194"/>
      <c r="Z614" s="194"/>
      <c r="AA614" s="194"/>
      <c r="AB614" s="194"/>
      <c r="AC614" s="194"/>
      <c r="AD614" s="194"/>
      <c r="AE614" s="194"/>
      <c r="AF614" s="194"/>
      <c r="AG614" s="194"/>
      <c r="AH614" s="194"/>
      <c r="AI614" s="194"/>
      <c r="AJ614" s="194"/>
      <c r="AK614" s="194"/>
      <c r="AL614" s="194"/>
      <c r="AM614" s="194"/>
      <c r="AN614" s="194"/>
      <c r="AO614" s="194"/>
      <c r="AP614" s="194"/>
      <c r="AQ614" s="194"/>
      <c r="AR614" s="194"/>
      <c r="AS614" s="194"/>
      <c r="AT614" s="194"/>
      <c r="AU614" s="194"/>
      <c r="AV614" s="194"/>
      <c r="AW614" s="194"/>
      <c r="AX614" s="194"/>
      <c r="AY614" s="194"/>
      <c r="AZ614" s="194"/>
      <c r="BA614" s="194"/>
      <c r="BB614" s="194"/>
      <c r="BC614" s="194"/>
      <c r="BD614" s="194"/>
      <c r="BE614" s="194"/>
      <c r="BF614" s="194"/>
      <c r="BG614" s="194"/>
      <c r="BH614" s="194"/>
      <c r="BI614" s="194"/>
      <c r="BJ614" s="194"/>
      <c r="BK614" s="194"/>
      <c r="BL614" s="194"/>
      <c r="BM614" s="194"/>
      <c r="BN614" s="194"/>
      <c r="BO614" s="194"/>
      <c r="BP614" s="194"/>
      <c r="BQ614" s="307"/>
      <c r="BR614" s="307"/>
      <c r="BS614" s="308"/>
      <c r="BT614" s="309"/>
      <c r="BU614" s="194"/>
      <c r="BV614" s="310"/>
      <c r="BW614" s="310"/>
      <c r="BX614" s="310"/>
      <c r="BY614" s="310"/>
      <c r="BZ614" s="311"/>
    </row>
    <row r="615" spans="1:78" ht="34.5" hidden="1">
      <c r="A615" s="302"/>
      <c r="B615" s="312" t="s">
        <v>395</v>
      </c>
      <c r="C615" s="313">
        <v>-4</v>
      </c>
      <c r="D615" s="302"/>
      <c r="E615" s="304"/>
      <c r="F615" s="304"/>
      <c r="G615" s="304"/>
      <c r="H615" s="305"/>
      <c r="I615" s="304"/>
      <c r="J615" s="314" t="e">
        <f>J613-J612+J614</f>
        <v>#REF!</v>
      </c>
      <c r="K615" s="306"/>
      <c r="L615" s="192"/>
      <c r="M615" s="460" t="s">
        <v>392</v>
      </c>
      <c r="N615" s="299"/>
      <c r="O615" s="194"/>
      <c r="P615" s="194"/>
      <c r="Q615" s="194"/>
      <c r="R615" s="194"/>
      <c r="S615" s="194"/>
      <c r="T615" s="194"/>
      <c r="U615" s="194"/>
      <c r="V615" s="194"/>
      <c r="W615" s="194"/>
      <c r="X615" s="194"/>
      <c r="Y615" s="194"/>
      <c r="Z615" s="194"/>
      <c r="AA615" s="194"/>
      <c r="AB615" s="194"/>
      <c r="AC615" s="194"/>
      <c r="AD615" s="194"/>
      <c r="AE615" s="194"/>
      <c r="AF615" s="194"/>
      <c r="AG615" s="194"/>
      <c r="AH615" s="194"/>
      <c r="AI615" s="194"/>
      <c r="AJ615" s="194"/>
      <c r="AK615" s="194"/>
      <c r="AL615" s="194"/>
      <c r="AM615" s="194"/>
      <c r="AN615" s="194"/>
      <c r="AO615" s="194"/>
      <c r="AP615" s="194"/>
      <c r="AQ615" s="194"/>
      <c r="AR615" s="194"/>
      <c r="AS615" s="194"/>
      <c r="AT615" s="194"/>
      <c r="AU615" s="194"/>
      <c r="AV615" s="194"/>
      <c r="AW615" s="194"/>
      <c r="AX615" s="194"/>
      <c r="AY615" s="194"/>
      <c r="AZ615" s="194"/>
      <c r="BA615" s="194"/>
      <c r="BB615" s="194"/>
      <c r="BC615" s="194"/>
      <c r="BD615" s="194"/>
      <c r="BE615" s="194"/>
      <c r="BF615" s="194"/>
      <c r="BG615" s="194"/>
      <c r="BH615" s="194"/>
      <c r="BI615" s="194"/>
      <c r="BJ615" s="194"/>
      <c r="BK615" s="194"/>
      <c r="BL615" s="194"/>
      <c r="BM615" s="194"/>
      <c r="BN615" s="194"/>
      <c r="BO615" s="194"/>
      <c r="BP615" s="194"/>
      <c r="BQ615" s="307"/>
      <c r="BR615" s="307"/>
      <c r="BS615" s="308"/>
      <c r="BT615" s="309"/>
      <c r="BU615" s="194"/>
      <c r="BV615" s="310"/>
      <c r="BW615" s="310"/>
      <c r="BX615" s="310"/>
      <c r="BY615" s="310"/>
      <c r="BZ615" s="311"/>
    </row>
    <row r="616" spans="1:78" ht="17.25" hidden="1">
      <c r="A616" s="302"/>
      <c r="B616" s="312" t="s">
        <v>396</v>
      </c>
      <c r="C616" s="313">
        <v>-5</v>
      </c>
      <c r="D616" s="302"/>
      <c r="E616" s="304"/>
      <c r="F616" s="304"/>
      <c r="G616" s="304"/>
      <c r="H616" s="305"/>
      <c r="I616" s="304"/>
      <c r="J616" s="343" t="e">
        <f>SUMPRODUCT(--(D618:D1198=D618),--(N618:N1198=$N$2), J618:J1198)</f>
        <v>#REF!</v>
      </c>
      <c r="K616" s="306"/>
      <c r="L616" s="192"/>
      <c r="M616" s="460" t="s">
        <v>392</v>
      </c>
      <c r="N616" s="299"/>
      <c r="O616" s="194"/>
      <c r="P616" s="194"/>
      <c r="Q616" s="194"/>
      <c r="R616" s="194"/>
      <c r="S616" s="194"/>
      <c r="T616" s="194"/>
      <c r="U616" s="194"/>
      <c r="V616" s="194"/>
      <c r="W616" s="194"/>
      <c r="X616" s="194"/>
      <c r="Y616" s="194"/>
      <c r="Z616" s="194"/>
      <c r="AA616" s="194"/>
      <c r="AB616" s="194"/>
      <c r="AC616" s="194"/>
      <c r="AD616" s="194"/>
      <c r="AE616" s="194"/>
      <c r="AF616" s="194"/>
      <c r="AG616" s="194"/>
      <c r="AH616" s="194"/>
      <c r="AI616" s="194"/>
      <c r="AJ616" s="194"/>
      <c r="AK616" s="194"/>
      <c r="AL616" s="194"/>
      <c r="AM616" s="194"/>
      <c r="AN616" s="194"/>
      <c r="AO616" s="194"/>
      <c r="AP616" s="194"/>
      <c r="AQ616" s="194"/>
      <c r="AR616" s="194"/>
      <c r="AS616" s="194"/>
      <c r="AT616" s="194"/>
      <c r="AU616" s="194"/>
      <c r="AV616" s="194"/>
      <c r="AW616" s="194"/>
      <c r="AX616" s="194"/>
      <c r="AY616" s="194"/>
      <c r="AZ616" s="194"/>
      <c r="BA616" s="194"/>
      <c r="BB616" s="194"/>
      <c r="BC616" s="194"/>
      <c r="BD616" s="194"/>
      <c r="BE616" s="194"/>
      <c r="BF616" s="194"/>
      <c r="BG616" s="194"/>
      <c r="BH616" s="194"/>
      <c r="BI616" s="194"/>
      <c r="BJ616" s="194"/>
      <c r="BK616" s="194"/>
      <c r="BL616" s="194"/>
      <c r="BM616" s="194"/>
      <c r="BN616" s="194"/>
      <c r="BO616" s="194"/>
      <c r="BP616" s="194"/>
      <c r="BQ616" s="307"/>
      <c r="BR616" s="307"/>
      <c r="BS616" s="308"/>
      <c r="BT616" s="309"/>
      <c r="BU616" s="194"/>
      <c r="BV616" s="310"/>
      <c r="BW616" s="310"/>
      <c r="BX616" s="310"/>
      <c r="BY616" s="310"/>
      <c r="BZ616" s="311"/>
    </row>
    <row r="617" spans="1:78" ht="17.25" hidden="1">
      <c r="A617" s="302"/>
      <c r="B617" s="312" t="s">
        <v>397</v>
      </c>
      <c r="C617" s="313">
        <v>-6</v>
      </c>
      <c r="D617" s="302"/>
      <c r="E617" s="304"/>
      <c r="F617" s="304"/>
      <c r="G617" s="304"/>
      <c r="H617" s="305"/>
      <c r="I617" s="304"/>
      <c r="J617" s="314" t="e">
        <f>J616-J615</f>
        <v>#REF!</v>
      </c>
      <c r="K617" s="306"/>
      <c r="L617" s="192" t="s">
        <v>1289</v>
      </c>
      <c r="M617" s="460" t="s">
        <v>392</v>
      </c>
      <c r="N617" s="299"/>
      <c r="O617" s="194"/>
      <c r="P617" s="194"/>
      <c r="Q617" s="194"/>
      <c r="R617" s="194"/>
      <c r="S617" s="194"/>
      <c r="T617" s="194"/>
      <c r="U617" s="194"/>
      <c r="V617" s="194"/>
      <c r="W617" s="194"/>
      <c r="X617" s="194"/>
      <c r="Y617" s="194"/>
      <c r="Z617" s="194"/>
      <c r="AA617" s="194"/>
      <c r="AB617" s="194"/>
      <c r="AC617" s="194"/>
      <c r="AD617" s="194"/>
      <c r="AE617" s="194"/>
      <c r="AF617" s="194"/>
      <c r="AG617" s="194"/>
      <c r="AH617" s="194"/>
      <c r="AI617" s="194"/>
      <c r="AJ617" s="194"/>
      <c r="AK617" s="194"/>
      <c r="AL617" s="194"/>
      <c r="AM617" s="194"/>
      <c r="AN617" s="194"/>
      <c r="AO617" s="194"/>
      <c r="AP617" s="194"/>
      <c r="AQ617" s="194"/>
      <c r="AR617" s="194"/>
      <c r="AS617" s="194"/>
      <c r="AT617" s="194"/>
      <c r="AU617" s="194"/>
      <c r="AV617" s="194"/>
      <c r="AW617" s="194"/>
      <c r="AX617" s="194"/>
      <c r="AY617" s="194"/>
      <c r="AZ617" s="194"/>
      <c r="BA617" s="194"/>
      <c r="BB617" s="194"/>
      <c r="BC617" s="194"/>
      <c r="BD617" s="194"/>
      <c r="BE617" s="194"/>
      <c r="BF617" s="194"/>
      <c r="BG617" s="194"/>
      <c r="BH617" s="194"/>
      <c r="BI617" s="194"/>
      <c r="BJ617" s="194"/>
      <c r="BK617" s="194"/>
      <c r="BL617" s="194"/>
      <c r="BM617" s="194"/>
      <c r="BN617" s="194"/>
      <c r="BO617" s="194"/>
      <c r="BP617" s="194"/>
      <c r="BQ617" s="307"/>
      <c r="BR617" s="307"/>
      <c r="BS617" s="308"/>
      <c r="BT617" s="309"/>
      <c r="BU617" s="194"/>
      <c r="BV617" s="310"/>
      <c r="BW617" s="310"/>
      <c r="BX617" s="310"/>
      <c r="BY617" s="310"/>
      <c r="BZ617" s="311"/>
    </row>
    <row r="618" spans="1:78" ht="21" customHeight="1">
      <c r="A618" s="317">
        <v>1</v>
      </c>
      <c r="B618" s="318" t="s">
        <v>1290</v>
      </c>
      <c r="C618" s="462" t="s">
        <v>436</v>
      </c>
      <c r="D618" s="317" t="s">
        <v>213</v>
      </c>
      <c r="E618" s="305">
        <v>4</v>
      </c>
      <c r="F618" s="305">
        <v>4</v>
      </c>
      <c r="G618" s="305"/>
      <c r="H618" s="305">
        <f t="shared" si="76"/>
        <v>4</v>
      </c>
      <c r="I618" s="305"/>
      <c r="J618" s="305">
        <f>SUM(O618:BP618)-V618</f>
        <v>4</v>
      </c>
      <c r="K618" s="319" t="s">
        <v>389</v>
      </c>
      <c r="L618" s="299"/>
      <c r="M618" s="460" t="s">
        <v>392</v>
      </c>
      <c r="N618" s="458" t="s">
        <v>381</v>
      </c>
      <c r="O618" s="194"/>
      <c r="P618" s="194">
        <v>0</v>
      </c>
      <c r="Q618" s="194">
        <v>4</v>
      </c>
      <c r="R618" s="194"/>
      <c r="S618" s="194"/>
      <c r="T618" s="194"/>
      <c r="U618" s="194"/>
      <c r="V618" s="194"/>
      <c r="W618" s="194"/>
      <c r="X618" s="194"/>
      <c r="Y618" s="194"/>
      <c r="Z618" s="194"/>
      <c r="AA618" s="194"/>
      <c r="AB618" s="194"/>
      <c r="AC618" s="194"/>
      <c r="AD618" s="194"/>
      <c r="AE618" s="194"/>
      <c r="AF618" s="194"/>
      <c r="AG618" s="194"/>
      <c r="AH618" s="194"/>
      <c r="AI618" s="194"/>
      <c r="AJ618" s="194"/>
      <c r="AK618" s="194"/>
      <c r="AL618" s="194"/>
      <c r="AM618" s="194"/>
      <c r="AN618" s="194"/>
      <c r="AO618" s="194"/>
      <c r="AP618" s="194"/>
      <c r="AQ618" s="194"/>
      <c r="AR618" s="194"/>
      <c r="AS618" s="194"/>
      <c r="AT618" s="194"/>
      <c r="AU618" s="194"/>
      <c r="AV618" s="194"/>
      <c r="AW618" s="194"/>
      <c r="AX618" s="194"/>
      <c r="AY618" s="194"/>
      <c r="AZ618" s="194"/>
      <c r="BA618" s="194"/>
      <c r="BB618" s="194"/>
      <c r="BC618" s="194"/>
      <c r="BD618" s="194"/>
      <c r="BE618" s="194">
        <v>0</v>
      </c>
      <c r="BF618" s="194"/>
      <c r="BG618" s="194"/>
      <c r="BH618" s="194"/>
      <c r="BI618" s="194"/>
      <c r="BJ618" s="194"/>
      <c r="BK618" s="194"/>
      <c r="BL618" s="194"/>
      <c r="BM618" s="194"/>
      <c r="BN618" s="194"/>
      <c r="BO618" s="194"/>
      <c r="BP618" s="194"/>
      <c r="BQ618" s="193" t="s">
        <v>1291</v>
      </c>
      <c r="BR618" s="193"/>
      <c r="BS618" s="321"/>
      <c r="BU618" s="194">
        <f>E618-H618</f>
        <v>0</v>
      </c>
      <c r="BV618" s="322"/>
      <c r="BW618" s="322"/>
      <c r="BX618" s="322"/>
      <c r="BY618" s="322"/>
    </row>
    <row r="619" spans="1:78">
      <c r="A619" s="302" t="s">
        <v>1292</v>
      </c>
      <c r="B619" s="303" t="s">
        <v>1293</v>
      </c>
      <c r="C619" s="13"/>
      <c r="D619" s="302"/>
      <c r="E619" s="304"/>
      <c r="F619" s="304">
        <v>0</v>
      </c>
      <c r="G619" s="304"/>
      <c r="H619" s="305">
        <f t="shared" si="76"/>
        <v>0</v>
      </c>
      <c r="I619" s="304"/>
      <c r="J619" s="305">
        <f t="shared" ref="J619:J627" si="81">SUM(O619:BP619)-V619</f>
        <v>0</v>
      </c>
      <c r="K619" s="306"/>
      <c r="L619" s="192"/>
      <c r="M619" s="460" t="s">
        <v>392</v>
      </c>
      <c r="N619" s="299"/>
      <c r="O619" s="194"/>
      <c r="P619" s="194">
        <v>0</v>
      </c>
      <c r="Q619" s="194"/>
      <c r="R619" s="194"/>
      <c r="S619" s="194"/>
      <c r="T619" s="194"/>
      <c r="U619" s="194"/>
      <c r="V619" s="194"/>
      <c r="W619" s="194"/>
      <c r="X619" s="194"/>
      <c r="Y619" s="194"/>
      <c r="Z619" s="194"/>
      <c r="AA619" s="194"/>
      <c r="AB619" s="194"/>
      <c r="AC619" s="194"/>
      <c r="AD619" s="194"/>
      <c r="AE619" s="194"/>
      <c r="AF619" s="194"/>
      <c r="AG619" s="194"/>
      <c r="AH619" s="194"/>
      <c r="AI619" s="194"/>
      <c r="AJ619" s="194"/>
      <c r="AK619" s="194"/>
      <c r="AL619" s="194"/>
      <c r="AM619" s="194"/>
      <c r="AN619" s="194"/>
      <c r="AO619" s="194"/>
      <c r="AP619" s="194"/>
      <c r="AQ619" s="194"/>
      <c r="AR619" s="194"/>
      <c r="AS619" s="194"/>
      <c r="AT619" s="194"/>
      <c r="AU619" s="194"/>
      <c r="AV619" s="194"/>
      <c r="AW619" s="194"/>
      <c r="AX619" s="194"/>
      <c r="AY619" s="194"/>
      <c r="AZ619" s="194"/>
      <c r="BA619" s="194"/>
      <c r="BB619" s="194"/>
      <c r="BC619" s="194"/>
      <c r="BD619" s="194"/>
      <c r="BE619" s="194">
        <v>0</v>
      </c>
      <c r="BF619" s="194"/>
      <c r="BG619" s="194"/>
      <c r="BH619" s="194"/>
      <c r="BI619" s="194"/>
      <c r="BJ619" s="194"/>
      <c r="BK619" s="194"/>
      <c r="BL619" s="194"/>
      <c r="BM619" s="194"/>
      <c r="BN619" s="194"/>
      <c r="BO619" s="194"/>
      <c r="BP619" s="194"/>
      <c r="BQ619" s="307"/>
      <c r="BR619" s="307"/>
      <c r="BS619" s="308"/>
      <c r="BT619" s="309"/>
      <c r="BU619" s="194">
        <f t="shared" ref="BU619:BU620" si="82">E619-H619</f>
        <v>0</v>
      </c>
      <c r="BV619" s="310"/>
      <c r="BW619" s="310"/>
      <c r="BX619" s="310"/>
      <c r="BY619" s="310"/>
      <c r="BZ619" s="311"/>
    </row>
    <row r="620" spans="1:78" ht="49.5">
      <c r="A620" s="317">
        <v>1</v>
      </c>
      <c r="B620" s="318" t="s">
        <v>1294</v>
      </c>
      <c r="C620" s="15" t="s">
        <v>1295</v>
      </c>
      <c r="D620" s="317" t="s">
        <v>202</v>
      </c>
      <c r="E620" s="305">
        <v>25</v>
      </c>
      <c r="F620" s="305">
        <v>25</v>
      </c>
      <c r="G620" s="305"/>
      <c r="H620" s="305">
        <f t="shared" si="76"/>
        <v>25</v>
      </c>
      <c r="I620" s="305"/>
      <c r="J620" s="305">
        <f t="shared" si="81"/>
        <v>25</v>
      </c>
      <c r="K620" s="319" t="s">
        <v>389</v>
      </c>
      <c r="L620" s="299" t="s">
        <v>1296</v>
      </c>
      <c r="M620" s="460" t="s">
        <v>392</v>
      </c>
      <c r="N620" s="458"/>
      <c r="O620" s="194"/>
      <c r="P620" s="194">
        <v>0.5</v>
      </c>
      <c r="Q620" s="194">
        <f>25-2-3-0.5</f>
        <v>19.5</v>
      </c>
      <c r="R620" s="194"/>
      <c r="S620" s="194"/>
      <c r="T620" s="194"/>
      <c r="U620" s="194"/>
      <c r="V620" s="194"/>
      <c r="W620" s="194"/>
      <c r="X620" s="194"/>
      <c r="Y620" s="194"/>
      <c r="Z620" s="194"/>
      <c r="AA620" s="194"/>
      <c r="AB620" s="194"/>
      <c r="AC620" s="194"/>
      <c r="AD620" s="194"/>
      <c r="AE620" s="194"/>
      <c r="AF620" s="194"/>
      <c r="AG620" s="194"/>
      <c r="AH620" s="194"/>
      <c r="AI620" s="194"/>
      <c r="AJ620" s="194"/>
      <c r="AK620" s="194"/>
      <c r="AL620" s="194"/>
      <c r="AM620" s="194"/>
      <c r="AN620" s="194"/>
      <c r="AO620" s="194"/>
      <c r="AP620" s="194"/>
      <c r="AQ620" s="194"/>
      <c r="AR620" s="194"/>
      <c r="AS620" s="194"/>
      <c r="AT620" s="194"/>
      <c r="AU620" s="194"/>
      <c r="AV620" s="194"/>
      <c r="AW620" s="194"/>
      <c r="AX620" s="194"/>
      <c r="AY620" s="194"/>
      <c r="AZ620" s="194"/>
      <c r="BA620" s="194"/>
      <c r="BB620" s="194"/>
      <c r="BC620" s="194"/>
      <c r="BD620" s="194"/>
      <c r="BE620" s="194">
        <v>0</v>
      </c>
      <c r="BF620" s="194"/>
      <c r="BG620" s="194"/>
      <c r="BH620" s="194"/>
      <c r="BI620" s="194"/>
      <c r="BJ620" s="194">
        <v>3</v>
      </c>
      <c r="BK620" s="194"/>
      <c r="BL620" s="194"/>
      <c r="BM620" s="194"/>
      <c r="BN620" s="194">
        <v>2</v>
      </c>
      <c r="BO620" s="194"/>
      <c r="BP620" s="194"/>
      <c r="BQ620" s="193" t="s">
        <v>1297</v>
      </c>
      <c r="BR620" s="193" t="s">
        <v>1298</v>
      </c>
      <c r="BS620" s="321"/>
      <c r="BU620" s="194">
        <f t="shared" si="82"/>
        <v>0</v>
      </c>
      <c r="BV620" s="322"/>
      <c r="BW620" s="322"/>
      <c r="BX620" s="322"/>
      <c r="BY620" s="322"/>
    </row>
    <row r="621" spans="1:78" hidden="1">
      <c r="A621" s="438" t="s">
        <v>461</v>
      </c>
      <c r="B621" s="318" t="s">
        <v>1294</v>
      </c>
      <c r="C621" s="461" t="s">
        <v>404</v>
      </c>
      <c r="D621" s="317"/>
      <c r="E621" s="305">
        <v>2</v>
      </c>
      <c r="F621" s="305">
        <v>0</v>
      </c>
      <c r="G621" s="305"/>
      <c r="H621" s="305">
        <f t="shared" si="76"/>
        <v>2</v>
      </c>
      <c r="I621" s="305"/>
      <c r="J621" s="305">
        <f t="shared" si="81"/>
        <v>2</v>
      </c>
      <c r="K621" s="319"/>
      <c r="L621" s="299"/>
      <c r="M621" s="460" t="s">
        <v>392</v>
      </c>
      <c r="N621" s="299"/>
      <c r="O621" s="194"/>
      <c r="P621" s="194">
        <v>0.5</v>
      </c>
      <c r="Q621" s="194">
        <v>1.5</v>
      </c>
      <c r="R621" s="194"/>
      <c r="S621" s="194"/>
      <c r="T621" s="194"/>
      <c r="U621" s="194"/>
      <c r="V621" s="194"/>
      <c r="W621" s="194"/>
      <c r="X621" s="194"/>
      <c r="Y621" s="194"/>
      <c r="Z621" s="194"/>
      <c r="AA621" s="194"/>
      <c r="AB621" s="194"/>
      <c r="AC621" s="194"/>
      <c r="AD621" s="194"/>
      <c r="AE621" s="194"/>
      <c r="AF621" s="194"/>
      <c r="AG621" s="194"/>
      <c r="AH621" s="194"/>
      <c r="AI621" s="194"/>
      <c r="AJ621" s="194"/>
      <c r="AK621" s="194"/>
      <c r="AL621" s="194"/>
      <c r="AM621" s="194"/>
      <c r="AN621" s="194"/>
      <c r="AO621" s="194"/>
      <c r="AP621" s="194"/>
      <c r="AQ621" s="194"/>
      <c r="AR621" s="194"/>
      <c r="AS621" s="194"/>
      <c r="AT621" s="194"/>
      <c r="AU621" s="194"/>
      <c r="AV621" s="194"/>
      <c r="AW621" s="194"/>
      <c r="AX621" s="194"/>
      <c r="AY621" s="194"/>
      <c r="AZ621" s="194"/>
      <c r="BA621" s="194"/>
      <c r="BB621" s="194"/>
      <c r="BC621" s="194"/>
      <c r="BD621" s="194"/>
      <c r="BE621" s="194">
        <v>0</v>
      </c>
      <c r="BF621" s="194"/>
      <c r="BG621" s="194"/>
      <c r="BH621" s="194"/>
      <c r="BI621" s="194"/>
      <c r="BJ621" s="194"/>
      <c r="BK621" s="194"/>
      <c r="BL621" s="194"/>
      <c r="BM621" s="194"/>
      <c r="BN621" s="194"/>
      <c r="BO621" s="194"/>
      <c r="BP621" s="194"/>
      <c r="BQ621" s="193" t="s">
        <v>1297</v>
      </c>
      <c r="BR621" s="193"/>
      <c r="BS621" s="321"/>
      <c r="BT621" s="296"/>
      <c r="BV621" s="193"/>
      <c r="BW621" s="193"/>
      <c r="BX621" s="193"/>
      <c r="BY621" s="193"/>
    </row>
    <row r="622" spans="1:78" hidden="1">
      <c r="A622" s="438" t="s">
        <v>461</v>
      </c>
      <c r="B622" s="318" t="s">
        <v>1294</v>
      </c>
      <c r="C622" s="462" t="s">
        <v>436</v>
      </c>
      <c r="D622" s="317" t="s">
        <v>202</v>
      </c>
      <c r="E622" s="305">
        <v>1</v>
      </c>
      <c r="F622" s="305">
        <v>0</v>
      </c>
      <c r="G622" s="305"/>
      <c r="H622" s="305">
        <f t="shared" si="76"/>
        <v>1</v>
      </c>
      <c r="I622" s="305"/>
      <c r="J622" s="305">
        <f t="shared" si="81"/>
        <v>1</v>
      </c>
      <c r="K622" s="319"/>
      <c r="L622" s="299"/>
      <c r="M622" s="460" t="s">
        <v>392</v>
      </c>
      <c r="N622" s="299"/>
      <c r="O622" s="194"/>
      <c r="P622" s="194">
        <v>0</v>
      </c>
      <c r="Q622" s="194">
        <v>1</v>
      </c>
      <c r="R622" s="194"/>
      <c r="S622" s="194"/>
      <c r="T622" s="194"/>
      <c r="U622" s="194"/>
      <c r="V622" s="194"/>
      <c r="W622" s="194"/>
      <c r="X622" s="194"/>
      <c r="Y622" s="194"/>
      <c r="Z622" s="194"/>
      <c r="AA622" s="194"/>
      <c r="AB622" s="194"/>
      <c r="AC622" s="194"/>
      <c r="AD622" s="194"/>
      <c r="AE622" s="194"/>
      <c r="AF622" s="194"/>
      <c r="AG622" s="194"/>
      <c r="AH622" s="194"/>
      <c r="AI622" s="194"/>
      <c r="AJ622" s="194"/>
      <c r="AK622" s="194"/>
      <c r="AL622" s="194"/>
      <c r="AM622" s="194"/>
      <c r="AN622" s="194"/>
      <c r="AO622" s="194"/>
      <c r="AP622" s="194"/>
      <c r="AQ622" s="194"/>
      <c r="AR622" s="194"/>
      <c r="AS622" s="194"/>
      <c r="AT622" s="194"/>
      <c r="AU622" s="194"/>
      <c r="AV622" s="194"/>
      <c r="AW622" s="194"/>
      <c r="AX622" s="194"/>
      <c r="AY622" s="194"/>
      <c r="AZ622" s="194"/>
      <c r="BA622" s="194"/>
      <c r="BB622" s="194"/>
      <c r="BC622" s="194"/>
      <c r="BD622" s="194"/>
      <c r="BE622" s="194">
        <v>0</v>
      </c>
      <c r="BF622" s="194"/>
      <c r="BG622" s="194"/>
      <c r="BH622" s="194"/>
      <c r="BI622" s="194"/>
      <c r="BJ622" s="194"/>
      <c r="BK622" s="194"/>
      <c r="BL622" s="194"/>
      <c r="BM622" s="194"/>
      <c r="BN622" s="194"/>
      <c r="BO622" s="194"/>
      <c r="BP622" s="194"/>
      <c r="BQ622" s="193" t="s">
        <v>1297</v>
      </c>
      <c r="BR622" s="193"/>
      <c r="BS622" s="321"/>
      <c r="BT622" s="296"/>
      <c r="BV622" s="193"/>
      <c r="BW622" s="193"/>
      <c r="BX622" s="193"/>
      <c r="BY622" s="193"/>
    </row>
    <row r="623" spans="1:78" hidden="1">
      <c r="A623" s="438" t="s">
        <v>461</v>
      </c>
      <c r="B623" s="318" t="s">
        <v>1294</v>
      </c>
      <c r="C623" s="461" t="s">
        <v>416</v>
      </c>
      <c r="D623" s="317"/>
      <c r="E623" s="305">
        <v>22</v>
      </c>
      <c r="F623" s="305">
        <v>0</v>
      </c>
      <c r="G623" s="305"/>
      <c r="H623" s="305">
        <f t="shared" si="76"/>
        <v>22</v>
      </c>
      <c r="I623" s="305"/>
      <c r="J623" s="305">
        <f t="shared" si="81"/>
        <v>22</v>
      </c>
      <c r="K623" s="319"/>
      <c r="L623" s="299"/>
      <c r="M623" s="460" t="s">
        <v>392</v>
      </c>
      <c r="N623" s="299"/>
      <c r="O623" s="194"/>
      <c r="P623" s="194">
        <v>0</v>
      </c>
      <c r="Q623" s="194">
        <v>22</v>
      </c>
      <c r="R623" s="194"/>
      <c r="S623" s="194"/>
      <c r="T623" s="194"/>
      <c r="U623" s="194"/>
      <c r="V623" s="194"/>
      <c r="W623" s="194"/>
      <c r="X623" s="194"/>
      <c r="Y623" s="194"/>
      <c r="Z623" s="194"/>
      <c r="AA623" s="194"/>
      <c r="AB623" s="194"/>
      <c r="AC623" s="194"/>
      <c r="AD623" s="194"/>
      <c r="AE623" s="194"/>
      <c r="AF623" s="194"/>
      <c r="AG623" s="194"/>
      <c r="AH623" s="194"/>
      <c r="AI623" s="194"/>
      <c r="AJ623" s="194"/>
      <c r="AK623" s="194"/>
      <c r="AL623" s="194"/>
      <c r="AM623" s="194"/>
      <c r="AN623" s="194"/>
      <c r="AO623" s="194"/>
      <c r="AP623" s="194"/>
      <c r="AQ623" s="194"/>
      <c r="AR623" s="194"/>
      <c r="AS623" s="194"/>
      <c r="AT623" s="194"/>
      <c r="AU623" s="194"/>
      <c r="AV623" s="194"/>
      <c r="AW623" s="194"/>
      <c r="AX623" s="194"/>
      <c r="AY623" s="194"/>
      <c r="AZ623" s="194"/>
      <c r="BA623" s="194"/>
      <c r="BB623" s="194"/>
      <c r="BC623" s="194"/>
      <c r="BD623" s="194"/>
      <c r="BE623" s="194">
        <v>0</v>
      </c>
      <c r="BF623" s="194"/>
      <c r="BG623" s="194"/>
      <c r="BH623" s="194"/>
      <c r="BI623" s="194"/>
      <c r="BJ623" s="194"/>
      <c r="BK623" s="194"/>
      <c r="BL623" s="194"/>
      <c r="BM623" s="194"/>
      <c r="BN623" s="194"/>
      <c r="BO623" s="194"/>
      <c r="BP623" s="194"/>
      <c r="BQ623" s="193" t="s">
        <v>1297</v>
      </c>
      <c r="BR623" s="193"/>
      <c r="BS623" s="321"/>
      <c r="BT623" s="296"/>
      <c r="BV623" s="193"/>
      <c r="BW623" s="193"/>
      <c r="BX623" s="193"/>
      <c r="BY623" s="193"/>
    </row>
    <row r="624" spans="1:78" ht="25.5" customHeight="1">
      <c r="A624" s="317">
        <v>2</v>
      </c>
      <c r="B624" s="16" t="s">
        <v>1299</v>
      </c>
      <c r="C624" s="15" t="s">
        <v>1300</v>
      </c>
      <c r="D624" s="317" t="s">
        <v>202</v>
      </c>
      <c r="E624" s="305">
        <v>29</v>
      </c>
      <c r="F624" s="305">
        <v>29</v>
      </c>
      <c r="G624" s="305"/>
      <c r="H624" s="305">
        <f t="shared" si="76"/>
        <v>29</v>
      </c>
      <c r="I624" s="305"/>
      <c r="J624" s="305">
        <f t="shared" si="81"/>
        <v>29</v>
      </c>
      <c r="K624" s="319" t="s">
        <v>389</v>
      </c>
      <c r="L624" s="299" t="s">
        <v>1296</v>
      </c>
      <c r="M624" s="460" t="s">
        <v>392</v>
      </c>
      <c r="N624" s="458"/>
      <c r="O624" s="194"/>
      <c r="P624" s="194">
        <v>3</v>
      </c>
      <c r="Q624" s="194">
        <v>2</v>
      </c>
      <c r="R624" s="194">
        <f>6-2.19</f>
        <v>3.81</v>
      </c>
      <c r="S624" s="194"/>
      <c r="T624" s="194"/>
      <c r="U624" s="194"/>
      <c r="V624" s="194"/>
      <c r="W624" s="194"/>
      <c r="X624" s="194"/>
      <c r="Y624" s="194"/>
      <c r="Z624" s="194"/>
      <c r="AA624" s="194"/>
      <c r="AB624" s="194"/>
      <c r="AC624" s="194"/>
      <c r="AD624" s="194"/>
      <c r="AE624" s="194"/>
      <c r="AF624" s="194"/>
      <c r="AG624" s="194"/>
      <c r="AH624" s="194"/>
      <c r="AI624" s="194"/>
      <c r="AJ624" s="194"/>
      <c r="AK624" s="194"/>
      <c r="AL624" s="194"/>
      <c r="AM624" s="194"/>
      <c r="AN624" s="194"/>
      <c r="AO624" s="194"/>
      <c r="AP624" s="194"/>
      <c r="AQ624" s="194"/>
      <c r="AR624" s="194"/>
      <c r="AS624" s="194"/>
      <c r="AT624" s="194"/>
      <c r="AU624" s="194"/>
      <c r="AV624" s="194"/>
      <c r="AW624" s="194">
        <f>18+2.19</f>
        <v>20.190000000000001</v>
      </c>
      <c r="AX624" s="194"/>
      <c r="AY624" s="194"/>
      <c r="AZ624" s="194"/>
      <c r="BA624" s="194"/>
      <c r="BB624" s="194"/>
      <c r="BC624" s="194"/>
      <c r="BD624" s="194"/>
      <c r="BE624" s="194">
        <v>0</v>
      </c>
      <c r="BF624" s="194"/>
      <c r="BG624" s="194"/>
      <c r="BH624" s="194"/>
      <c r="BI624" s="194"/>
      <c r="BJ624" s="194"/>
      <c r="BK624" s="194"/>
      <c r="BL624" s="194"/>
      <c r="BM624" s="194"/>
      <c r="BN624" s="194"/>
      <c r="BO624" s="194"/>
      <c r="BP624" s="194"/>
      <c r="BQ624" s="193" t="s">
        <v>1301</v>
      </c>
      <c r="BR624" s="193" t="s">
        <v>841</v>
      </c>
      <c r="BS624" s="321"/>
      <c r="BT624" s="295" t="s">
        <v>703</v>
      </c>
      <c r="BU624" s="194">
        <f>E624-H624</f>
        <v>0</v>
      </c>
      <c r="BV624" s="322"/>
      <c r="BW624" s="322"/>
      <c r="BX624" s="322" t="s">
        <v>410</v>
      </c>
      <c r="BY624" s="322"/>
    </row>
    <row r="625" spans="1:78">
      <c r="A625" s="317">
        <v>3</v>
      </c>
      <c r="B625" s="16" t="s">
        <v>1302</v>
      </c>
      <c r="C625" s="461" t="s">
        <v>402</v>
      </c>
      <c r="D625" s="423" t="s">
        <v>202</v>
      </c>
      <c r="E625" s="305">
        <v>2</v>
      </c>
      <c r="F625" s="305">
        <v>2</v>
      </c>
      <c r="G625" s="305"/>
      <c r="H625" s="305">
        <f t="shared" si="76"/>
        <v>2</v>
      </c>
      <c r="I625" s="305"/>
      <c r="J625" s="305">
        <f t="shared" si="81"/>
        <v>2</v>
      </c>
      <c r="K625" s="319" t="s">
        <v>389</v>
      </c>
      <c r="L625" s="299" t="s">
        <v>1296</v>
      </c>
      <c r="M625" s="460" t="s">
        <v>392</v>
      </c>
      <c r="N625" s="458" t="s">
        <v>381</v>
      </c>
      <c r="O625" s="194"/>
      <c r="P625" s="194">
        <v>0</v>
      </c>
      <c r="Q625" s="194">
        <v>2</v>
      </c>
      <c r="R625" s="194"/>
      <c r="S625" s="194"/>
      <c r="T625" s="194"/>
      <c r="U625" s="194"/>
      <c r="V625" s="194"/>
      <c r="W625" s="194"/>
      <c r="X625" s="194"/>
      <c r="Y625" s="194"/>
      <c r="Z625" s="194"/>
      <c r="AA625" s="194"/>
      <c r="AB625" s="194"/>
      <c r="AC625" s="194"/>
      <c r="AD625" s="194"/>
      <c r="AE625" s="194"/>
      <c r="AF625" s="194"/>
      <c r="AG625" s="194"/>
      <c r="AH625" s="194"/>
      <c r="AI625" s="194"/>
      <c r="AJ625" s="194"/>
      <c r="AK625" s="194"/>
      <c r="AL625" s="194"/>
      <c r="AM625" s="194"/>
      <c r="AN625" s="194"/>
      <c r="AO625" s="194"/>
      <c r="AP625" s="194"/>
      <c r="AQ625" s="194"/>
      <c r="AR625" s="194"/>
      <c r="AS625" s="194"/>
      <c r="AT625" s="194"/>
      <c r="AU625" s="194"/>
      <c r="AV625" s="194"/>
      <c r="AW625" s="194"/>
      <c r="AX625" s="194"/>
      <c r="AY625" s="194"/>
      <c r="AZ625" s="194"/>
      <c r="BA625" s="194"/>
      <c r="BB625" s="194"/>
      <c r="BC625" s="194"/>
      <c r="BD625" s="194"/>
      <c r="BE625" s="194">
        <v>0</v>
      </c>
      <c r="BF625" s="194"/>
      <c r="BG625" s="194"/>
      <c r="BH625" s="194"/>
      <c r="BI625" s="194"/>
      <c r="BJ625" s="194"/>
      <c r="BK625" s="194"/>
      <c r="BL625" s="194"/>
      <c r="BM625" s="194"/>
      <c r="BN625" s="194"/>
      <c r="BO625" s="194"/>
      <c r="BP625" s="194"/>
      <c r="BQ625" s="193" t="s">
        <v>1303</v>
      </c>
      <c r="BR625" s="193"/>
      <c r="BS625" s="321"/>
      <c r="BU625" s="194">
        <f>E625-H625</f>
        <v>0</v>
      </c>
      <c r="BV625" s="322"/>
      <c r="BW625" s="322"/>
      <c r="BX625" s="322"/>
      <c r="BY625" s="322"/>
    </row>
    <row r="626" spans="1:78">
      <c r="A626" s="317">
        <v>4</v>
      </c>
      <c r="B626" s="16" t="s">
        <v>1304</v>
      </c>
      <c r="C626" s="461" t="s">
        <v>420</v>
      </c>
      <c r="D626" s="423" t="s">
        <v>202</v>
      </c>
      <c r="E626" s="305">
        <v>2</v>
      </c>
      <c r="F626" s="305">
        <v>2</v>
      </c>
      <c r="G626" s="305"/>
      <c r="H626" s="305">
        <f t="shared" si="76"/>
        <v>2</v>
      </c>
      <c r="I626" s="305"/>
      <c r="J626" s="305">
        <f t="shared" si="81"/>
        <v>2</v>
      </c>
      <c r="K626" s="319" t="s">
        <v>389</v>
      </c>
      <c r="L626" s="299" t="s">
        <v>1296</v>
      </c>
      <c r="M626" s="460" t="s">
        <v>392</v>
      </c>
      <c r="N626" s="458" t="s">
        <v>381</v>
      </c>
      <c r="O626" s="194"/>
      <c r="P626" s="194">
        <v>0</v>
      </c>
      <c r="Q626" s="194">
        <v>2</v>
      </c>
      <c r="R626" s="194"/>
      <c r="S626" s="194"/>
      <c r="T626" s="194"/>
      <c r="U626" s="194"/>
      <c r="V626" s="194"/>
      <c r="W626" s="194"/>
      <c r="X626" s="194"/>
      <c r="Y626" s="194"/>
      <c r="Z626" s="194"/>
      <c r="AA626" s="194"/>
      <c r="AB626" s="194"/>
      <c r="AC626" s="194"/>
      <c r="AD626" s="194"/>
      <c r="AE626" s="194"/>
      <c r="AF626" s="194"/>
      <c r="AG626" s="194"/>
      <c r="AH626" s="194"/>
      <c r="AI626" s="194"/>
      <c r="AJ626" s="194"/>
      <c r="AK626" s="194"/>
      <c r="AL626" s="194"/>
      <c r="AM626" s="194"/>
      <c r="AN626" s="194"/>
      <c r="AO626" s="194"/>
      <c r="AP626" s="194"/>
      <c r="AQ626" s="194"/>
      <c r="AR626" s="194"/>
      <c r="AS626" s="194"/>
      <c r="AT626" s="194"/>
      <c r="AU626" s="194"/>
      <c r="AV626" s="194"/>
      <c r="AW626" s="194"/>
      <c r="AX626" s="194"/>
      <c r="AY626" s="194"/>
      <c r="AZ626" s="194"/>
      <c r="BA626" s="194"/>
      <c r="BB626" s="194"/>
      <c r="BC626" s="194"/>
      <c r="BD626" s="194"/>
      <c r="BE626" s="194">
        <v>0</v>
      </c>
      <c r="BF626" s="194"/>
      <c r="BG626" s="194"/>
      <c r="BH626" s="194"/>
      <c r="BI626" s="194"/>
      <c r="BJ626" s="194"/>
      <c r="BK626" s="194"/>
      <c r="BL626" s="194"/>
      <c r="BM626" s="194"/>
      <c r="BN626" s="194"/>
      <c r="BO626" s="194"/>
      <c r="BP626" s="194"/>
      <c r="BQ626" s="193" t="s">
        <v>1305</v>
      </c>
      <c r="BR626" s="193"/>
      <c r="BS626" s="321"/>
      <c r="BU626" s="194">
        <f>E626-H626</f>
        <v>0</v>
      </c>
      <c r="BV626" s="322"/>
      <c r="BW626" s="322"/>
      <c r="BX626" s="322" t="s">
        <v>410</v>
      </c>
      <c r="BY626" s="322"/>
    </row>
    <row r="627" spans="1:78" ht="24.75" customHeight="1">
      <c r="A627" s="302" t="s">
        <v>1306</v>
      </c>
      <c r="B627" s="303" t="s">
        <v>77</v>
      </c>
      <c r="C627" s="13"/>
      <c r="D627" s="302"/>
      <c r="E627" s="304"/>
      <c r="F627" s="304">
        <v>0</v>
      </c>
      <c r="G627" s="304"/>
      <c r="H627" s="305">
        <f t="shared" si="76"/>
        <v>0</v>
      </c>
      <c r="I627" s="304"/>
      <c r="J627" s="305">
        <f t="shared" si="81"/>
        <v>0</v>
      </c>
      <c r="K627" s="306"/>
      <c r="L627" s="192"/>
      <c r="M627" s="460" t="s">
        <v>392</v>
      </c>
      <c r="N627" s="299"/>
      <c r="O627" s="194">
        <f>SUM(O628:O670)</f>
        <v>0</v>
      </c>
      <c r="P627" s="194">
        <v>0</v>
      </c>
      <c r="Q627" s="194"/>
      <c r="R627" s="194"/>
      <c r="S627" s="194"/>
      <c r="T627" s="194"/>
      <c r="U627" s="194"/>
      <c r="V627" s="194"/>
      <c r="W627" s="194"/>
      <c r="X627" s="194"/>
      <c r="Y627" s="194"/>
      <c r="Z627" s="194"/>
      <c r="AA627" s="194"/>
      <c r="AB627" s="194"/>
      <c r="AC627" s="194"/>
      <c r="AD627" s="194"/>
      <c r="AE627" s="194"/>
      <c r="AF627" s="194"/>
      <c r="AG627" s="194"/>
      <c r="AH627" s="194"/>
      <c r="AI627" s="194"/>
      <c r="AJ627" s="194"/>
      <c r="AK627" s="194"/>
      <c r="AL627" s="194"/>
      <c r="AM627" s="194"/>
      <c r="AN627" s="194"/>
      <c r="AO627" s="194"/>
      <c r="AP627" s="194"/>
      <c r="AQ627" s="194"/>
      <c r="AR627" s="194"/>
      <c r="AS627" s="194"/>
      <c r="AT627" s="194"/>
      <c r="AU627" s="194"/>
      <c r="AV627" s="194"/>
      <c r="AW627" s="194"/>
      <c r="AX627" s="194"/>
      <c r="AY627" s="194"/>
      <c r="AZ627" s="194"/>
      <c r="BA627" s="194"/>
      <c r="BB627" s="194"/>
      <c r="BC627" s="194"/>
      <c r="BD627" s="194"/>
      <c r="BE627" s="194">
        <v>0</v>
      </c>
      <c r="BF627" s="194"/>
      <c r="BG627" s="194"/>
      <c r="BH627" s="194"/>
      <c r="BI627" s="194"/>
      <c r="BJ627" s="194"/>
      <c r="BK627" s="194"/>
      <c r="BL627" s="194"/>
      <c r="BM627" s="194"/>
      <c r="BN627" s="194"/>
      <c r="BO627" s="194"/>
      <c r="BP627" s="194"/>
      <c r="BQ627" s="307"/>
      <c r="BR627" s="307"/>
      <c r="BS627" s="308"/>
      <c r="BT627" s="309"/>
      <c r="BU627" s="194">
        <f>E627-H627</f>
        <v>0</v>
      </c>
      <c r="BV627" s="310"/>
      <c r="BW627" s="310"/>
      <c r="BX627" s="310"/>
      <c r="BY627" s="310"/>
      <c r="BZ627" s="311"/>
    </row>
    <row r="628" spans="1:78" ht="21.75" customHeight="1">
      <c r="A628" s="317">
        <v>1</v>
      </c>
      <c r="B628" s="318" t="s">
        <v>1307</v>
      </c>
      <c r="C628" s="15" t="s">
        <v>471</v>
      </c>
      <c r="D628" s="317" t="s">
        <v>72</v>
      </c>
      <c r="E628" s="305">
        <v>1630</v>
      </c>
      <c r="F628" s="305"/>
      <c r="G628" s="305"/>
      <c r="H628" s="305">
        <f t="shared" si="76"/>
        <v>1693.92</v>
      </c>
      <c r="I628" s="305"/>
      <c r="J628" s="305">
        <f>SUM(O628:BP628)-V628</f>
        <v>1693.92</v>
      </c>
      <c r="K628" s="319"/>
      <c r="L628" s="299"/>
      <c r="M628" s="460" t="s">
        <v>392</v>
      </c>
      <c r="N628" s="299"/>
      <c r="O628" s="194">
        <f>SUM(O629:O670)</f>
        <v>0</v>
      </c>
      <c r="P628" s="194">
        <f>SUM(P629:P670)</f>
        <v>0</v>
      </c>
      <c r="Q628" s="194">
        <f>SUM(Q629:Q635)</f>
        <v>1693.92</v>
      </c>
      <c r="R628" s="194">
        <f>SUM(R629:R670)</f>
        <v>0</v>
      </c>
      <c r="S628" s="194"/>
      <c r="T628" s="194"/>
      <c r="U628" s="194"/>
      <c r="V628" s="194"/>
      <c r="W628" s="194"/>
      <c r="X628" s="194"/>
      <c r="Y628" s="194"/>
      <c r="Z628" s="194"/>
      <c r="AA628" s="194"/>
      <c r="AB628" s="194"/>
      <c r="AC628" s="194"/>
      <c r="AD628" s="194"/>
      <c r="AE628" s="194"/>
      <c r="AF628" s="194"/>
      <c r="AG628" s="194"/>
      <c r="AH628" s="194"/>
      <c r="AI628" s="194"/>
      <c r="AJ628" s="194"/>
      <c r="AK628" s="194"/>
      <c r="AL628" s="194"/>
      <c r="AM628" s="194"/>
      <c r="AN628" s="194"/>
      <c r="AO628" s="194"/>
      <c r="AP628" s="194"/>
      <c r="AQ628" s="194"/>
      <c r="AR628" s="194"/>
      <c r="AS628" s="194"/>
      <c r="AT628" s="194"/>
      <c r="AU628" s="194"/>
      <c r="AV628" s="194"/>
      <c r="AW628" s="194"/>
      <c r="AX628" s="194"/>
      <c r="AY628" s="194"/>
      <c r="AZ628" s="194"/>
      <c r="BA628" s="194"/>
      <c r="BB628" s="194"/>
      <c r="BC628" s="194"/>
      <c r="BD628" s="194"/>
      <c r="BE628" s="194">
        <v>0</v>
      </c>
      <c r="BF628" s="194"/>
      <c r="BG628" s="194"/>
      <c r="BH628" s="194"/>
      <c r="BI628" s="194"/>
      <c r="BJ628" s="194"/>
      <c r="BK628" s="194"/>
      <c r="BL628" s="194"/>
      <c r="BM628" s="194"/>
      <c r="BN628" s="194"/>
      <c r="BO628" s="194"/>
      <c r="BP628" s="194"/>
      <c r="BQ628" s="329"/>
      <c r="BR628" s="329"/>
      <c r="BU628" s="194">
        <f>E628-H628</f>
        <v>-63.920000000000073</v>
      </c>
      <c r="BV628" s="322"/>
      <c r="BW628" s="322" t="s">
        <v>410</v>
      </c>
      <c r="BX628" s="322"/>
      <c r="BY628" s="322"/>
    </row>
    <row r="629" spans="1:78" ht="21.75" hidden="1" customHeight="1">
      <c r="A629" s="317" t="s">
        <v>869</v>
      </c>
      <c r="B629" s="439" t="s">
        <v>1308</v>
      </c>
      <c r="C629" s="461" t="s">
        <v>404</v>
      </c>
      <c r="D629" s="440"/>
      <c r="E629" s="305">
        <v>291.3</v>
      </c>
      <c r="F629" s="236"/>
      <c r="G629" s="236"/>
      <c r="H629" s="305">
        <f t="shared" si="76"/>
        <v>291.3</v>
      </c>
      <c r="I629" s="305"/>
      <c r="J629" s="305">
        <f t="shared" ref="J629:J635" si="83">SUM(O629:BP629)-V629</f>
        <v>291.3</v>
      </c>
      <c r="K629" s="319" t="s">
        <v>388</v>
      </c>
      <c r="L629" s="329"/>
      <c r="M629" s="460" t="s">
        <v>392</v>
      </c>
      <c r="N629" s="329"/>
      <c r="O629" s="194"/>
      <c r="P629" s="194">
        <v>0</v>
      </c>
      <c r="Q629" s="387">
        <v>291.3</v>
      </c>
      <c r="R629" s="194"/>
      <c r="S629" s="194"/>
      <c r="T629" s="194"/>
      <c r="U629" s="194"/>
      <c r="V629" s="194"/>
      <c r="W629" s="194"/>
      <c r="X629" s="194"/>
      <c r="Y629" s="194"/>
      <c r="Z629" s="194"/>
      <c r="AA629" s="194"/>
      <c r="AB629" s="194"/>
      <c r="AC629" s="194"/>
      <c r="AD629" s="194"/>
      <c r="AE629" s="194"/>
      <c r="AF629" s="194"/>
      <c r="AG629" s="194"/>
      <c r="AH629" s="194"/>
      <c r="AI629" s="194"/>
      <c r="AJ629" s="194"/>
      <c r="AK629" s="194"/>
      <c r="AL629" s="194"/>
      <c r="AM629" s="194"/>
      <c r="AN629" s="194"/>
      <c r="AO629" s="194"/>
      <c r="AP629" s="194"/>
      <c r="AQ629" s="194"/>
      <c r="AR629" s="194"/>
      <c r="AS629" s="194"/>
      <c r="AT629" s="194"/>
      <c r="AU629" s="194"/>
      <c r="AV629" s="194"/>
      <c r="AW629" s="194"/>
      <c r="AX629" s="194"/>
      <c r="AY629" s="194"/>
      <c r="AZ629" s="194"/>
      <c r="BA629" s="194"/>
      <c r="BB629" s="194"/>
      <c r="BC629" s="194"/>
      <c r="BD629" s="194"/>
      <c r="BE629" s="194">
        <v>0</v>
      </c>
      <c r="BF629" s="194"/>
      <c r="BG629" s="194"/>
      <c r="BH629" s="194"/>
      <c r="BI629" s="194"/>
      <c r="BJ629" s="194"/>
      <c r="BK629" s="194"/>
      <c r="BL629" s="194"/>
      <c r="BM629" s="194"/>
      <c r="BN629" s="194"/>
      <c r="BO629" s="194"/>
      <c r="BP629" s="194"/>
      <c r="BQ629" s="193"/>
      <c r="BR629" s="193"/>
      <c r="BT629" s="296"/>
      <c r="BV629" s="329"/>
      <c r="BW629" s="329"/>
      <c r="BX629" s="329"/>
      <c r="BY629" s="329"/>
    </row>
    <row r="630" spans="1:78" ht="21.75" hidden="1" customHeight="1">
      <c r="A630" s="317" t="s">
        <v>869</v>
      </c>
      <c r="B630" s="439" t="s">
        <v>1308</v>
      </c>
      <c r="C630" s="462" t="s">
        <v>436</v>
      </c>
      <c r="D630" s="440"/>
      <c r="E630" s="305">
        <v>9.3000000000000007</v>
      </c>
      <c r="F630" s="236"/>
      <c r="G630" s="236"/>
      <c r="H630" s="305">
        <f t="shared" si="76"/>
        <v>9.3000000000000007</v>
      </c>
      <c r="I630" s="305"/>
      <c r="J630" s="305">
        <f t="shared" si="83"/>
        <v>9.3000000000000007</v>
      </c>
      <c r="K630" s="319" t="s">
        <v>388</v>
      </c>
      <c r="L630" s="329"/>
      <c r="M630" s="460" t="s">
        <v>392</v>
      </c>
      <c r="N630" s="329"/>
      <c r="O630" s="194"/>
      <c r="P630" s="194">
        <v>0</v>
      </c>
      <c r="Q630" s="387">
        <v>9.3000000000000007</v>
      </c>
      <c r="R630" s="194"/>
      <c r="S630" s="194"/>
      <c r="T630" s="194"/>
      <c r="U630" s="194"/>
      <c r="V630" s="194"/>
      <c r="W630" s="194"/>
      <c r="X630" s="194"/>
      <c r="Y630" s="194"/>
      <c r="Z630" s="194"/>
      <c r="AA630" s="194"/>
      <c r="AB630" s="194"/>
      <c r="AC630" s="194"/>
      <c r="AD630" s="194"/>
      <c r="AE630" s="194"/>
      <c r="AF630" s="194"/>
      <c r="AG630" s="194"/>
      <c r="AH630" s="194"/>
      <c r="AI630" s="194"/>
      <c r="AJ630" s="194"/>
      <c r="AK630" s="194"/>
      <c r="AL630" s="194"/>
      <c r="AM630" s="194"/>
      <c r="AN630" s="194"/>
      <c r="AO630" s="194"/>
      <c r="AP630" s="194"/>
      <c r="AQ630" s="194"/>
      <c r="AR630" s="194"/>
      <c r="AS630" s="194"/>
      <c r="AT630" s="194"/>
      <c r="AU630" s="194"/>
      <c r="AV630" s="194"/>
      <c r="AW630" s="194"/>
      <c r="AX630" s="194"/>
      <c r="AY630" s="194"/>
      <c r="AZ630" s="194"/>
      <c r="BA630" s="194"/>
      <c r="BB630" s="194"/>
      <c r="BC630" s="194"/>
      <c r="BD630" s="194"/>
      <c r="BE630" s="194">
        <v>0</v>
      </c>
      <c r="BF630" s="194"/>
      <c r="BG630" s="194"/>
      <c r="BH630" s="194"/>
      <c r="BI630" s="194"/>
      <c r="BJ630" s="194"/>
      <c r="BK630" s="194"/>
      <c r="BL630" s="194"/>
      <c r="BM630" s="194"/>
      <c r="BN630" s="194"/>
      <c r="BO630" s="194"/>
      <c r="BP630" s="194"/>
      <c r="BQ630" s="193"/>
      <c r="BR630" s="193"/>
      <c r="BT630" s="296"/>
      <c r="BV630" s="329"/>
      <c r="BW630" s="329"/>
      <c r="BX630" s="329"/>
      <c r="BY630" s="329"/>
    </row>
    <row r="631" spans="1:78" ht="21.75" hidden="1" customHeight="1">
      <c r="A631" s="317" t="s">
        <v>869</v>
      </c>
      <c r="B631" s="439" t="s">
        <v>1308</v>
      </c>
      <c r="C631" s="461" t="s">
        <v>427</v>
      </c>
      <c r="D631" s="440"/>
      <c r="E631" s="305">
        <v>241.53</v>
      </c>
      <c r="F631" s="236"/>
      <c r="G631" s="236"/>
      <c r="H631" s="305">
        <f t="shared" si="76"/>
        <v>241.53</v>
      </c>
      <c r="I631" s="305"/>
      <c r="J631" s="305">
        <f t="shared" si="83"/>
        <v>241.53</v>
      </c>
      <c r="K631" s="319" t="s">
        <v>388</v>
      </c>
      <c r="L631" s="329"/>
      <c r="M631" s="460" t="s">
        <v>392</v>
      </c>
      <c r="N631" s="329"/>
      <c r="O631" s="194"/>
      <c r="P631" s="194">
        <v>0</v>
      </c>
      <c r="Q631" s="387">
        <v>241.53</v>
      </c>
      <c r="R631" s="194"/>
      <c r="S631" s="194"/>
      <c r="T631" s="194"/>
      <c r="U631" s="194"/>
      <c r="V631" s="194"/>
      <c r="W631" s="194"/>
      <c r="X631" s="194"/>
      <c r="Y631" s="194"/>
      <c r="Z631" s="194"/>
      <c r="AA631" s="194"/>
      <c r="AB631" s="194"/>
      <c r="AC631" s="194"/>
      <c r="AD631" s="194"/>
      <c r="AE631" s="194"/>
      <c r="AF631" s="194"/>
      <c r="AG631" s="194"/>
      <c r="AH631" s="194"/>
      <c r="AI631" s="194"/>
      <c r="AJ631" s="194"/>
      <c r="AK631" s="194"/>
      <c r="AL631" s="194"/>
      <c r="AM631" s="194"/>
      <c r="AN631" s="194"/>
      <c r="AO631" s="194"/>
      <c r="AP631" s="194"/>
      <c r="AQ631" s="194"/>
      <c r="AR631" s="194"/>
      <c r="AS631" s="194"/>
      <c r="AT631" s="194"/>
      <c r="AU631" s="194"/>
      <c r="AV631" s="194"/>
      <c r="AW631" s="194"/>
      <c r="AX631" s="194"/>
      <c r="AY631" s="194"/>
      <c r="AZ631" s="194"/>
      <c r="BA631" s="194"/>
      <c r="BB631" s="194"/>
      <c r="BC631" s="194"/>
      <c r="BD631" s="194"/>
      <c r="BE631" s="194">
        <v>0</v>
      </c>
      <c r="BF631" s="194"/>
      <c r="BG631" s="194"/>
      <c r="BH631" s="194"/>
      <c r="BI631" s="194"/>
      <c r="BJ631" s="194"/>
      <c r="BK631" s="194"/>
      <c r="BL631" s="194"/>
      <c r="BM631" s="194"/>
      <c r="BN631" s="194"/>
      <c r="BO631" s="194"/>
      <c r="BP631" s="194"/>
      <c r="BQ631" s="193"/>
      <c r="BR631" s="193"/>
      <c r="BT631" s="296"/>
      <c r="BV631" s="329"/>
      <c r="BW631" s="329"/>
      <c r="BX631" s="329"/>
      <c r="BY631" s="329"/>
    </row>
    <row r="632" spans="1:78" ht="21.75" hidden="1" customHeight="1">
      <c r="A632" s="317" t="s">
        <v>869</v>
      </c>
      <c r="B632" s="439" t="s">
        <v>1308</v>
      </c>
      <c r="C632" s="461" t="s">
        <v>406</v>
      </c>
      <c r="D632" s="440"/>
      <c r="E632" s="305">
        <v>185.19</v>
      </c>
      <c r="F632" s="236"/>
      <c r="G632" s="236"/>
      <c r="H632" s="305">
        <f t="shared" si="76"/>
        <v>249.10999999999999</v>
      </c>
      <c r="I632" s="305"/>
      <c r="J632" s="305">
        <f t="shared" si="83"/>
        <v>249.10999999999999</v>
      </c>
      <c r="K632" s="319" t="s">
        <v>388</v>
      </c>
      <c r="L632" s="329"/>
      <c r="M632" s="460" t="s">
        <v>392</v>
      </c>
      <c r="N632" s="329"/>
      <c r="O632" s="194"/>
      <c r="P632" s="194">
        <v>0</v>
      </c>
      <c r="Q632" s="387">
        <f>185.19+62.2+1.72</f>
        <v>249.10999999999999</v>
      </c>
      <c r="R632" s="194"/>
      <c r="S632" s="194"/>
      <c r="T632" s="194"/>
      <c r="U632" s="194"/>
      <c r="V632" s="194"/>
      <c r="W632" s="194"/>
      <c r="X632" s="194"/>
      <c r="Y632" s="194"/>
      <c r="Z632" s="194"/>
      <c r="AA632" s="194"/>
      <c r="AB632" s="194"/>
      <c r="AC632" s="194"/>
      <c r="AD632" s="194"/>
      <c r="AE632" s="194"/>
      <c r="AF632" s="194"/>
      <c r="AG632" s="194"/>
      <c r="AH632" s="194"/>
      <c r="AI632" s="194"/>
      <c r="AJ632" s="194"/>
      <c r="AK632" s="194"/>
      <c r="AL632" s="194"/>
      <c r="AM632" s="194"/>
      <c r="AN632" s="194"/>
      <c r="AO632" s="194"/>
      <c r="AP632" s="194"/>
      <c r="AQ632" s="194"/>
      <c r="AR632" s="194"/>
      <c r="AS632" s="194"/>
      <c r="AT632" s="194"/>
      <c r="AU632" s="194"/>
      <c r="AV632" s="194"/>
      <c r="AW632" s="194"/>
      <c r="AX632" s="194"/>
      <c r="AY632" s="194"/>
      <c r="AZ632" s="194"/>
      <c r="BA632" s="194"/>
      <c r="BB632" s="194"/>
      <c r="BC632" s="194"/>
      <c r="BD632" s="194"/>
      <c r="BE632" s="194">
        <v>0</v>
      </c>
      <c r="BF632" s="194"/>
      <c r="BG632" s="194"/>
      <c r="BH632" s="194"/>
      <c r="BI632" s="194"/>
      <c r="BJ632" s="194"/>
      <c r="BK632" s="194"/>
      <c r="BL632" s="194"/>
      <c r="BM632" s="194"/>
      <c r="BN632" s="194"/>
      <c r="BO632" s="194"/>
      <c r="BP632" s="194"/>
      <c r="BQ632" s="193"/>
      <c r="BR632" s="193"/>
      <c r="BT632" s="296"/>
      <c r="BV632" s="329"/>
      <c r="BW632" s="329"/>
      <c r="BX632" s="329"/>
      <c r="BY632" s="329"/>
    </row>
    <row r="633" spans="1:78" ht="21.75" hidden="1" customHeight="1">
      <c r="A633" s="317" t="s">
        <v>869</v>
      </c>
      <c r="B633" s="439" t="s">
        <v>1308</v>
      </c>
      <c r="C633" s="461" t="s">
        <v>424</v>
      </c>
      <c r="D633" s="440"/>
      <c r="E633" s="305">
        <v>474.91</v>
      </c>
      <c r="F633" s="236"/>
      <c r="G633" s="236"/>
      <c r="H633" s="305">
        <f t="shared" si="76"/>
        <v>474.91</v>
      </c>
      <c r="I633" s="305"/>
      <c r="J633" s="305">
        <f t="shared" si="83"/>
        <v>474.91</v>
      </c>
      <c r="K633" s="319" t="s">
        <v>388</v>
      </c>
      <c r="L633" s="329"/>
      <c r="M633" s="460" t="s">
        <v>392</v>
      </c>
      <c r="N633" s="329"/>
      <c r="O633" s="194"/>
      <c r="P633" s="194">
        <v>0</v>
      </c>
      <c r="Q633" s="387">
        <v>474.91</v>
      </c>
      <c r="R633" s="194"/>
      <c r="S633" s="194"/>
      <c r="T633" s="194"/>
      <c r="U633" s="194"/>
      <c r="V633" s="194"/>
      <c r="W633" s="194"/>
      <c r="X633" s="194"/>
      <c r="Y633" s="194"/>
      <c r="Z633" s="194"/>
      <c r="AA633" s="194"/>
      <c r="AB633" s="194"/>
      <c r="AC633" s="194"/>
      <c r="AD633" s="194"/>
      <c r="AE633" s="194"/>
      <c r="AF633" s="194"/>
      <c r="AG633" s="194"/>
      <c r="AH633" s="194"/>
      <c r="AI633" s="194"/>
      <c r="AJ633" s="194"/>
      <c r="AK633" s="194"/>
      <c r="AL633" s="194"/>
      <c r="AM633" s="194"/>
      <c r="AN633" s="194"/>
      <c r="AO633" s="194"/>
      <c r="AP633" s="194"/>
      <c r="AQ633" s="194"/>
      <c r="AR633" s="194"/>
      <c r="AS633" s="194"/>
      <c r="AT633" s="194"/>
      <c r="AU633" s="194"/>
      <c r="AV633" s="194"/>
      <c r="AW633" s="194"/>
      <c r="AX633" s="194"/>
      <c r="AY633" s="194"/>
      <c r="AZ633" s="194"/>
      <c r="BA633" s="194"/>
      <c r="BB633" s="194"/>
      <c r="BC633" s="194"/>
      <c r="BD633" s="194"/>
      <c r="BE633" s="194">
        <v>0</v>
      </c>
      <c r="BF633" s="194"/>
      <c r="BG633" s="194"/>
      <c r="BH633" s="194"/>
      <c r="BI633" s="194"/>
      <c r="BJ633" s="194"/>
      <c r="BK633" s="194"/>
      <c r="BL633" s="194"/>
      <c r="BM633" s="194"/>
      <c r="BN633" s="194"/>
      <c r="BO633" s="194"/>
      <c r="BP633" s="194"/>
      <c r="BQ633" s="193"/>
      <c r="BR633" s="193"/>
      <c r="BT633" s="296"/>
      <c r="BV633" s="329"/>
      <c r="BW633" s="329"/>
      <c r="BX633" s="329"/>
      <c r="BY633" s="329"/>
    </row>
    <row r="634" spans="1:78" ht="21.75" hidden="1" customHeight="1">
      <c r="A634" s="317" t="s">
        <v>869</v>
      </c>
      <c r="B634" s="439" t="s">
        <v>1308</v>
      </c>
      <c r="C634" s="461" t="s">
        <v>416</v>
      </c>
      <c r="D634" s="440"/>
      <c r="E634" s="305">
        <v>87.19</v>
      </c>
      <c r="F634" s="236"/>
      <c r="G634" s="236"/>
      <c r="H634" s="305">
        <f t="shared" si="76"/>
        <v>87.19</v>
      </c>
      <c r="I634" s="305"/>
      <c r="J634" s="305">
        <f t="shared" si="83"/>
        <v>87.19</v>
      </c>
      <c r="K634" s="319" t="s">
        <v>388</v>
      </c>
      <c r="L634" s="329"/>
      <c r="M634" s="460" t="s">
        <v>392</v>
      </c>
      <c r="N634" s="329"/>
      <c r="O634" s="194"/>
      <c r="P634" s="194">
        <v>0</v>
      </c>
      <c r="Q634" s="387">
        <v>87.19</v>
      </c>
      <c r="R634" s="194"/>
      <c r="S634" s="194"/>
      <c r="T634" s="194"/>
      <c r="U634" s="194"/>
      <c r="V634" s="194"/>
      <c r="W634" s="194"/>
      <c r="X634" s="194"/>
      <c r="Y634" s="194"/>
      <c r="Z634" s="194"/>
      <c r="AA634" s="194"/>
      <c r="AB634" s="194"/>
      <c r="AC634" s="194"/>
      <c r="AD634" s="194"/>
      <c r="AE634" s="194"/>
      <c r="AF634" s="194"/>
      <c r="AG634" s="194"/>
      <c r="AH634" s="194"/>
      <c r="AI634" s="194"/>
      <c r="AJ634" s="194"/>
      <c r="AK634" s="194"/>
      <c r="AL634" s="194"/>
      <c r="AM634" s="194"/>
      <c r="AN634" s="194"/>
      <c r="AO634" s="194"/>
      <c r="AP634" s="194"/>
      <c r="AQ634" s="194"/>
      <c r="AR634" s="194"/>
      <c r="AS634" s="194"/>
      <c r="AT634" s="194"/>
      <c r="AU634" s="194"/>
      <c r="AV634" s="194"/>
      <c r="AW634" s="194"/>
      <c r="AX634" s="194"/>
      <c r="AY634" s="194"/>
      <c r="AZ634" s="194"/>
      <c r="BA634" s="194"/>
      <c r="BB634" s="194"/>
      <c r="BC634" s="194"/>
      <c r="BD634" s="194"/>
      <c r="BE634" s="194">
        <v>0</v>
      </c>
      <c r="BF634" s="194"/>
      <c r="BG634" s="194"/>
      <c r="BH634" s="194"/>
      <c r="BI634" s="194"/>
      <c r="BJ634" s="194"/>
      <c r="BK634" s="194"/>
      <c r="BL634" s="194"/>
      <c r="BM634" s="194"/>
      <c r="BN634" s="194"/>
      <c r="BO634" s="194"/>
      <c r="BP634" s="194"/>
      <c r="BQ634" s="193"/>
      <c r="BR634" s="193"/>
      <c r="BT634" s="296"/>
      <c r="BV634" s="329"/>
      <c r="BW634" s="329"/>
      <c r="BX634" s="329"/>
      <c r="BY634" s="329"/>
    </row>
    <row r="635" spans="1:78" ht="21.75" hidden="1" customHeight="1">
      <c r="A635" s="317" t="s">
        <v>869</v>
      </c>
      <c r="B635" s="439" t="s">
        <v>1308</v>
      </c>
      <c r="C635" s="461" t="s">
        <v>399</v>
      </c>
      <c r="D635" s="440"/>
      <c r="E635" s="305">
        <v>340.58</v>
      </c>
      <c r="F635" s="236"/>
      <c r="G635" s="236"/>
      <c r="H635" s="305">
        <f t="shared" si="76"/>
        <v>340.58</v>
      </c>
      <c r="I635" s="305"/>
      <c r="J635" s="305">
        <f t="shared" si="83"/>
        <v>340.58</v>
      </c>
      <c r="K635" s="319" t="s">
        <v>388</v>
      </c>
      <c r="L635" s="329"/>
      <c r="M635" s="460" t="s">
        <v>392</v>
      </c>
      <c r="N635" s="329"/>
      <c r="O635" s="194"/>
      <c r="P635" s="194">
        <v>0</v>
      </c>
      <c r="Q635" s="387">
        <v>340.58</v>
      </c>
      <c r="R635" s="194"/>
      <c r="S635" s="194"/>
      <c r="T635" s="194"/>
      <c r="U635" s="194"/>
      <c r="V635" s="194"/>
      <c r="W635" s="194"/>
      <c r="X635" s="194"/>
      <c r="Y635" s="194"/>
      <c r="Z635" s="194"/>
      <c r="AA635" s="194"/>
      <c r="AB635" s="194"/>
      <c r="AC635" s="194"/>
      <c r="AD635" s="194"/>
      <c r="AE635" s="194"/>
      <c r="AF635" s="194"/>
      <c r="AG635" s="194"/>
      <c r="AH635" s="194"/>
      <c r="AI635" s="194"/>
      <c r="AJ635" s="194"/>
      <c r="AK635" s="194"/>
      <c r="AL635" s="194"/>
      <c r="AM635" s="194"/>
      <c r="AN635" s="194"/>
      <c r="AO635" s="194"/>
      <c r="AP635" s="194"/>
      <c r="AQ635" s="194"/>
      <c r="AR635" s="194"/>
      <c r="AS635" s="194"/>
      <c r="AT635" s="194"/>
      <c r="AU635" s="194"/>
      <c r="AV635" s="194"/>
      <c r="AW635" s="194"/>
      <c r="AX635" s="194"/>
      <c r="AY635" s="194"/>
      <c r="AZ635" s="194"/>
      <c r="BA635" s="194"/>
      <c r="BB635" s="194"/>
      <c r="BC635" s="194"/>
      <c r="BD635" s="194"/>
      <c r="BE635" s="194">
        <v>0</v>
      </c>
      <c r="BF635" s="194"/>
      <c r="BG635" s="194"/>
      <c r="BH635" s="194"/>
      <c r="BI635" s="194"/>
      <c r="BJ635" s="194"/>
      <c r="BK635" s="194"/>
      <c r="BL635" s="194"/>
      <c r="BM635" s="194"/>
      <c r="BN635" s="194"/>
      <c r="BO635" s="194"/>
      <c r="BP635" s="194"/>
      <c r="BQ635" s="193"/>
      <c r="BR635" s="193"/>
      <c r="BT635" s="296"/>
      <c r="BV635" s="329"/>
      <c r="BW635" s="329"/>
      <c r="BX635" s="329"/>
      <c r="BY635" s="329"/>
    </row>
    <row r="636" spans="1:78" s="494" customFormat="1" ht="18.75">
      <c r="A636" s="302" t="s">
        <v>1309</v>
      </c>
      <c r="B636" s="303" t="s">
        <v>83</v>
      </c>
      <c r="C636" s="461"/>
      <c r="D636" s="338"/>
      <c r="E636" s="341"/>
      <c r="F636" s="342"/>
      <c r="G636" s="343"/>
      <c r="H636" s="344"/>
      <c r="I636" s="344"/>
      <c r="J636" s="369"/>
      <c r="K636" s="478"/>
      <c r="L636" s="478"/>
      <c r="M636" s="460"/>
      <c r="N636" s="478"/>
      <c r="O636" s="478"/>
      <c r="P636" s="478"/>
      <c r="Q636" s="478"/>
      <c r="R636" s="478"/>
      <c r="S636" s="478"/>
      <c r="T636" s="478"/>
      <c r="U636" s="478"/>
      <c r="V636" s="478"/>
      <c r="W636" s="478"/>
      <c r="X636" s="478"/>
      <c r="Y636" s="478"/>
      <c r="Z636" s="478"/>
      <c r="AA636" s="478"/>
      <c r="AB636" s="479"/>
      <c r="AC636" s="478"/>
      <c r="AD636" s="478"/>
      <c r="AE636" s="478"/>
      <c r="AF636" s="478"/>
      <c r="AG636" s="478"/>
      <c r="AH636" s="478"/>
      <c r="AI636" s="478"/>
      <c r="AJ636" s="478"/>
      <c r="AK636" s="478"/>
      <c r="AL636" s="478"/>
      <c r="AM636" s="478"/>
      <c r="AN636" s="478"/>
      <c r="AO636" s="478"/>
      <c r="AP636" s="478"/>
      <c r="AQ636" s="478"/>
      <c r="AR636" s="478"/>
      <c r="AS636" s="478"/>
      <c r="AT636" s="478"/>
      <c r="AU636" s="478"/>
      <c r="AV636" s="478"/>
      <c r="AW636" s="478"/>
      <c r="AX636" s="478"/>
      <c r="AY636" s="478"/>
      <c r="AZ636" s="478"/>
      <c r="BA636" s="478"/>
      <c r="BB636" s="478"/>
      <c r="BC636" s="478"/>
      <c r="BD636" s="478"/>
      <c r="BE636" s="478"/>
      <c r="BF636" s="478"/>
      <c r="BG636" s="478"/>
      <c r="BH636" s="478"/>
      <c r="BI636" s="478"/>
      <c r="BJ636" s="478"/>
      <c r="BK636" s="478"/>
      <c r="BL636" s="480"/>
      <c r="BM636" s="481"/>
      <c r="BN636" s="482"/>
      <c r="BO636" s="483"/>
      <c r="BP636" s="484"/>
      <c r="BQ636" s="485"/>
      <c r="BR636" s="486"/>
      <c r="BS636" s="487"/>
      <c r="BT636" s="488"/>
      <c r="BU636" s="489"/>
      <c r="BV636" s="490"/>
      <c r="BW636" s="490"/>
      <c r="BX636" s="491"/>
      <c r="BY636" s="492"/>
      <c r="BZ636" s="493"/>
    </row>
    <row r="637" spans="1:78" ht="21.75" customHeight="1">
      <c r="A637" s="317">
        <v>1</v>
      </c>
      <c r="B637" s="318" t="s">
        <v>1310</v>
      </c>
      <c r="C637" s="15" t="s">
        <v>471</v>
      </c>
      <c r="D637" s="317" t="s">
        <v>75</v>
      </c>
      <c r="E637" s="305"/>
      <c r="F637" s="305"/>
      <c r="G637" s="305"/>
      <c r="H637" s="305">
        <f t="shared" ref="H637:H670" si="84">SUM(M637:BN637)-T637</f>
        <v>5666.0399999999991</v>
      </c>
      <c r="I637" s="305"/>
      <c r="J637" s="305">
        <f t="shared" ref="J637:J670" si="85">SUM(O637:BP637)-V637</f>
        <v>5666.0399999999991</v>
      </c>
      <c r="K637" s="319"/>
      <c r="L637" s="299"/>
      <c r="M637" s="460" t="s">
        <v>392</v>
      </c>
      <c r="N637" s="299"/>
      <c r="O637" s="194"/>
      <c r="P637" s="194"/>
      <c r="Q637" s="194">
        <f>SUM(Q638:Q649)</f>
        <v>5666.0399999999991</v>
      </c>
      <c r="R637" s="194"/>
      <c r="S637" s="194"/>
      <c r="T637" s="194"/>
      <c r="U637" s="194"/>
      <c r="V637" s="194"/>
      <c r="W637" s="194"/>
      <c r="X637" s="194"/>
      <c r="Y637" s="194"/>
      <c r="Z637" s="194"/>
      <c r="AA637" s="194"/>
      <c r="AB637" s="194"/>
      <c r="AC637" s="194"/>
      <c r="AD637" s="194"/>
      <c r="AE637" s="194"/>
      <c r="AF637" s="194"/>
      <c r="AG637" s="194"/>
      <c r="AH637" s="194"/>
      <c r="AI637" s="194"/>
      <c r="AJ637" s="194"/>
      <c r="AK637" s="194"/>
      <c r="AL637" s="194"/>
      <c r="AM637" s="194"/>
      <c r="AN637" s="194"/>
      <c r="AO637" s="194"/>
      <c r="AP637" s="194"/>
      <c r="AQ637" s="194"/>
      <c r="AR637" s="194"/>
      <c r="AS637" s="194"/>
      <c r="AT637" s="194"/>
      <c r="AU637" s="194"/>
      <c r="AV637" s="194"/>
      <c r="AW637" s="194"/>
      <c r="AX637" s="194"/>
      <c r="AY637" s="194"/>
      <c r="AZ637" s="194"/>
      <c r="BA637" s="194"/>
      <c r="BB637" s="194"/>
      <c r="BC637" s="194"/>
      <c r="BD637" s="194"/>
      <c r="BE637" s="194"/>
      <c r="BF637" s="194"/>
      <c r="BG637" s="194"/>
      <c r="BH637" s="194"/>
      <c r="BI637" s="194"/>
      <c r="BJ637" s="194"/>
      <c r="BK637" s="194"/>
      <c r="BL637" s="194"/>
      <c r="BM637" s="194"/>
      <c r="BN637" s="194"/>
      <c r="BO637" s="194"/>
      <c r="BP637" s="194"/>
      <c r="BQ637" s="329"/>
      <c r="BR637" s="329"/>
      <c r="BU637" s="194"/>
      <c r="BV637" s="322"/>
      <c r="BW637" s="322"/>
      <c r="BX637" s="322"/>
      <c r="BY637" s="322"/>
    </row>
    <row r="638" spans="1:78" s="189" customFormat="1" ht="17.25" hidden="1">
      <c r="A638" s="332"/>
      <c r="B638" s="332"/>
      <c r="C638" s="462" t="s">
        <v>436</v>
      </c>
      <c r="D638" s="332" t="s">
        <v>75</v>
      </c>
      <c r="E638" s="333"/>
      <c r="F638" s="333"/>
      <c r="G638" s="334"/>
      <c r="H638" s="305">
        <f t="shared" si="84"/>
        <v>201.75</v>
      </c>
      <c r="I638" s="333"/>
      <c r="J638" s="305">
        <f t="shared" si="85"/>
        <v>201.75</v>
      </c>
      <c r="K638" s="441"/>
      <c r="L638" s="336"/>
      <c r="M638" s="460" t="s">
        <v>392</v>
      </c>
      <c r="N638" s="336"/>
      <c r="O638" s="337"/>
      <c r="P638" s="337"/>
      <c r="Q638" s="197">
        <v>201.75</v>
      </c>
      <c r="R638" s="337"/>
      <c r="S638" s="337"/>
      <c r="T638" s="337"/>
      <c r="U638" s="337"/>
      <c r="V638" s="337"/>
      <c r="W638" s="337"/>
      <c r="X638" s="337"/>
      <c r="Y638" s="337"/>
      <c r="Z638" s="337"/>
      <c r="AA638" s="337"/>
      <c r="AB638" s="337"/>
      <c r="AC638" s="337"/>
      <c r="AD638" s="337"/>
      <c r="AE638" s="337"/>
      <c r="AF638" s="337"/>
      <c r="AG638" s="337"/>
      <c r="AH638" s="337"/>
      <c r="AI638" s="337"/>
      <c r="AJ638" s="337"/>
      <c r="AK638" s="337"/>
      <c r="AL638" s="337"/>
      <c r="AM638" s="337"/>
      <c r="AN638" s="337"/>
      <c r="AO638" s="337"/>
      <c r="AP638" s="337"/>
      <c r="AQ638" s="337"/>
      <c r="AR638" s="337"/>
      <c r="AS638" s="337"/>
      <c r="AT638" s="337"/>
      <c r="AU638" s="337"/>
      <c r="AV638" s="337"/>
      <c r="AW638" s="337"/>
      <c r="AX638" s="337"/>
      <c r="AY638" s="337"/>
      <c r="AZ638" s="337"/>
      <c r="BA638" s="337"/>
      <c r="BB638" s="337"/>
      <c r="BC638" s="337"/>
      <c r="BD638" s="337"/>
      <c r="BE638" s="337"/>
      <c r="BF638" s="337"/>
      <c r="BG638" s="337"/>
      <c r="BH638" s="337"/>
      <c r="BI638" s="337"/>
      <c r="BJ638" s="337"/>
      <c r="BK638" s="337"/>
      <c r="BL638" s="337"/>
      <c r="BM638" s="337"/>
      <c r="BN638" s="337"/>
      <c r="BO638" s="337"/>
      <c r="BP638" s="337"/>
    </row>
    <row r="639" spans="1:78" s="189" customFormat="1" ht="17.25" hidden="1">
      <c r="A639" s="332"/>
      <c r="B639" s="332"/>
      <c r="C639" s="461" t="s">
        <v>399</v>
      </c>
      <c r="D639" s="332" t="s">
        <v>75</v>
      </c>
      <c r="E639" s="333"/>
      <c r="F639" s="333"/>
      <c r="G639" s="334"/>
      <c r="H639" s="305">
        <f t="shared" si="84"/>
        <v>276.18</v>
      </c>
      <c r="I639" s="333"/>
      <c r="J639" s="305">
        <f t="shared" si="85"/>
        <v>276.18</v>
      </c>
      <c r="K639" s="441"/>
      <c r="L639" s="336"/>
      <c r="M639" s="460" t="s">
        <v>392</v>
      </c>
      <c r="N639" s="336"/>
      <c r="O639" s="337"/>
      <c r="P639" s="337"/>
      <c r="Q639" s="197">
        <v>276.18</v>
      </c>
      <c r="R639" s="337"/>
      <c r="S639" s="337"/>
      <c r="T639" s="337"/>
      <c r="U639" s="337"/>
      <c r="V639" s="337"/>
      <c r="W639" s="337"/>
      <c r="X639" s="337"/>
      <c r="Y639" s="337"/>
      <c r="Z639" s="337"/>
      <c r="AA639" s="337"/>
      <c r="AB639" s="337"/>
      <c r="AC639" s="337"/>
      <c r="AD639" s="337"/>
      <c r="AE639" s="337"/>
      <c r="AF639" s="337"/>
      <c r="AG639" s="337"/>
      <c r="AH639" s="337"/>
      <c r="AI639" s="337"/>
      <c r="AJ639" s="337"/>
      <c r="AK639" s="337"/>
      <c r="AL639" s="337"/>
      <c r="AM639" s="337"/>
      <c r="AN639" s="337"/>
      <c r="AO639" s="337"/>
      <c r="AP639" s="337"/>
      <c r="AQ639" s="337"/>
      <c r="AR639" s="337"/>
      <c r="AS639" s="337"/>
      <c r="AT639" s="337"/>
      <c r="AU639" s="337"/>
      <c r="AV639" s="337"/>
      <c r="AW639" s="337"/>
      <c r="AX639" s="337"/>
      <c r="AY639" s="337"/>
      <c r="AZ639" s="337"/>
      <c r="BA639" s="337"/>
      <c r="BB639" s="337"/>
      <c r="BC639" s="337"/>
      <c r="BD639" s="337"/>
      <c r="BE639" s="337"/>
      <c r="BF639" s="337"/>
      <c r="BG639" s="337"/>
      <c r="BH639" s="337"/>
      <c r="BI639" s="337"/>
      <c r="BJ639" s="337"/>
      <c r="BK639" s="337"/>
      <c r="BL639" s="337"/>
      <c r="BM639" s="337"/>
      <c r="BN639" s="337"/>
      <c r="BO639" s="337"/>
      <c r="BP639" s="337"/>
    </row>
    <row r="640" spans="1:78" s="189" customFormat="1" ht="17.25" hidden="1">
      <c r="A640" s="332"/>
      <c r="B640" s="332"/>
      <c r="C640" s="461" t="s">
        <v>402</v>
      </c>
      <c r="D640" s="332" t="s">
        <v>75</v>
      </c>
      <c r="E640" s="333"/>
      <c r="F640" s="333"/>
      <c r="G640" s="334"/>
      <c r="H640" s="305">
        <f t="shared" si="84"/>
        <v>507.76</v>
      </c>
      <c r="I640" s="333"/>
      <c r="J640" s="305">
        <f t="shared" si="85"/>
        <v>507.76</v>
      </c>
      <c r="K640" s="441"/>
      <c r="L640" s="336"/>
      <c r="M640" s="460" t="s">
        <v>392</v>
      </c>
      <c r="N640" s="336"/>
      <c r="O640" s="337"/>
      <c r="P640" s="337"/>
      <c r="Q640" s="197">
        <v>507.76</v>
      </c>
      <c r="R640" s="337"/>
      <c r="S640" s="337"/>
      <c r="T640" s="337"/>
      <c r="U640" s="337"/>
      <c r="V640" s="337"/>
      <c r="W640" s="337"/>
      <c r="X640" s="337"/>
      <c r="Y640" s="337"/>
      <c r="Z640" s="337"/>
      <c r="AA640" s="337"/>
      <c r="AB640" s="337"/>
      <c r="AC640" s="337"/>
      <c r="AD640" s="337"/>
      <c r="AE640" s="337"/>
      <c r="AF640" s="337"/>
      <c r="AG640" s="337"/>
      <c r="AH640" s="337"/>
      <c r="AI640" s="337"/>
      <c r="AJ640" s="337"/>
      <c r="AK640" s="337"/>
      <c r="AL640" s="337"/>
      <c r="AM640" s="337"/>
      <c r="AN640" s="337"/>
      <c r="AO640" s="337"/>
      <c r="AP640" s="337"/>
      <c r="AQ640" s="337"/>
      <c r="AR640" s="337"/>
      <c r="AS640" s="337"/>
      <c r="AT640" s="337"/>
      <c r="AU640" s="337"/>
      <c r="AV640" s="337"/>
      <c r="AW640" s="337"/>
      <c r="AX640" s="337"/>
      <c r="AY640" s="337"/>
      <c r="AZ640" s="337"/>
      <c r="BA640" s="337"/>
      <c r="BB640" s="337"/>
      <c r="BC640" s="337"/>
      <c r="BD640" s="337"/>
      <c r="BE640" s="337"/>
      <c r="BF640" s="337"/>
      <c r="BG640" s="337"/>
      <c r="BH640" s="337"/>
      <c r="BI640" s="337"/>
      <c r="BJ640" s="337"/>
      <c r="BK640" s="337"/>
      <c r="BL640" s="337"/>
      <c r="BM640" s="337"/>
      <c r="BN640" s="337"/>
      <c r="BO640" s="337"/>
      <c r="BP640" s="337"/>
    </row>
    <row r="641" spans="1:77" s="189" customFormat="1" ht="17.25" hidden="1">
      <c r="A641" s="332"/>
      <c r="B641" s="332"/>
      <c r="C641" s="461" t="s">
        <v>404</v>
      </c>
      <c r="D641" s="332" t="s">
        <v>75</v>
      </c>
      <c r="E641" s="333"/>
      <c r="F641" s="333"/>
      <c r="G641" s="334"/>
      <c r="H641" s="305">
        <f t="shared" si="84"/>
        <v>271.23</v>
      </c>
      <c r="I641" s="333"/>
      <c r="J641" s="305">
        <f t="shared" si="85"/>
        <v>271.23</v>
      </c>
      <c r="K641" s="441"/>
      <c r="L641" s="336"/>
      <c r="M641" s="460" t="s">
        <v>392</v>
      </c>
      <c r="N641" s="336"/>
      <c r="O641" s="337"/>
      <c r="P641" s="337"/>
      <c r="Q641" s="197">
        <v>271.23</v>
      </c>
      <c r="R641" s="337"/>
      <c r="S641" s="337"/>
      <c r="T641" s="337"/>
      <c r="U641" s="337"/>
      <c r="V641" s="337"/>
      <c r="W641" s="337"/>
      <c r="X641" s="337"/>
      <c r="Y641" s="337"/>
      <c r="Z641" s="337"/>
      <c r="AA641" s="337"/>
      <c r="AB641" s="337"/>
      <c r="AC641" s="337"/>
      <c r="AD641" s="337"/>
      <c r="AE641" s="337"/>
      <c r="AF641" s="337"/>
      <c r="AG641" s="337"/>
      <c r="AH641" s="337"/>
      <c r="AI641" s="337"/>
      <c r="AJ641" s="337"/>
      <c r="AK641" s="337"/>
      <c r="AL641" s="337"/>
      <c r="AM641" s="337"/>
      <c r="AN641" s="337"/>
      <c r="AO641" s="337"/>
      <c r="AP641" s="337"/>
      <c r="AQ641" s="337"/>
      <c r="AR641" s="337"/>
      <c r="AS641" s="337"/>
      <c r="AT641" s="337"/>
      <c r="AU641" s="337"/>
      <c r="AV641" s="337"/>
      <c r="AW641" s="337"/>
      <c r="AX641" s="337"/>
      <c r="AY641" s="337"/>
      <c r="AZ641" s="337"/>
      <c r="BA641" s="337"/>
      <c r="BB641" s="337"/>
      <c r="BC641" s="337"/>
      <c r="BD641" s="337"/>
      <c r="BE641" s="337"/>
      <c r="BF641" s="337"/>
      <c r="BG641" s="337"/>
      <c r="BH641" s="337"/>
      <c r="BI641" s="337"/>
      <c r="BJ641" s="337"/>
      <c r="BK641" s="337"/>
      <c r="BL641" s="337"/>
      <c r="BM641" s="337"/>
      <c r="BN641" s="337"/>
      <c r="BO641" s="337"/>
      <c r="BP641" s="337"/>
    </row>
    <row r="642" spans="1:77" s="189" customFormat="1" ht="17.25" hidden="1">
      <c r="A642" s="332"/>
      <c r="B642" s="332"/>
      <c r="C642" s="461" t="s">
        <v>406</v>
      </c>
      <c r="D642" s="332" t="s">
        <v>75</v>
      </c>
      <c r="E642" s="333"/>
      <c r="F642" s="333"/>
      <c r="G642" s="334"/>
      <c r="H642" s="305">
        <f t="shared" si="84"/>
        <v>298.19</v>
      </c>
      <c r="I642" s="333"/>
      <c r="J642" s="305">
        <f t="shared" si="85"/>
        <v>298.19</v>
      </c>
      <c r="K642" s="441"/>
      <c r="L642" s="336"/>
      <c r="M642" s="460" t="s">
        <v>392</v>
      </c>
      <c r="N642" s="336"/>
      <c r="O642" s="337"/>
      <c r="P642" s="337"/>
      <c r="Q642" s="197">
        <v>298.19</v>
      </c>
      <c r="R642" s="337"/>
      <c r="S642" s="337"/>
      <c r="T642" s="337"/>
      <c r="U642" s="337"/>
      <c r="V642" s="337"/>
      <c r="W642" s="337"/>
      <c r="X642" s="337"/>
      <c r="Y642" s="337"/>
      <c r="Z642" s="337"/>
      <c r="AA642" s="337"/>
      <c r="AB642" s="337"/>
      <c r="AC642" s="337"/>
      <c r="AD642" s="337"/>
      <c r="AE642" s="337"/>
      <c r="AF642" s="337"/>
      <c r="AG642" s="337"/>
      <c r="AH642" s="337"/>
      <c r="AI642" s="337"/>
      <c r="AJ642" s="337"/>
      <c r="AK642" s="337"/>
      <c r="AL642" s="337"/>
      <c r="AM642" s="337"/>
      <c r="AN642" s="337"/>
      <c r="AO642" s="337"/>
      <c r="AP642" s="337"/>
      <c r="AQ642" s="337"/>
      <c r="AR642" s="337"/>
      <c r="AS642" s="337"/>
      <c r="AT642" s="337"/>
      <c r="AU642" s="337"/>
      <c r="AV642" s="337"/>
      <c r="AW642" s="337"/>
      <c r="AX642" s="337"/>
      <c r="AY642" s="337"/>
      <c r="AZ642" s="337"/>
      <c r="BA642" s="337"/>
      <c r="BB642" s="337"/>
      <c r="BC642" s="337"/>
      <c r="BD642" s="337"/>
      <c r="BE642" s="337"/>
      <c r="BF642" s="337"/>
      <c r="BG642" s="337"/>
      <c r="BH642" s="337"/>
      <c r="BI642" s="337"/>
      <c r="BJ642" s="337"/>
      <c r="BK642" s="337"/>
      <c r="BL642" s="337"/>
      <c r="BM642" s="337"/>
      <c r="BN642" s="337"/>
      <c r="BO642" s="337"/>
      <c r="BP642" s="337"/>
    </row>
    <row r="643" spans="1:77" s="189" customFormat="1" ht="17.25" hidden="1">
      <c r="A643" s="332"/>
      <c r="B643" s="332"/>
      <c r="C643" s="461" t="s">
        <v>414</v>
      </c>
      <c r="D643" s="332" t="s">
        <v>75</v>
      </c>
      <c r="E643" s="333"/>
      <c r="F643" s="333"/>
      <c r="G643" s="334"/>
      <c r="H643" s="305">
        <f t="shared" si="84"/>
        <v>534.17999999999995</v>
      </c>
      <c r="I643" s="333"/>
      <c r="J643" s="305">
        <f t="shared" si="85"/>
        <v>534.17999999999995</v>
      </c>
      <c r="K643" s="441"/>
      <c r="L643" s="336"/>
      <c r="M643" s="460" t="s">
        <v>392</v>
      </c>
      <c r="N643" s="336"/>
      <c r="O643" s="337"/>
      <c r="P643" s="337"/>
      <c r="Q643" s="197">
        <v>534.17999999999995</v>
      </c>
      <c r="R643" s="337"/>
      <c r="S643" s="337"/>
      <c r="T643" s="337"/>
      <c r="U643" s="337"/>
      <c r="V643" s="337"/>
      <c r="W643" s="337"/>
      <c r="X643" s="337"/>
      <c r="Y643" s="337"/>
      <c r="Z643" s="337"/>
      <c r="AA643" s="337"/>
      <c r="AB643" s="337"/>
      <c r="AC643" s="337"/>
      <c r="AD643" s="337"/>
      <c r="AE643" s="337"/>
      <c r="AF643" s="337"/>
      <c r="AG643" s="337"/>
      <c r="AH643" s="337"/>
      <c r="AI643" s="337"/>
      <c r="AJ643" s="337"/>
      <c r="AK643" s="337"/>
      <c r="AL643" s="337"/>
      <c r="AM643" s="337"/>
      <c r="AN643" s="337"/>
      <c r="AO643" s="337"/>
      <c r="AP643" s="337"/>
      <c r="AQ643" s="337"/>
      <c r="AR643" s="337"/>
      <c r="AS643" s="337"/>
      <c r="AT643" s="337"/>
      <c r="AU643" s="337"/>
      <c r="AV643" s="337"/>
      <c r="AW643" s="337"/>
      <c r="AX643" s="337"/>
      <c r="AY643" s="337"/>
      <c r="AZ643" s="337"/>
      <c r="BA643" s="337"/>
      <c r="BB643" s="337"/>
      <c r="BC643" s="337"/>
      <c r="BD643" s="337"/>
      <c r="BE643" s="337"/>
      <c r="BF643" s="337"/>
      <c r="BG643" s="337"/>
      <c r="BH643" s="337"/>
      <c r="BI643" s="337"/>
      <c r="BJ643" s="337"/>
      <c r="BK643" s="337"/>
      <c r="BL643" s="337"/>
      <c r="BM643" s="337"/>
      <c r="BN643" s="337"/>
      <c r="BO643" s="337"/>
      <c r="BP643" s="337"/>
    </row>
    <row r="644" spans="1:77" s="189" customFormat="1" ht="17.25" hidden="1">
      <c r="A644" s="332"/>
      <c r="B644" s="332"/>
      <c r="C644" s="461" t="s">
        <v>416</v>
      </c>
      <c r="D644" s="332" t="s">
        <v>75</v>
      </c>
      <c r="E644" s="333"/>
      <c r="F644" s="333"/>
      <c r="G644" s="334"/>
      <c r="H644" s="305">
        <f t="shared" si="84"/>
        <v>346</v>
      </c>
      <c r="I644" s="333"/>
      <c r="J644" s="305">
        <f t="shared" si="85"/>
        <v>346</v>
      </c>
      <c r="K644" s="441"/>
      <c r="L644" s="336"/>
      <c r="M644" s="460" t="s">
        <v>392</v>
      </c>
      <c r="N644" s="336"/>
      <c r="O644" s="337"/>
      <c r="P644" s="337"/>
      <c r="Q644" s="197">
        <v>346</v>
      </c>
      <c r="R644" s="337"/>
      <c r="S644" s="337"/>
      <c r="T644" s="337"/>
      <c r="U644" s="337"/>
      <c r="V644" s="337"/>
      <c r="W644" s="337"/>
      <c r="X644" s="337"/>
      <c r="Y644" s="337"/>
      <c r="Z644" s="337"/>
      <c r="AA644" s="337"/>
      <c r="AB644" s="337"/>
      <c r="AC644" s="337"/>
      <c r="AD644" s="337"/>
      <c r="AE644" s="337"/>
      <c r="AF644" s="337"/>
      <c r="AG644" s="337"/>
      <c r="AH644" s="337"/>
      <c r="AI644" s="337"/>
      <c r="AJ644" s="337"/>
      <c r="AK644" s="337"/>
      <c r="AL644" s="337"/>
      <c r="AM644" s="337"/>
      <c r="AN644" s="337"/>
      <c r="AO644" s="337"/>
      <c r="AP644" s="337"/>
      <c r="AQ644" s="337"/>
      <c r="AR644" s="337"/>
      <c r="AS644" s="337"/>
      <c r="AT644" s="337"/>
      <c r="AU644" s="337"/>
      <c r="AV644" s="337"/>
      <c r="AW644" s="337"/>
      <c r="AX644" s="337"/>
      <c r="AY644" s="337"/>
      <c r="AZ644" s="337"/>
      <c r="BA644" s="337"/>
      <c r="BB644" s="337"/>
      <c r="BC644" s="337"/>
      <c r="BD644" s="337"/>
      <c r="BE644" s="337"/>
      <c r="BF644" s="337"/>
      <c r="BG644" s="337"/>
      <c r="BH644" s="337"/>
      <c r="BI644" s="337"/>
      <c r="BJ644" s="337"/>
      <c r="BK644" s="337"/>
      <c r="BL644" s="337"/>
      <c r="BM644" s="337"/>
      <c r="BN644" s="337"/>
      <c r="BO644" s="337"/>
      <c r="BP644" s="337"/>
    </row>
    <row r="645" spans="1:77" s="189" customFormat="1" ht="17.25" hidden="1">
      <c r="A645" s="332"/>
      <c r="B645" s="332"/>
      <c r="C645" s="461" t="s">
        <v>418</v>
      </c>
      <c r="D645" s="332" t="s">
        <v>75</v>
      </c>
      <c r="E645" s="333"/>
      <c r="F645" s="333"/>
      <c r="G645" s="334"/>
      <c r="H645" s="305">
        <f t="shared" si="84"/>
        <v>899.53</v>
      </c>
      <c r="I645" s="333"/>
      <c r="J645" s="305">
        <f t="shared" si="85"/>
        <v>899.53</v>
      </c>
      <c r="K645" s="441"/>
      <c r="L645" s="336"/>
      <c r="M645" s="460" t="s">
        <v>392</v>
      </c>
      <c r="N645" s="336"/>
      <c r="O645" s="337"/>
      <c r="P645" s="337"/>
      <c r="Q645" s="197">
        <v>899.53</v>
      </c>
      <c r="R645" s="337"/>
      <c r="S645" s="337"/>
      <c r="T645" s="337"/>
      <c r="U645" s="337"/>
      <c r="V645" s="337"/>
      <c r="W645" s="337"/>
      <c r="X645" s="337"/>
      <c r="Y645" s="337"/>
      <c r="Z645" s="337"/>
      <c r="AA645" s="337"/>
      <c r="AB645" s="337"/>
      <c r="AC645" s="337"/>
      <c r="AD645" s="337"/>
      <c r="AE645" s="337"/>
      <c r="AF645" s="337"/>
      <c r="AG645" s="337"/>
      <c r="AH645" s="337"/>
      <c r="AI645" s="337"/>
      <c r="AJ645" s="337"/>
      <c r="AK645" s="337"/>
      <c r="AL645" s="337"/>
      <c r="AM645" s="337"/>
      <c r="AN645" s="337"/>
      <c r="AO645" s="337"/>
      <c r="AP645" s="337"/>
      <c r="AQ645" s="337"/>
      <c r="AR645" s="337"/>
      <c r="AS645" s="337"/>
      <c r="AT645" s="337"/>
      <c r="AU645" s="337"/>
      <c r="AV645" s="337"/>
      <c r="AW645" s="337"/>
      <c r="AX645" s="337"/>
      <c r="AY645" s="337"/>
      <c r="AZ645" s="337"/>
      <c r="BA645" s="337"/>
      <c r="BB645" s="337"/>
      <c r="BC645" s="337"/>
      <c r="BD645" s="337"/>
      <c r="BE645" s="337"/>
      <c r="BF645" s="337"/>
      <c r="BG645" s="337"/>
      <c r="BH645" s="337"/>
      <c r="BI645" s="337"/>
      <c r="BJ645" s="337"/>
      <c r="BK645" s="337"/>
      <c r="BL645" s="337"/>
      <c r="BM645" s="337"/>
      <c r="BN645" s="337"/>
      <c r="BO645" s="337"/>
      <c r="BP645" s="337"/>
    </row>
    <row r="646" spans="1:77" s="189" customFormat="1" ht="17.25" hidden="1">
      <c r="A646" s="332"/>
      <c r="B646" s="332"/>
      <c r="C646" s="461" t="s">
        <v>420</v>
      </c>
      <c r="D646" s="332" t="s">
        <v>75</v>
      </c>
      <c r="E646" s="333"/>
      <c r="F646" s="333"/>
      <c r="G646" s="334"/>
      <c r="H646" s="305">
        <f t="shared" si="84"/>
        <v>583.39</v>
      </c>
      <c r="I646" s="333"/>
      <c r="J646" s="305">
        <f t="shared" si="85"/>
        <v>583.39</v>
      </c>
      <c r="K646" s="441"/>
      <c r="L646" s="336"/>
      <c r="M646" s="460" t="s">
        <v>392</v>
      </c>
      <c r="N646" s="336"/>
      <c r="O646" s="337"/>
      <c r="P646" s="337"/>
      <c r="Q646" s="197">
        <v>583.39</v>
      </c>
      <c r="R646" s="337"/>
      <c r="S646" s="337"/>
      <c r="T646" s="337"/>
      <c r="U646" s="337"/>
      <c r="V646" s="337"/>
      <c r="W646" s="337"/>
      <c r="X646" s="337"/>
      <c r="Y646" s="337"/>
      <c r="Z646" s="337"/>
      <c r="AA646" s="337"/>
      <c r="AB646" s="337"/>
      <c r="AC646" s="337"/>
      <c r="AD646" s="337"/>
      <c r="AE646" s="337"/>
      <c r="AF646" s="337"/>
      <c r="AG646" s="337"/>
      <c r="AH646" s="337"/>
      <c r="AI646" s="337"/>
      <c r="AJ646" s="337"/>
      <c r="AK646" s="337"/>
      <c r="AL646" s="337"/>
      <c r="AM646" s="337"/>
      <c r="AN646" s="337"/>
      <c r="AO646" s="337"/>
      <c r="AP646" s="337"/>
      <c r="AQ646" s="337"/>
      <c r="AR646" s="337"/>
      <c r="AS646" s="337"/>
      <c r="AT646" s="337"/>
      <c r="AU646" s="337"/>
      <c r="AV646" s="337"/>
      <c r="AW646" s="337"/>
      <c r="AX646" s="337"/>
      <c r="AY646" s="337"/>
      <c r="AZ646" s="337"/>
      <c r="BA646" s="337"/>
      <c r="BB646" s="337"/>
      <c r="BC646" s="337"/>
      <c r="BD646" s="337"/>
      <c r="BE646" s="337"/>
      <c r="BF646" s="337"/>
      <c r="BG646" s="337"/>
      <c r="BH646" s="337"/>
      <c r="BI646" s="337"/>
      <c r="BJ646" s="337"/>
      <c r="BK646" s="337"/>
      <c r="BL646" s="337"/>
      <c r="BM646" s="337"/>
      <c r="BN646" s="337"/>
      <c r="BO646" s="337"/>
      <c r="BP646" s="337"/>
    </row>
    <row r="647" spans="1:77" s="189" customFormat="1" ht="17.25" hidden="1">
      <c r="A647" s="332"/>
      <c r="B647" s="332"/>
      <c r="C647" s="461" t="s">
        <v>422</v>
      </c>
      <c r="D647" s="332" t="s">
        <v>75</v>
      </c>
      <c r="E647" s="333"/>
      <c r="F647" s="333"/>
      <c r="G647" s="334"/>
      <c r="H647" s="305">
        <f t="shared" si="84"/>
        <v>257.55</v>
      </c>
      <c r="I647" s="333"/>
      <c r="J647" s="305">
        <f t="shared" si="85"/>
        <v>257.55</v>
      </c>
      <c r="K647" s="441"/>
      <c r="L647" s="336"/>
      <c r="M647" s="460" t="s">
        <v>392</v>
      </c>
      <c r="N647" s="336"/>
      <c r="O647" s="337"/>
      <c r="P647" s="337"/>
      <c r="Q647" s="197">
        <v>257.55</v>
      </c>
      <c r="R647" s="337"/>
      <c r="S647" s="337"/>
      <c r="T647" s="337"/>
      <c r="U647" s="337"/>
      <c r="V647" s="337"/>
      <c r="W647" s="337"/>
      <c r="X647" s="337"/>
      <c r="Y647" s="337"/>
      <c r="Z647" s="337"/>
      <c r="AA647" s="337"/>
      <c r="AB647" s="337"/>
      <c r="AC647" s="337"/>
      <c r="AD647" s="337"/>
      <c r="AE647" s="337"/>
      <c r="AF647" s="337"/>
      <c r="AG647" s="337"/>
      <c r="AH647" s="337"/>
      <c r="AI647" s="337"/>
      <c r="AJ647" s="337"/>
      <c r="AK647" s="337"/>
      <c r="AL647" s="337"/>
      <c r="AM647" s="337"/>
      <c r="AN647" s="337"/>
      <c r="AO647" s="337"/>
      <c r="AP647" s="337"/>
      <c r="AQ647" s="337"/>
      <c r="AR647" s="337"/>
      <c r="AS647" s="337"/>
      <c r="AT647" s="337"/>
      <c r="AU647" s="337"/>
      <c r="AV647" s="337"/>
      <c r="AW647" s="337"/>
      <c r="AX647" s="337"/>
      <c r="AY647" s="337"/>
      <c r="AZ647" s="337"/>
      <c r="BA647" s="337"/>
      <c r="BB647" s="337"/>
      <c r="BC647" s="337"/>
      <c r="BD647" s="337"/>
      <c r="BE647" s="337"/>
      <c r="BF647" s="337"/>
      <c r="BG647" s="337"/>
      <c r="BH647" s="337"/>
      <c r="BI647" s="337"/>
      <c r="BJ647" s="337"/>
      <c r="BK647" s="337"/>
      <c r="BL647" s="337"/>
      <c r="BM647" s="337"/>
      <c r="BN647" s="337"/>
      <c r="BO647" s="337"/>
      <c r="BP647" s="337"/>
    </row>
    <row r="648" spans="1:77" s="189" customFormat="1" ht="17.25" hidden="1">
      <c r="A648" s="332"/>
      <c r="B648" s="332"/>
      <c r="C648" s="461" t="s">
        <v>424</v>
      </c>
      <c r="D648" s="332" t="s">
        <v>75</v>
      </c>
      <c r="E648" s="333"/>
      <c r="F648" s="333"/>
      <c r="G648" s="334"/>
      <c r="H648" s="305">
        <f t="shared" si="84"/>
        <v>461.26</v>
      </c>
      <c r="I648" s="333"/>
      <c r="J648" s="305">
        <f t="shared" si="85"/>
        <v>461.26</v>
      </c>
      <c r="K648" s="441"/>
      <c r="L648" s="336"/>
      <c r="M648" s="460" t="s">
        <v>392</v>
      </c>
      <c r="N648" s="336"/>
      <c r="O648" s="337"/>
      <c r="P648" s="337"/>
      <c r="Q648" s="197">
        <v>461.26</v>
      </c>
      <c r="R648" s="337"/>
      <c r="S648" s="337"/>
      <c r="T648" s="337"/>
      <c r="U648" s="337"/>
      <c r="V648" s="337"/>
      <c r="W648" s="337"/>
      <c r="X648" s="337"/>
      <c r="Y648" s="337"/>
      <c r="Z648" s="337"/>
      <c r="AA648" s="337"/>
      <c r="AB648" s="337"/>
      <c r="AC648" s="337"/>
      <c r="AD648" s="337"/>
      <c r="AE648" s="337"/>
      <c r="AF648" s="337"/>
      <c r="AG648" s="337"/>
      <c r="AH648" s="337"/>
      <c r="AI648" s="337"/>
      <c r="AJ648" s="337"/>
      <c r="AK648" s="337"/>
      <c r="AL648" s="337"/>
      <c r="AM648" s="337"/>
      <c r="AN648" s="337"/>
      <c r="AO648" s="337"/>
      <c r="AP648" s="337"/>
      <c r="AQ648" s="337"/>
      <c r="AR648" s="337"/>
      <c r="AS648" s="337"/>
      <c r="AT648" s="337"/>
      <c r="AU648" s="337"/>
      <c r="AV648" s="337"/>
      <c r="AW648" s="337"/>
      <c r="AX648" s="337"/>
      <c r="AY648" s="337"/>
      <c r="AZ648" s="337"/>
      <c r="BA648" s="337"/>
      <c r="BB648" s="337"/>
      <c r="BC648" s="337"/>
      <c r="BD648" s="337"/>
      <c r="BE648" s="337"/>
      <c r="BF648" s="337"/>
      <c r="BG648" s="337"/>
      <c r="BH648" s="337"/>
      <c r="BI648" s="337"/>
      <c r="BJ648" s="337"/>
      <c r="BK648" s="337"/>
      <c r="BL648" s="337"/>
      <c r="BM648" s="337"/>
      <c r="BN648" s="337"/>
      <c r="BO648" s="337"/>
      <c r="BP648" s="337"/>
    </row>
    <row r="649" spans="1:77" s="189" customFormat="1" ht="17.25" hidden="1">
      <c r="A649" s="332"/>
      <c r="B649" s="332"/>
      <c r="C649" s="461" t="s">
        <v>427</v>
      </c>
      <c r="D649" s="332" t="s">
        <v>75</v>
      </c>
      <c r="E649" s="333"/>
      <c r="F649" s="333"/>
      <c r="G649" s="334"/>
      <c r="H649" s="305">
        <f t="shared" si="84"/>
        <v>1029.02</v>
      </c>
      <c r="I649" s="333"/>
      <c r="J649" s="305">
        <f t="shared" si="85"/>
        <v>1029.02</v>
      </c>
      <c r="K649" s="441"/>
      <c r="L649" s="336"/>
      <c r="M649" s="460" t="s">
        <v>392</v>
      </c>
      <c r="N649" s="336"/>
      <c r="O649" s="337"/>
      <c r="P649" s="337"/>
      <c r="Q649" s="197">
        <v>1029.02</v>
      </c>
      <c r="R649" s="337"/>
      <c r="S649" s="337"/>
      <c r="T649" s="337"/>
      <c r="U649" s="337"/>
      <c r="V649" s="337"/>
      <c r="W649" s="337"/>
      <c r="X649" s="337"/>
      <c r="Y649" s="337"/>
      <c r="Z649" s="337"/>
      <c r="AA649" s="337"/>
      <c r="AB649" s="337"/>
      <c r="AC649" s="337"/>
      <c r="AD649" s="337"/>
      <c r="AE649" s="337"/>
      <c r="AF649" s="337"/>
      <c r="AG649" s="337"/>
      <c r="AH649" s="337"/>
      <c r="AI649" s="337"/>
      <c r="AJ649" s="337"/>
      <c r="AK649" s="337"/>
      <c r="AL649" s="337"/>
      <c r="AM649" s="337"/>
      <c r="AN649" s="337"/>
      <c r="AO649" s="337"/>
      <c r="AP649" s="337"/>
      <c r="AQ649" s="337"/>
      <c r="AR649" s="337"/>
      <c r="AS649" s="337"/>
      <c r="AT649" s="337"/>
      <c r="AU649" s="337"/>
      <c r="AV649" s="337"/>
      <c r="AW649" s="337"/>
      <c r="AX649" s="337"/>
      <c r="AY649" s="337"/>
      <c r="AZ649" s="337"/>
      <c r="BA649" s="337"/>
      <c r="BB649" s="337"/>
      <c r="BC649" s="337"/>
      <c r="BD649" s="337"/>
      <c r="BE649" s="337"/>
      <c r="BF649" s="337"/>
      <c r="BG649" s="337"/>
      <c r="BH649" s="337"/>
      <c r="BI649" s="337"/>
      <c r="BJ649" s="337"/>
      <c r="BK649" s="337"/>
      <c r="BL649" s="337"/>
      <c r="BM649" s="337"/>
      <c r="BN649" s="337"/>
      <c r="BO649" s="337"/>
      <c r="BP649" s="337"/>
    </row>
    <row r="650" spans="1:77" s="189" customFormat="1" ht="17.25">
      <c r="A650" s="302" t="s">
        <v>1311</v>
      </c>
      <c r="B650" s="303" t="s">
        <v>86</v>
      </c>
      <c r="C650" s="461"/>
      <c r="D650" s="332"/>
      <c r="E650" s="333"/>
      <c r="F650" s="333"/>
      <c r="G650" s="334"/>
      <c r="H650" s="305">
        <f t="shared" si="84"/>
        <v>0</v>
      </c>
      <c r="I650" s="333"/>
      <c r="J650" s="305">
        <f t="shared" si="85"/>
        <v>0</v>
      </c>
      <c r="K650" s="441"/>
      <c r="L650" s="336"/>
      <c r="M650" s="460"/>
      <c r="N650" s="336"/>
      <c r="O650" s="337"/>
      <c r="P650" s="337"/>
      <c r="Q650" s="197"/>
      <c r="R650" s="337"/>
      <c r="S650" s="337"/>
      <c r="T650" s="337"/>
      <c r="U650" s="337"/>
      <c r="V650" s="337"/>
      <c r="W650" s="337"/>
      <c r="X650" s="337"/>
      <c r="Y650" s="337"/>
      <c r="Z650" s="337"/>
      <c r="AA650" s="337"/>
      <c r="AB650" s="337"/>
      <c r="AC650" s="337"/>
      <c r="AD650" s="337"/>
      <c r="AE650" s="337"/>
      <c r="AF650" s="337"/>
      <c r="AG650" s="337"/>
      <c r="AH650" s="337"/>
      <c r="AI650" s="337"/>
      <c r="AJ650" s="337"/>
      <c r="AK650" s="337"/>
      <c r="AL650" s="337"/>
      <c r="AM650" s="337"/>
      <c r="AN650" s="337"/>
      <c r="AO650" s="337"/>
      <c r="AP650" s="337"/>
      <c r="AQ650" s="337"/>
      <c r="AR650" s="337"/>
      <c r="AS650" s="337"/>
      <c r="AT650" s="337"/>
      <c r="AU650" s="337"/>
      <c r="AV650" s="337"/>
      <c r="AW650" s="337"/>
      <c r="AX650" s="337"/>
      <c r="AY650" s="337"/>
      <c r="AZ650" s="337"/>
      <c r="BA650" s="337"/>
      <c r="BB650" s="337"/>
      <c r="BC650" s="337"/>
      <c r="BD650" s="337"/>
      <c r="BE650" s="337"/>
      <c r="BF650" s="337"/>
      <c r="BG650" s="337"/>
      <c r="BH650" s="337"/>
      <c r="BI650" s="337"/>
      <c r="BJ650" s="337"/>
      <c r="BK650" s="337"/>
      <c r="BL650" s="337"/>
      <c r="BM650" s="337"/>
      <c r="BN650" s="337"/>
      <c r="BO650" s="337"/>
      <c r="BP650" s="337"/>
    </row>
    <row r="651" spans="1:77" ht="24" customHeight="1">
      <c r="A651" s="317">
        <v>1</v>
      </c>
      <c r="B651" s="318" t="s">
        <v>1312</v>
      </c>
      <c r="C651" s="15" t="s">
        <v>471</v>
      </c>
      <c r="D651" s="317" t="s">
        <v>81</v>
      </c>
      <c r="E651" s="305"/>
      <c r="F651" s="305"/>
      <c r="G651" s="305"/>
      <c r="H651" s="305">
        <f t="shared" si="84"/>
        <v>2196.5</v>
      </c>
      <c r="I651" s="305"/>
      <c r="J651" s="305">
        <f t="shared" si="85"/>
        <v>2196.5</v>
      </c>
      <c r="K651" s="319"/>
      <c r="L651" s="299"/>
      <c r="M651" s="460" t="s">
        <v>392</v>
      </c>
      <c r="N651" s="299"/>
      <c r="O651" s="194"/>
      <c r="P651" s="194"/>
      <c r="Q651" s="194">
        <f>SUM(Q652:Q668)</f>
        <v>2176.3000000000002</v>
      </c>
      <c r="R651" s="194">
        <f t="shared" ref="R651:BP651" si="86">SUM(R652:R668)</f>
        <v>0</v>
      </c>
      <c r="S651" s="194">
        <f t="shared" si="86"/>
        <v>0</v>
      </c>
      <c r="T651" s="194">
        <f t="shared" si="86"/>
        <v>0</v>
      </c>
      <c r="U651" s="194">
        <f t="shared" si="86"/>
        <v>0</v>
      </c>
      <c r="V651" s="194">
        <f t="shared" si="86"/>
        <v>0</v>
      </c>
      <c r="W651" s="194">
        <f t="shared" si="86"/>
        <v>0</v>
      </c>
      <c r="X651" s="194">
        <f t="shared" si="86"/>
        <v>0</v>
      </c>
      <c r="Y651" s="194">
        <f t="shared" si="86"/>
        <v>0</v>
      </c>
      <c r="Z651" s="194">
        <f t="shared" si="86"/>
        <v>0</v>
      </c>
      <c r="AA651" s="194">
        <f t="shared" si="86"/>
        <v>0</v>
      </c>
      <c r="AB651" s="194">
        <f t="shared" si="86"/>
        <v>0</v>
      </c>
      <c r="AC651" s="194">
        <f t="shared" si="86"/>
        <v>0</v>
      </c>
      <c r="AD651" s="194">
        <f t="shared" si="86"/>
        <v>0</v>
      </c>
      <c r="AE651" s="194">
        <f t="shared" si="86"/>
        <v>0</v>
      </c>
      <c r="AF651" s="194">
        <f t="shared" si="86"/>
        <v>0</v>
      </c>
      <c r="AG651" s="194">
        <f t="shared" si="86"/>
        <v>0</v>
      </c>
      <c r="AH651" s="194">
        <f t="shared" si="86"/>
        <v>0</v>
      </c>
      <c r="AI651" s="194">
        <f t="shared" si="86"/>
        <v>0</v>
      </c>
      <c r="AJ651" s="194">
        <f t="shared" si="86"/>
        <v>0</v>
      </c>
      <c r="AK651" s="194">
        <f t="shared" si="86"/>
        <v>0</v>
      </c>
      <c r="AL651" s="194">
        <f t="shared" si="86"/>
        <v>0</v>
      </c>
      <c r="AM651" s="194">
        <f t="shared" si="86"/>
        <v>0</v>
      </c>
      <c r="AN651" s="194">
        <f t="shared" si="86"/>
        <v>0</v>
      </c>
      <c r="AO651" s="194">
        <f t="shared" si="86"/>
        <v>0</v>
      </c>
      <c r="AP651" s="194">
        <f t="shared" si="86"/>
        <v>0</v>
      </c>
      <c r="AQ651" s="194">
        <f t="shared" si="86"/>
        <v>0</v>
      </c>
      <c r="AR651" s="194">
        <f t="shared" si="86"/>
        <v>0</v>
      </c>
      <c r="AS651" s="194">
        <f t="shared" si="86"/>
        <v>0</v>
      </c>
      <c r="AT651" s="194">
        <f t="shared" si="86"/>
        <v>0</v>
      </c>
      <c r="AU651" s="194">
        <f t="shared" si="86"/>
        <v>0</v>
      </c>
      <c r="AV651" s="194">
        <f t="shared" si="86"/>
        <v>0</v>
      </c>
      <c r="AW651" s="194">
        <f t="shared" si="86"/>
        <v>0</v>
      </c>
      <c r="AX651" s="194">
        <f t="shared" si="86"/>
        <v>0</v>
      </c>
      <c r="AY651" s="194">
        <f t="shared" si="86"/>
        <v>0</v>
      </c>
      <c r="AZ651" s="194">
        <f t="shared" si="86"/>
        <v>0</v>
      </c>
      <c r="BA651" s="194">
        <f t="shared" si="86"/>
        <v>0</v>
      </c>
      <c r="BB651" s="194">
        <f t="shared" si="86"/>
        <v>0</v>
      </c>
      <c r="BC651" s="194">
        <f t="shared" si="86"/>
        <v>0</v>
      </c>
      <c r="BD651" s="194">
        <f t="shared" si="86"/>
        <v>0</v>
      </c>
      <c r="BE651" s="194">
        <f t="shared" si="86"/>
        <v>0</v>
      </c>
      <c r="BF651" s="194">
        <f t="shared" si="86"/>
        <v>0</v>
      </c>
      <c r="BG651" s="194">
        <f t="shared" si="86"/>
        <v>0</v>
      </c>
      <c r="BH651" s="194">
        <f t="shared" si="86"/>
        <v>20.2</v>
      </c>
      <c r="BI651" s="194">
        <f t="shared" si="86"/>
        <v>0</v>
      </c>
      <c r="BJ651" s="194">
        <f t="shared" si="86"/>
        <v>0</v>
      </c>
      <c r="BK651" s="194">
        <f t="shared" si="86"/>
        <v>0</v>
      </c>
      <c r="BL651" s="194">
        <f t="shared" si="86"/>
        <v>0</v>
      </c>
      <c r="BM651" s="194">
        <f t="shared" si="86"/>
        <v>0</v>
      </c>
      <c r="BN651" s="194">
        <f t="shared" si="86"/>
        <v>0</v>
      </c>
      <c r="BO651" s="194">
        <f t="shared" si="86"/>
        <v>0</v>
      </c>
      <c r="BP651" s="194">
        <f t="shared" si="86"/>
        <v>0</v>
      </c>
      <c r="BQ651" s="329"/>
      <c r="BR651" s="329"/>
      <c r="BU651" s="194"/>
      <c r="BV651" s="322"/>
      <c r="BW651" s="322"/>
      <c r="BX651" s="322"/>
      <c r="BY651" s="322"/>
    </row>
    <row r="652" spans="1:77" s="189" customFormat="1" ht="17.25" hidden="1">
      <c r="A652" s="332"/>
      <c r="B652" s="332"/>
      <c r="C652" s="462" t="s">
        <v>436</v>
      </c>
      <c r="D652" s="332" t="s">
        <v>81</v>
      </c>
      <c r="E652" s="333"/>
      <c r="F652" s="333"/>
      <c r="G652" s="334"/>
      <c r="H652" s="305">
        <f t="shared" si="84"/>
        <v>7.72</v>
      </c>
      <c r="I652" s="333"/>
      <c r="J652" s="305">
        <f t="shared" si="85"/>
        <v>7.72</v>
      </c>
      <c r="K652" s="441"/>
      <c r="L652" s="336"/>
      <c r="M652" s="460" t="s">
        <v>392</v>
      </c>
      <c r="N652" s="336"/>
      <c r="O652" s="337"/>
      <c r="P652" s="337"/>
      <c r="Q652" s="197">
        <v>7.72</v>
      </c>
      <c r="R652" s="337"/>
      <c r="S652" s="337"/>
      <c r="T652" s="337"/>
      <c r="U652" s="337"/>
      <c r="V652" s="337"/>
      <c r="W652" s="337"/>
      <c r="X652" s="337"/>
      <c r="Y652" s="337"/>
      <c r="Z652" s="337"/>
      <c r="AA652" s="337"/>
      <c r="AB652" s="337"/>
      <c r="AC652" s="337"/>
      <c r="AD652" s="337"/>
      <c r="AE652" s="337"/>
      <c r="AF652" s="337"/>
      <c r="AG652" s="337"/>
      <c r="AH652" s="337"/>
      <c r="AI652" s="337"/>
      <c r="AJ652" s="337"/>
      <c r="AK652" s="337"/>
      <c r="AL652" s="337"/>
      <c r="AM652" s="337"/>
      <c r="AN652" s="337"/>
      <c r="AO652" s="337"/>
      <c r="AP652" s="337"/>
      <c r="AQ652" s="337"/>
      <c r="AR652" s="337"/>
      <c r="AS652" s="337"/>
      <c r="AT652" s="337"/>
      <c r="AU652" s="337"/>
      <c r="AV652" s="337"/>
      <c r="AW652" s="337"/>
      <c r="AX652" s="337"/>
      <c r="AY652" s="337"/>
      <c r="AZ652" s="337"/>
      <c r="BA652" s="337"/>
      <c r="BB652" s="337"/>
      <c r="BC652" s="337"/>
      <c r="BD652" s="337"/>
      <c r="BE652" s="337"/>
      <c r="BF652" s="337"/>
      <c r="BG652" s="337"/>
      <c r="BH652" s="337"/>
      <c r="BI652" s="337"/>
      <c r="BJ652" s="337"/>
      <c r="BK652" s="337"/>
      <c r="BL652" s="337"/>
      <c r="BM652" s="337"/>
      <c r="BN652" s="337"/>
      <c r="BO652" s="337"/>
      <c r="BP652" s="337"/>
    </row>
    <row r="653" spans="1:77" s="189" customFormat="1" ht="17.25" hidden="1">
      <c r="A653" s="332"/>
      <c r="B653" s="332"/>
      <c r="C653" s="461" t="s">
        <v>399</v>
      </c>
      <c r="D653" s="332" t="s">
        <v>81</v>
      </c>
      <c r="E653" s="333"/>
      <c r="F653" s="333"/>
      <c r="G653" s="334"/>
      <c r="H653" s="305">
        <f t="shared" si="84"/>
        <v>9.11</v>
      </c>
      <c r="I653" s="333"/>
      <c r="J653" s="305">
        <f t="shared" si="85"/>
        <v>9.11</v>
      </c>
      <c r="K653" s="441"/>
      <c r="L653" s="336"/>
      <c r="M653" s="460" t="s">
        <v>392</v>
      </c>
      <c r="N653" s="336"/>
      <c r="O653" s="337"/>
      <c r="P653" s="337"/>
      <c r="Q653" s="197">
        <v>9.11</v>
      </c>
      <c r="R653" s="337"/>
      <c r="S653" s="337"/>
      <c r="T653" s="337"/>
      <c r="U653" s="337"/>
      <c r="V653" s="337"/>
      <c r="W653" s="337"/>
      <c r="X653" s="337"/>
      <c r="Y653" s="337"/>
      <c r="Z653" s="337"/>
      <c r="AA653" s="337"/>
      <c r="AB653" s="337"/>
      <c r="AC653" s="337"/>
      <c r="AD653" s="337"/>
      <c r="AE653" s="337"/>
      <c r="AF653" s="337"/>
      <c r="AG653" s="337"/>
      <c r="AH653" s="337"/>
      <c r="AI653" s="337"/>
      <c r="AJ653" s="337"/>
      <c r="AK653" s="337"/>
      <c r="AL653" s="337"/>
      <c r="AM653" s="337"/>
      <c r="AN653" s="337"/>
      <c r="AO653" s="337"/>
      <c r="AP653" s="337"/>
      <c r="AQ653" s="337"/>
      <c r="AR653" s="337"/>
      <c r="AS653" s="337"/>
      <c r="AT653" s="337"/>
      <c r="AU653" s="337"/>
      <c r="AV653" s="337"/>
      <c r="AW653" s="337"/>
      <c r="AX653" s="337"/>
      <c r="AY653" s="337"/>
      <c r="AZ653" s="337"/>
      <c r="BA653" s="337"/>
      <c r="BB653" s="337"/>
      <c r="BC653" s="337"/>
      <c r="BD653" s="337"/>
      <c r="BE653" s="337"/>
      <c r="BF653" s="337"/>
      <c r="BG653" s="337"/>
      <c r="BH653" s="337"/>
      <c r="BI653" s="337"/>
      <c r="BJ653" s="337"/>
      <c r="BK653" s="337"/>
      <c r="BL653" s="337"/>
      <c r="BM653" s="337"/>
      <c r="BN653" s="337"/>
      <c r="BO653" s="337"/>
      <c r="BP653" s="337"/>
    </row>
    <row r="654" spans="1:77" s="189" customFormat="1" ht="17.25" hidden="1">
      <c r="A654" s="332"/>
      <c r="B654" s="332"/>
      <c r="C654" s="461" t="s">
        <v>402</v>
      </c>
      <c r="D654" s="332" t="s">
        <v>81</v>
      </c>
      <c r="E654" s="333"/>
      <c r="F654" s="333"/>
      <c r="G654" s="334"/>
      <c r="H654" s="305">
        <f t="shared" si="84"/>
        <v>255.04</v>
      </c>
      <c r="I654" s="333"/>
      <c r="J654" s="305">
        <f t="shared" si="85"/>
        <v>255.04</v>
      </c>
      <c r="K654" s="441"/>
      <c r="L654" s="336"/>
      <c r="M654" s="460" t="s">
        <v>392</v>
      </c>
      <c r="N654" s="336"/>
      <c r="O654" s="337"/>
      <c r="P654" s="337"/>
      <c r="Q654" s="197">
        <v>255.04</v>
      </c>
      <c r="R654" s="337"/>
      <c r="S654" s="337"/>
      <c r="T654" s="337"/>
      <c r="U654" s="337"/>
      <c r="V654" s="337"/>
      <c r="W654" s="337"/>
      <c r="X654" s="337"/>
      <c r="Y654" s="337"/>
      <c r="Z654" s="337"/>
      <c r="AA654" s="337"/>
      <c r="AB654" s="337"/>
      <c r="AC654" s="337"/>
      <c r="AD654" s="337"/>
      <c r="AE654" s="337"/>
      <c r="AF654" s="337"/>
      <c r="AG654" s="337"/>
      <c r="AH654" s="337"/>
      <c r="AI654" s="337"/>
      <c r="AJ654" s="337"/>
      <c r="AK654" s="337"/>
      <c r="AL654" s="337"/>
      <c r="AM654" s="337"/>
      <c r="AN654" s="337"/>
      <c r="AO654" s="337"/>
      <c r="AP654" s="337"/>
      <c r="AQ654" s="337"/>
      <c r="AR654" s="337"/>
      <c r="AS654" s="337"/>
      <c r="AT654" s="337"/>
      <c r="AU654" s="337"/>
      <c r="AV654" s="337"/>
      <c r="AW654" s="337"/>
      <c r="AX654" s="337"/>
      <c r="AY654" s="337"/>
      <c r="AZ654" s="337"/>
      <c r="BA654" s="337"/>
      <c r="BB654" s="337"/>
      <c r="BC654" s="337"/>
      <c r="BD654" s="337"/>
      <c r="BE654" s="337"/>
      <c r="BF654" s="337"/>
      <c r="BG654" s="337"/>
      <c r="BH654" s="337"/>
      <c r="BI654" s="337"/>
      <c r="BJ654" s="337"/>
      <c r="BK654" s="337"/>
      <c r="BL654" s="337"/>
      <c r="BM654" s="337"/>
      <c r="BN654" s="337"/>
      <c r="BO654" s="337"/>
      <c r="BP654" s="337"/>
    </row>
    <row r="655" spans="1:77" s="189" customFormat="1" ht="17.25" hidden="1">
      <c r="A655" s="332"/>
      <c r="B655" s="332"/>
      <c r="C655" s="461" t="s">
        <v>404</v>
      </c>
      <c r="D655" s="332" t="s">
        <v>81</v>
      </c>
      <c r="E655" s="333"/>
      <c r="F655" s="333"/>
      <c r="G655" s="334"/>
      <c r="H655" s="305">
        <f t="shared" si="84"/>
        <v>3.07</v>
      </c>
      <c r="I655" s="333"/>
      <c r="J655" s="305">
        <f t="shared" si="85"/>
        <v>3.07</v>
      </c>
      <c r="K655" s="441"/>
      <c r="L655" s="336"/>
      <c r="M655" s="460" t="s">
        <v>392</v>
      </c>
      <c r="N655" s="336"/>
      <c r="O655" s="337"/>
      <c r="P655" s="337"/>
      <c r="Q655" s="197">
        <v>3.07</v>
      </c>
      <c r="R655" s="337"/>
      <c r="S655" s="337"/>
      <c r="T655" s="337"/>
      <c r="U655" s="337"/>
      <c r="V655" s="337"/>
      <c r="W655" s="337"/>
      <c r="X655" s="337"/>
      <c r="Y655" s="337"/>
      <c r="Z655" s="337"/>
      <c r="AA655" s="337"/>
      <c r="AB655" s="337"/>
      <c r="AC655" s="337"/>
      <c r="AD655" s="337"/>
      <c r="AE655" s="337"/>
      <c r="AF655" s="337"/>
      <c r="AG655" s="337"/>
      <c r="AH655" s="337"/>
      <c r="AI655" s="337"/>
      <c r="AJ655" s="337"/>
      <c r="AK655" s="337"/>
      <c r="AL655" s="337"/>
      <c r="AM655" s="337"/>
      <c r="AN655" s="337"/>
      <c r="AO655" s="337"/>
      <c r="AP655" s="337"/>
      <c r="AQ655" s="337"/>
      <c r="AR655" s="337"/>
      <c r="AS655" s="337"/>
      <c r="AT655" s="337"/>
      <c r="AU655" s="337"/>
      <c r="AV655" s="337"/>
      <c r="AW655" s="337"/>
      <c r="AX655" s="337"/>
      <c r="AY655" s="337"/>
      <c r="AZ655" s="337"/>
      <c r="BA655" s="337"/>
      <c r="BB655" s="337"/>
      <c r="BC655" s="337"/>
      <c r="BD655" s="337"/>
      <c r="BE655" s="337"/>
      <c r="BF655" s="337"/>
      <c r="BG655" s="337"/>
      <c r="BH655" s="337"/>
      <c r="BI655" s="337"/>
      <c r="BJ655" s="337"/>
      <c r="BK655" s="337"/>
      <c r="BL655" s="337"/>
      <c r="BM655" s="337"/>
      <c r="BN655" s="337"/>
      <c r="BO655" s="337"/>
      <c r="BP655" s="337"/>
    </row>
    <row r="656" spans="1:77" s="189" customFormat="1" ht="17.25" hidden="1">
      <c r="A656" s="332"/>
      <c r="B656" s="332"/>
      <c r="C656" s="461" t="s">
        <v>406</v>
      </c>
      <c r="D656" s="332" t="s">
        <v>81</v>
      </c>
      <c r="E656" s="333"/>
      <c r="F656" s="333"/>
      <c r="G656" s="334"/>
      <c r="H656" s="305">
        <f t="shared" si="84"/>
        <v>199.14</v>
      </c>
      <c r="I656" s="333"/>
      <c r="J656" s="305">
        <f t="shared" si="85"/>
        <v>199.14</v>
      </c>
      <c r="K656" s="441"/>
      <c r="L656" s="336"/>
      <c r="M656" s="460" t="s">
        <v>392</v>
      </c>
      <c r="N656" s="336"/>
      <c r="O656" s="337"/>
      <c r="P656" s="337"/>
      <c r="Q656" s="197">
        <v>199.14</v>
      </c>
      <c r="R656" s="337"/>
      <c r="S656" s="337"/>
      <c r="T656" s="337"/>
      <c r="U656" s="337"/>
      <c r="V656" s="337"/>
      <c r="W656" s="337"/>
      <c r="X656" s="337"/>
      <c r="Y656" s="337"/>
      <c r="Z656" s="337"/>
      <c r="AA656" s="337"/>
      <c r="AB656" s="337"/>
      <c r="AC656" s="337"/>
      <c r="AD656" s="337"/>
      <c r="AE656" s="337"/>
      <c r="AF656" s="337"/>
      <c r="AG656" s="337"/>
      <c r="AH656" s="337"/>
      <c r="AI656" s="337"/>
      <c r="AJ656" s="337"/>
      <c r="AK656" s="337"/>
      <c r="AL656" s="337"/>
      <c r="AM656" s="337"/>
      <c r="AN656" s="337"/>
      <c r="AO656" s="337"/>
      <c r="AP656" s="337"/>
      <c r="AQ656" s="337"/>
      <c r="AR656" s="337"/>
      <c r="AS656" s="337"/>
      <c r="AT656" s="337"/>
      <c r="AU656" s="337"/>
      <c r="AV656" s="337"/>
      <c r="AW656" s="337"/>
      <c r="AX656" s="337"/>
      <c r="AY656" s="337"/>
      <c r="AZ656" s="337"/>
      <c r="BA656" s="337"/>
      <c r="BB656" s="337"/>
      <c r="BC656" s="337"/>
      <c r="BD656" s="337"/>
      <c r="BE656" s="337"/>
      <c r="BF656" s="337"/>
      <c r="BG656" s="337"/>
      <c r="BH656" s="337"/>
      <c r="BI656" s="337"/>
      <c r="BJ656" s="337"/>
      <c r="BK656" s="337"/>
      <c r="BL656" s="337"/>
      <c r="BM656" s="337"/>
      <c r="BN656" s="337"/>
      <c r="BO656" s="337"/>
      <c r="BP656" s="337"/>
    </row>
    <row r="657" spans="1:78" s="189" customFormat="1" ht="17.25" hidden="1">
      <c r="A657" s="332"/>
      <c r="B657" s="332"/>
      <c r="C657" s="461" t="s">
        <v>414</v>
      </c>
      <c r="D657" s="332" t="s">
        <v>81</v>
      </c>
      <c r="E657" s="333"/>
      <c r="F657" s="333"/>
      <c r="G657" s="334"/>
      <c r="H657" s="305">
        <f t="shared" si="84"/>
        <v>162.54</v>
      </c>
      <c r="I657" s="333"/>
      <c r="J657" s="305">
        <f t="shared" si="85"/>
        <v>162.54</v>
      </c>
      <c r="K657" s="441"/>
      <c r="L657" s="336"/>
      <c r="M657" s="460" t="s">
        <v>392</v>
      </c>
      <c r="N657" s="336"/>
      <c r="O657" s="337"/>
      <c r="P657" s="337"/>
      <c r="Q657" s="197">
        <v>162.54</v>
      </c>
      <c r="R657" s="337"/>
      <c r="S657" s="337"/>
      <c r="T657" s="337"/>
      <c r="U657" s="337"/>
      <c r="V657" s="337"/>
      <c r="W657" s="337"/>
      <c r="X657" s="337"/>
      <c r="Y657" s="337"/>
      <c r="Z657" s="337"/>
      <c r="AA657" s="337"/>
      <c r="AB657" s="337"/>
      <c r="AC657" s="337"/>
      <c r="AD657" s="337"/>
      <c r="AE657" s="337"/>
      <c r="AF657" s="337"/>
      <c r="AG657" s="337"/>
      <c r="AH657" s="337"/>
      <c r="AI657" s="337"/>
      <c r="AJ657" s="337"/>
      <c r="AK657" s="337"/>
      <c r="AL657" s="337"/>
      <c r="AM657" s="337"/>
      <c r="AN657" s="337"/>
      <c r="AO657" s="337"/>
      <c r="AP657" s="337"/>
      <c r="AQ657" s="337"/>
      <c r="AR657" s="337"/>
      <c r="AS657" s="337"/>
      <c r="AT657" s="337"/>
      <c r="AU657" s="337"/>
      <c r="AV657" s="337"/>
      <c r="AW657" s="337"/>
      <c r="AX657" s="337"/>
      <c r="AY657" s="337"/>
      <c r="AZ657" s="337"/>
      <c r="BA657" s="337"/>
      <c r="BB657" s="337"/>
      <c r="BC657" s="337"/>
      <c r="BD657" s="337"/>
      <c r="BE657" s="337"/>
      <c r="BF657" s="337"/>
      <c r="BG657" s="337"/>
      <c r="BH657" s="337"/>
      <c r="BI657" s="337"/>
      <c r="BJ657" s="337"/>
      <c r="BK657" s="337"/>
      <c r="BL657" s="337"/>
      <c r="BM657" s="337"/>
      <c r="BN657" s="337"/>
      <c r="BO657" s="337"/>
      <c r="BP657" s="337"/>
    </row>
    <row r="658" spans="1:78" s="189" customFormat="1" ht="17.25" hidden="1">
      <c r="A658" s="332"/>
      <c r="B658" s="332"/>
      <c r="C658" s="461" t="s">
        <v>416</v>
      </c>
      <c r="D658" s="332" t="s">
        <v>81</v>
      </c>
      <c r="E658" s="333"/>
      <c r="F658" s="333"/>
      <c r="G658" s="334"/>
      <c r="H658" s="305">
        <f t="shared" si="84"/>
        <v>123.13</v>
      </c>
      <c r="I658" s="333"/>
      <c r="J658" s="305">
        <f t="shared" si="85"/>
        <v>123.13</v>
      </c>
      <c r="K658" s="441"/>
      <c r="L658" s="336"/>
      <c r="M658" s="460" t="s">
        <v>392</v>
      </c>
      <c r="N658" s="336"/>
      <c r="O658" s="337"/>
      <c r="P658" s="337"/>
      <c r="Q658" s="197">
        <f>121.63+1.5</f>
        <v>123.13</v>
      </c>
      <c r="R658" s="337"/>
      <c r="S658" s="337"/>
      <c r="T658" s="337"/>
      <c r="U658" s="337"/>
      <c r="V658" s="337"/>
      <c r="W658" s="337"/>
      <c r="X658" s="337"/>
      <c r="Y658" s="337"/>
      <c r="Z658" s="337"/>
      <c r="AA658" s="337"/>
      <c r="AB658" s="337"/>
      <c r="AC658" s="337"/>
      <c r="AD658" s="337"/>
      <c r="AE658" s="337"/>
      <c r="AF658" s="337"/>
      <c r="AG658" s="337"/>
      <c r="AH658" s="337"/>
      <c r="AI658" s="337"/>
      <c r="AJ658" s="337"/>
      <c r="AK658" s="337"/>
      <c r="AL658" s="337"/>
      <c r="AM658" s="337"/>
      <c r="AN658" s="337"/>
      <c r="AO658" s="337"/>
      <c r="AP658" s="337"/>
      <c r="AQ658" s="337"/>
      <c r="AR658" s="337"/>
      <c r="AS658" s="337"/>
      <c r="AT658" s="337"/>
      <c r="AU658" s="337"/>
      <c r="AV658" s="337"/>
      <c r="AW658" s="337"/>
      <c r="AX658" s="337"/>
      <c r="AY658" s="337"/>
      <c r="AZ658" s="337"/>
      <c r="BA658" s="337"/>
      <c r="BB658" s="337"/>
      <c r="BC658" s="337"/>
      <c r="BD658" s="337"/>
      <c r="BE658" s="337"/>
      <c r="BF658" s="337"/>
      <c r="BG658" s="337"/>
      <c r="BH658" s="337"/>
      <c r="BI658" s="337"/>
      <c r="BJ658" s="337"/>
      <c r="BK658" s="337"/>
      <c r="BL658" s="337"/>
      <c r="BM658" s="337"/>
      <c r="BN658" s="337"/>
      <c r="BO658" s="337"/>
      <c r="BP658" s="337"/>
    </row>
    <row r="659" spans="1:78" s="189" customFormat="1" ht="17.25" hidden="1">
      <c r="A659" s="332"/>
      <c r="B659" s="332"/>
      <c r="C659" s="461" t="s">
        <v>418</v>
      </c>
      <c r="D659" s="332" t="s">
        <v>81</v>
      </c>
      <c r="E659" s="333"/>
      <c r="F659" s="333"/>
      <c r="G659" s="334"/>
      <c r="H659" s="305">
        <f t="shared" si="84"/>
        <v>0</v>
      </c>
      <c r="I659" s="333"/>
      <c r="J659" s="305">
        <f t="shared" si="85"/>
        <v>0</v>
      </c>
      <c r="K659" s="335"/>
      <c r="L659" s="336"/>
      <c r="M659" s="460" t="s">
        <v>392</v>
      </c>
      <c r="N659" s="336"/>
      <c r="O659" s="337"/>
      <c r="P659" s="337"/>
      <c r="Q659" s="337"/>
      <c r="R659" s="337"/>
      <c r="S659" s="337"/>
      <c r="T659" s="337"/>
      <c r="U659" s="337"/>
      <c r="V659" s="337"/>
      <c r="W659" s="337"/>
      <c r="X659" s="337"/>
      <c r="Y659" s="337"/>
      <c r="Z659" s="337"/>
      <c r="AA659" s="337"/>
      <c r="AB659" s="337"/>
      <c r="AC659" s="337"/>
      <c r="AD659" s="337"/>
      <c r="AE659" s="337"/>
      <c r="AF659" s="337"/>
      <c r="AG659" s="337"/>
      <c r="AH659" s="337"/>
      <c r="AI659" s="337"/>
      <c r="AJ659" s="337"/>
      <c r="AK659" s="337"/>
      <c r="AL659" s="337"/>
      <c r="AM659" s="337"/>
      <c r="AN659" s="337"/>
      <c r="AO659" s="337"/>
      <c r="AP659" s="337"/>
      <c r="AQ659" s="337"/>
      <c r="AR659" s="337"/>
      <c r="AS659" s="337"/>
      <c r="AT659" s="337"/>
      <c r="AU659" s="337"/>
      <c r="AV659" s="337"/>
      <c r="AW659" s="337"/>
      <c r="AX659" s="337"/>
      <c r="AY659" s="337"/>
      <c r="AZ659" s="337"/>
      <c r="BA659" s="337"/>
      <c r="BB659" s="337"/>
      <c r="BC659" s="337"/>
      <c r="BD659" s="337"/>
      <c r="BE659" s="337"/>
      <c r="BF659" s="337"/>
      <c r="BG659" s="337"/>
      <c r="BH659" s="337"/>
      <c r="BI659" s="337"/>
      <c r="BJ659" s="337"/>
      <c r="BK659" s="337"/>
      <c r="BL659" s="337"/>
      <c r="BM659" s="337"/>
      <c r="BN659" s="337"/>
      <c r="BO659" s="337"/>
      <c r="BP659" s="337"/>
    </row>
    <row r="660" spans="1:78" s="189" customFormat="1" ht="17.25" hidden="1">
      <c r="A660" s="332"/>
      <c r="B660" s="332"/>
      <c r="C660" s="461" t="s">
        <v>420</v>
      </c>
      <c r="D660" s="332" t="s">
        <v>81</v>
      </c>
      <c r="E660" s="333"/>
      <c r="F660" s="333"/>
      <c r="G660" s="334"/>
      <c r="H660" s="305">
        <f t="shared" si="84"/>
        <v>566.34</v>
      </c>
      <c r="I660" s="333"/>
      <c r="J660" s="305">
        <f t="shared" si="85"/>
        <v>566.34</v>
      </c>
      <c r="K660" s="441"/>
      <c r="L660" s="336"/>
      <c r="M660" s="460" t="s">
        <v>392</v>
      </c>
      <c r="N660" s="336"/>
      <c r="O660" s="337"/>
      <c r="P660" s="337"/>
      <c r="Q660" s="197">
        <v>566.34</v>
      </c>
      <c r="R660" s="337"/>
      <c r="S660" s="337"/>
      <c r="T660" s="337"/>
      <c r="U660" s="337"/>
      <c r="V660" s="337"/>
      <c r="W660" s="337"/>
      <c r="X660" s="337"/>
      <c r="Y660" s="337"/>
      <c r="Z660" s="337"/>
      <c r="AA660" s="337"/>
      <c r="AB660" s="337"/>
      <c r="AC660" s="337"/>
      <c r="AD660" s="337"/>
      <c r="AE660" s="337"/>
      <c r="AF660" s="337"/>
      <c r="AG660" s="337"/>
      <c r="AH660" s="337"/>
      <c r="AI660" s="337"/>
      <c r="AJ660" s="337"/>
      <c r="AK660" s="337"/>
      <c r="AL660" s="337"/>
      <c r="AM660" s="337"/>
      <c r="AN660" s="337"/>
      <c r="AO660" s="337"/>
      <c r="AP660" s="337"/>
      <c r="AQ660" s="337"/>
      <c r="AR660" s="337"/>
      <c r="AS660" s="337"/>
      <c r="AT660" s="337"/>
      <c r="AU660" s="337"/>
      <c r="AV660" s="337"/>
      <c r="AW660" s="337"/>
      <c r="AX660" s="337"/>
      <c r="AY660" s="337"/>
      <c r="AZ660" s="337"/>
      <c r="BA660" s="337"/>
      <c r="BB660" s="337"/>
      <c r="BC660" s="337"/>
      <c r="BD660" s="337"/>
      <c r="BE660" s="337"/>
      <c r="BF660" s="337"/>
      <c r="BG660" s="337"/>
      <c r="BH660" s="337"/>
      <c r="BI660" s="337"/>
      <c r="BJ660" s="337"/>
      <c r="BK660" s="337"/>
      <c r="BL660" s="337"/>
      <c r="BM660" s="337"/>
      <c r="BN660" s="337"/>
      <c r="BO660" s="337"/>
      <c r="BP660" s="337"/>
    </row>
    <row r="661" spans="1:78" s="189" customFormat="1" ht="17.25" hidden="1">
      <c r="A661" s="332"/>
      <c r="B661" s="332"/>
      <c r="C661" s="461" t="s">
        <v>422</v>
      </c>
      <c r="D661" s="332" t="s">
        <v>81</v>
      </c>
      <c r="E661" s="333"/>
      <c r="F661" s="333"/>
      <c r="G661" s="334"/>
      <c r="H661" s="305">
        <f t="shared" si="84"/>
        <v>77.33</v>
      </c>
      <c r="I661" s="333"/>
      <c r="J661" s="305">
        <f t="shared" si="85"/>
        <v>77.33</v>
      </c>
      <c r="K661" s="441"/>
      <c r="L661" s="336"/>
      <c r="M661" s="460" t="s">
        <v>392</v>
      </c>
      <c r="N661" s="336"/>
      <c r="O661" s="337"/>
      <c r="P661" s="337"/>
      <c r="Q661" s="197">
        <v>77.33</v>
      </c>
      <c r="R661" s="337"/>
      <c r="S661" s="337"/>
      <c r="T661" s="337"/>
      <c r="U661" s="337"/>
      <c r="V661" s="337"/>
      <c r="W661" s="337"/>
      <c r="X661" s="337"/>
      <c r="Y661" s="337"/>
      <c r="Z661" s="337"/>
      <c r="AA661" s="337"/>
      <c r="AB661" s="337"/>
      <c r="AC661" s="337"/>
      <c r="AD661" s="337"/>
      <c r="AE661" s="337"/>
      <c r="AF661" s="337"/>
      <c r="AG661" s="337"/>
      <c r="AH661" s="337"/>
      <c r="AI661" s="337"/>
      <c r="AJ661" s="337"/>
      <c r="AK661" s="337"/>
      <c r="AL661" s="337"/>
      <c r="AM661" s="337"/>
      <c r="AN661" s="337"/>
      <c r="AO661" s="337"/>
      <c r="AP661" s="337"/>
      <c r="AQ661" s="337"/>
      <c r="AR661" s="337"/>
      <c r="AS661" s="337"/>
      <c r="AT661" s="337"/>
      <c r="AU661" s="337"/>
      <c r="AV661" s="337"/>
      <c r="AW661" s="337"/>
      <c r="AX661" s="337"/>
      <c r="AY661" s="337"/>
      <c r="AZ661" s="337"/>
      <c r="BA661" s="337"/>
      <c r="BB661" s="337"/>
      <c r="BC661" s="337"/>
      <c r="BD661" s="337"/>
      <c r="BE661" s="337"/>
      <c r="BF661" s="337"/>
      <c r="BG661" s="337"/>
      <c r="BH661" s="337"/>
      <c r="BI661" s="337"/>
      <c r="BJ661" s="337"/>
      <c r="BK661" s="337"/>
      <c r="BL661" s="337"/>
      <c r="BM661" s="337"/>
      <c r="BN661" s="337"/>
      <c r="BO661" s="337"/>
      <c r="BP661" s="337"/>
    </row>
    <row r="662" spans="1:78" s="189" customFormat="1" ht="17.25" hidden="1">
      <c r="A662" s="332"/>
      <c r="B662" s="332"/>
      <c r="C662" s="461" t="s">
        <v>424</v>
      </c>
      <c r="D662" s="332" t="s">
        <v>81</v>
      </c>
      <c r="E662" s="333"/>
      <c r="F662" s="333"/>
      <c r="G662" s="334"/>
      <c r="H662" s="305">
        <f t="shared" si="84"/>
        <v>66.900000000000006</v>
      </c>
      <c r="I662" s="333"/>
      <c r="J662" s="305">
        <f t="shared" si="85"/>
        <v>66.900000000000006</v>
      </c>
      <c r="K662" s="441"/>
      <c r="L662" s="336"/>
      <c r="M662" s="460" t="s">
        <v>392</v>
      </c>
      <c r="N662" s="336"/>
      <c r="O662" s="337"/>
      <c r="P662" s="337"/>
      <c r="Q662" s="197">
        <v>66.900000000000006</v>
      </c>
      <c r="R662" s="337"/>
      <c r="S662" s="337"/>
      <c r="T662" s="337"/>
      <c r="U662" s="337"/>
      <c r="V662" s="337"/>
      <c r="W662" s="337"/>
      <c r="X662" s="337"/>
      <c r="Y662" s="337"/>
      <c r="Z662" s="337"/>
      <c r="AA662" s="337"/>
      <c r="AB662" s="337"/>
      <c r="AC662" s="337"/>
      <c r="AD662" s="337"/>
      <c r="AE662" s="337"/>
      <c r="AF662" s="337"/>
      <c r="AG662" s="337"/>
      <c r="AH662" s="337"/>
      <c r="AI662" s="337"/>
      <c r="AJ662" s="337"/>
      <c r="AK662" s="337"/>
      <c r="AL662" s="337"/>
      <c r="AM662" s="337"/>
      <c r="AN662" s="337"/>
      <c r="AO662" s="337"/>
      <c r="AP662" s="337"/>
      <c r="AQ662" s="337"/>
      <c r="AR662" s="337"/>
      <c r="AS662" s="337"/>
      <c r="AT662" s="337"/>
      <c r="AU662" s="337"/>
      <c r="AV662" s="337"/>
      <c r="AW662" s="337"/>
      <c r="AX662" s="337"/>
      <c r="AY662" s="337"/>
      <c r="AZ662" s="337"/>
      <c r="BA662" s="337"/>
      <c r="BB662" s="337"/>
      <c r="BC662" s="337"/>
      <c r="BD662" s="337"/>
      <c r="BE662" s="337"/>
      <c r="BF662" s="337"/>
      <c r="BG662" s="337"/>
      <c r="BH662" s="337"/>
      <c r="BI662" s="337"/>
      <c r="BJ662" s="337"/>
      <c r="BK662" s="337"/>
      <c r="BL662" s="337"/>
      <c r="BM662" s="337"/>
      <c r="BN662" s="337"/>
      <c r="BO662" s="337"/>
      <c r="BP662" s="337"/>
    </row>
    <row r="663" spans="1:78" s="189" customFormat="1" ht="17.25" hidden="1">
      <c r="A663" s="332"/>
      <c r="B663" s="332"/>
      <c r="C663" s="461" t="s">
        <v>427</v>
      </c>
      <c r="D663" s="332" t="s">
        <v>81</v>
      </c>
      <c r="E663" s="333"/>
      <c r="F663" s="333"/>
      <c r="G663" s="334"/>
      <c r="H663" s="305">
        <f t="shared" si="84"/>
        <v>705.98</v>
      </c>
      <c r="I663" s="333"/>
      <c r="J663" s="305">
        <f t="shared" si="85"/>
        <v>705.98</v>
      </c>
      <c r="K663" s="441">
        <v>705.98</v>
      </c>
      <c r="L663" s="336"/>
      <c r="M663" s="460" t="s">
        <v>392</v>
      </c>
      <c r="N663" s="336"/>
      <c r="O663" s="337"/>
      <c r="P663" s="337"/>
      <c r="Q663" s="197">
        <v>705.98</v>
      </c>
      <c r="R663" s="337"/>
      <c r="S663" s="337"/>
      <c r="T663" s="337"/>
      <c r="U663" s="337"/>
      <c r="V663" s="337"/>
      <c r="W663" s="337"/>
      <c r="X663" s="337"/>
      <c r="Y663" s="337"/>
      <c r="Z663" s="337"/>
      <c r="AA663" s="337"/>
      <c r="AB663" s="337"/>
      <c r="AC663" s="337"/>
      <c r="AD663" s="337"/>
      <c r="AE663" s="337"/>
      <c r="AF663" s="337"/>
      <c r="AG663" s="337"/>
      <c r="AH663" s="337"/>
      <c r="AI663" s="337"/>
      <c r="AJ663" s="337"/>
      <c r="AK663" s="337"/>
      <c r="AL663" s="337"/>
      <c r="AM663" s="337"/>
      <c r="AN663" s="337"/>
      <c r="AO663" s="337"/>
      <c r="AP663" s="337"/>
      <c r="AQ663" s="337"/>
      <c r="AR663" s="337"/>
      <c r="AS663" s="337"/>
      <c r="AT663" s="337"/>
      <c r="AU663" s="337"/>
      <c r="AV663" s="337"/>
      <c r="AW663" s="337"/>
      <c r="AX663" s="337"/>
      <c r="AY663" s="337"/>
      <c r="AZ663" s="337"/>
      <c r="BA663" s="337"/>
      <c r="BB663" s="337"/>
      <c r="BC663" s="337"/>
      <c r="BD663" s="337"/>
      <c r="BE663" s="337"/>
      <c r="BF663" s="337"/>
      <c r="BG663" s="337"/>
      <c r="BH663" s="337"/>
      <c r="BI663" s="337"/>
      <c r="BJ663" s="337"/>
      <c r="BK663" s="337"/>
      <c r="BL663" s="337"/>
      <c r="BM663" s="337"/>
      <c r="BN663" s="337"/>
      <c r="BO663" s="337"/>
      <c r="BP663" s="337"/>
    </row>
    <row r="664" spans="1:78" s="189" customFormat="1" ht="17.25" hidden="1">
      <c r="A664" s="332"/>
      <c r="B664" s="332" t="s">
        <v>1313</v>
      </c>
      <c r="C664" s="332" t="s">
        <v>471</v>
      </c>
      <c r="D664" s="332" t="s">
        <v>81</v>
      </c>
      <c r="E664" s="333"/>
      <c r="F664" s="333"/>
      <c r="G664" s="334"/>
      <c r="H664" s="305">
        <f t="shared" si="84"/>
        <v>0</v>
      </c>
      <c r="I664" s="333"/>
      <c r="J664" s="305">
        <f t="shared" si="85"/>
        <v>0</v>
      </c>
      <c r="K664" s="335"/>
      <c r="L664" s="336"/>
      <c r="M664" s="460" t="s">
        <v>392</v>
      </c>
      <c r="N664" s="336"/>
      <c r="O664" s="337"/>
      <c r="P664" s="337"/>
      <c r="Q664" s="337"/>
      <c r="R664" s="337"/>
      <c r="S664" s="337"/>
      <c r="T664" s="337"/>
      <c r="U664" s="337"/>
      <c r="V664" s="337"/>
      <c r="W664" s="337"/>
      <c r="X664" s="337"/>
      <c r="Y664" s="337"/>
      <c r="Z664" s="337"/>
      <c r="AA664" s="337"/>
      <c r="AB664" s="337"/>
      <c r="AC664" s="337"/>
      <c r="AD664" s="337"/>
      <c r="AE664" s="337"/>
      <c r="AF664" s="337"/>
      <c r="AG664" s="337"/>
      <c r="AH664" s="337"/>
      <c r="AI664" s="337"/>
      <c r="AJ664" s="337"/>
      <c r="AK664" s="337"/>
      <c r="AL664" s="337"/>
      <c r="AM664" s="337"/>
      <c r="AN664" s="337"/>
      <c r="AO664" s="337"/>
      <c r="AP664" s="337"/>
      <c r="AQ664" s="337"/>
      <c r="AR664" s="337"/>
      <c r="AS664" s="337"/>
      <c r="AT664" s="337"/>
      <c r="AU664" s="337"/>
      <c r="AV664" s="337"/>
      <c r="AW664" s="337"/>
      <c r="AX664" s="337"/>
      <c r="AY664" s="337"/>
      <c r="AZ664" s="337"/>
      <c r="BA664" s="337"/>
      <c r="BB664" s="337"/>
      <c r="BC664" s="337"/>
      <c r="BD664" s="337"/>
      <c r="BE664" s="337"/>
      <c r="BF664" s="337"/>
      <c r="BG664" s="337"/>
      <c r="BH664" s="337"/>
      <c r="BI664" s="337"/>
      <c r="BJ664" s="337"/>
      <c r="BK664" s="337"/>
      <c r="BL664" s="337"/>
      <c r="BM664" s="337"/>
      <c r="BN664" s="337"/>
      <c r="BO664" s="337"/>
      <c r="BP664" s="337"/>
    </row>
    <row r="665" spans="1:78" s="189" customFormat="1" ht="17.25" hidden="1">
      <c r="A665" s="332"/>
      <c r="B665" s="332"/>
      <c r="C665" s="462" t="s">
        <v>436</v>
      </c>
      <c r="D665" s="332" t="s">
        <v>81</v>
      </c>
      <c r="E665" s="333"/>
      <c r="F665" s="333"/>
      <c r="G665" s="334"/>
      <c r="H665" s="305">
        <f t="shared" si="84"/>
        <v>5</v>
      </c>
      <c r="I665" s="333"/>
      <c r="J665" s="305">
        <f t="shared" si="85"/>
        <v>5</v>
      </c>
      <c r="K665" s="335"/>
      <c r="L665" s="336"/>
      <c r="M665" s="460" t="s">
        <v>392</v>
      </c>
      <c r="N665" s="336"/>
      <c r="O665" s="337"/>
      <c r="P665" s="337"/>
      <c r="Q665" s="337"/>
      <c r="R665" s="337"/>
      <c r="S665" s="337"/>
      <c r="T665" s="337"/>
      <c r="U665" s="337"/>
      <c r="V665" s="337"/>
      <c r="W665" s="337"/>
      <c r="X665" s="337"/>
      <c r="Y665" s="337"/>
      <c r="Z665" s="337"/>
      <c r="AA665" s="337"/>
      <c r="AB665" s="337"/>
      <c r="AC665" s="337"/>
      <c r="AD665" s="337"/>
      <c r="AE665" s="337"/>
      <c r="AF665" s="337"/>
      <c r="AG665" s="337"/>
      <c r="AH665" s="337"/>
      <c r="AI665" s="337"/>
      <c r="AJ665" s="337"/>
      <c r="AK665" s="337"/>
      <c r="AL665" s="337"/>
      <c r="AM665" s="337"/>
      <c r="AN665" s="337"/>
      <c r="AO665" s="337"/>
      <c r="AP665" s="337"/>
      <c r="AQ665" s="337"/>
      <c r="AR665" s="337"/>
      <c r="AS665" s="337"/>
      <c r="AT665" s="337"/>
      <c r="AU665" s="337"/>
      <c r="AV665" s="337"/>
      <c r="AW665" s="337"/>
      <c r="AX665" s="337"/>
      <c r="AY665" s="337"/>
      <c r="AZ665" s="337"/>
      <c r="BA665" s="337"/>
      <c r="BB665" s="337"/>
      <c r="BC665" s="337"/>
      <c r="BD665" s="337"/>
      <c r="BE665" s="337"/>
      <c r="BF665" s="337"/>
      <c r="BG665" s="337"/>
      <c r="BH665" s="337">
        <v>5</v>
      </c>
      <c r="BI665" s="337"/>
      <c r="BJ665" s="337"/>
      <c r="BK665" s="337"/>
      <c r="BL665" s="337"/>
      <c r="BM665" s="337"/>
      <c r="BN665" s="337"/>
      <c r="BO665" s="337"/>
      <c r="BP665" s="337"/>
    </row>
    <row r="666" spans="1:78" s="189" customFormat="1" ht="17.25" hidden="1">
      <c r="A666" s="332"/>
      <c r="B666" s="332"/>
      <c r="C666" s="461" t="s">
        <v>399</v>
      </c>
      <c r="D666" s="332" t="s">
        <v>81</v>
      </c>
      <c r="E666" s="333"/>
      <c r="F666" s="333"/>
      <c r="G666" s="334"/>
      <c r="H666" s="305">
        <f t="shared" si="84"/>
        <v>5</v>
      </c>
      <c r="I666" s="333"/>
      <c r="J666" s="305">
        <f t="shared" si="85"/>
        <v>5</v>
      </c>
      <c r="K666" s="335"/>
      <c r="L666" s="336"/>
      <c r="M666" s="460" t="s">
        <v>392</v>
      </c>
      <c r="N666" s="336"/>
      <c r="O666" s="337"/>
      <c r="P666" s="337"/>
      <c r="Q666" s="337"/>
      <c r="R666" s="337"/>
      <c r="S666" s="337"/>
      <c r="T666" s="337"/>
      <c r="U666" s="337"/>
      <c r="V666" s="337"/>
      <c r="W666" s="337"/>
      <c r="X666" s="337"/>
      <c r="Y666" s="337"/>
      <c r="Z666" s="337"/>
      <c r="AA666" s="337"/>
      <c r="AB666" s="337"/>
      <c r="AC666" s="337"/>
      <c r="AD666" s="337"/>
      <c r="AE666" s="337"/>
      <c r="AF666" s="337"/>
      <c r="AG666" s="337"/>
      <c r="AH666" s="337"/>
      <c r="AI666" s="337"/>
      <c r="AJ666" s="337"/>
      <c r="AK666" s="337"/>
      <c r="AL666" s="337"/>
      <c r="AM666" s="337"/>
      <c r="AN666" s="337"/>
      <c r="AO666" s="337"/>
      <c r="AP666" s="337"/>
      <c r="AQ666" s="337"/>
      <c r="AR666" s="337"/>
      <c r="AS666" s="337"/>
      <c r="AT666" s="337"/>
      <c r="AU666" s="337"/>
      <c r="AV666" s="337"/>
      <c r="AW666" s="337"/>
      <c r="AX666" s="337"/>
      <c r="AY666" s="337"/>
      <c r="AZ666" s="337"/>
      <c r="BA666" s="337"/>
      <c r="BB666" s="337"/>
      <c r="BC666" s="337"/>
      <c r="BD666" s="337"/>
      <c r="BE666" s="337"/>
      <c r="BF666" s="337"/>
      <c r="BG666" s="337"/>
      <c r="BH666" s="337">
        <v>5</v>
      </c>
      <c r="BI666" s="337"/>
      <c r="BJ666" s="337"/>
      <c r="BK666" s="337"/>
      <c r="BL666" s="337"/>
      <c r="BM666" s="337"/>
      <c r="BN666" s="337"/>
      <c r="BO666" s="337"/>
      <c r="BP666" s="337"/>
    </row>
    <row r="667" spans="1:78" s="189" customFormat="1" ht="17.25" hidden="1">
      <c r="A667" s="332"/>
      <c r="B667" s="332"/>
      <c r="C667" s="461" t="s">
        <v>414</v>
      </c>
      <c r="D667" s="332" t="s">
        <v>81</v>
      </c>
      <c r="E667" s="333"/>
      <c r="F667" s="333"/>
      <c r="G667" s="334"/>
      <c r="H667" s="305">
        <f t="shared" si="84"/>
        <v>5</v>
      </c>
      <c r="I667" s="333"/>
      <c r="J667" s="305">
        <f t="shared" si="85"/>
        <v>5</v>
      </c>
      <c r="K667" s="335"/>
      <c r="L667" s="336"/>
      <c r="M667" s="460" t="s">
        <v>392</v>
      </c>
      <c r="N667" s="336"/>
      <c r="O667" s="337"/>
      <c r="P667" s="337"/>
      <c r="Q667" s="337"/>
      <c r="R667" s="337"/>
      <c r="S667" s="337"/>
      <c r="T667" s="337"/>
      <c r="U667" s="337"/>
      <c r="V667" s="337"/>
      <c r="W667" s="337"/>
      <c r="X667" s="337"/>
      <c r="Y667" s="337"/>
      <c r="Z667" s="337"/>
      <c r="AA667" s="337"/>
      <c r="AB667" s="337"/>
      <c r="AC667" s="337"/>
      <c r="AD667" s="337"/>
      <c r="AE667" s="337"/>
      <c r="AF667" s="337"/>
      <c r="AG667" s="337"/>
      <c r="AH667" s="337"/>
      <c r="AI667" s="337"/>
      <c r="AJ667" s="337"/>
      <c r="AK667" s="337"/>
      <c r="AL667" s="337"/>
      <c r="AM667" s="337"/>
      <c r="AN667" s="337"/>
      <c r="AO667" s="337"/>
      <c r="AP667" s="337"/>
      <c r="AQ667" s="337"/>
      <c r="AR667" s="337"/>
      <c r="AS667" s="337"/>
      <c r="AT667" s="337"/>
      <c r="AU667" s="337"/>
      <c r="AV667" s="337"/>
      <c r="AW667" s="337"/>
      <c r="AX667" s="337"/>
      <c r="AY667" s="337"/>
      <c r="AZ667" s="337"/>
      <c r="BA667" s="337"/>
      <c r="BB667" s="337"/>
      <c r="BC667" s="337"/>
      <c r="BD667" s="337"/>
      <c r="BE667" s="337"/>
      <c r="BF667" s="337"/>
      <c r="BG667" s="337"/>
      <c r="BH667" s="337">
        <v>5</v>
      </c>
      <c r="BI667" s="337"/>
      <c r="BJ667" s="337"/>
      <c r="BK667" s="337"/>
      <c r="BL667" s="337"/>
      <c r="BM667" s="337"/>
      <c r="BN667" s="337"/>
      <c r="BO667" s="337"/>
      <c r="BP667" s="337"/>
    </row>
    <row r="668" spans="1:78" s="189" customFormat="1" ht="17.25" hidden="1">
      <c r="A668" s="332"/>
      <c r="B668" s="332"/>
      <c r="C668" s="461" t="s">
        <v>424</v>
      </c>
      <c r="D668" s="332" t="s">
        <v>81</v>
      </c>
      <c r="E668" s="333"/>
      <c r="F668" s="333"/>
      <c r="G668" s="334"/>
      <c r="H668" s="305">
        <f t="shared" si="84"/>
        <v>5.2</v>
      </c>
      <c r="I668" s="333"/>
      <c r="J668" s="305">
        <f t="shared" si="85"/>
        <v>5.2</v>
      </c>
      <c r="K668" s="335"/>
      <c r="L668" s="336"/>
      <c r="M668" s="460" t="s">
        <v>392</v>
      </c>
      <c r="N668" s="336"/>
      <c r="O668" s="337"/>
      <c r="P668" s="337"/>
      <c r="Q668" s="337"/>
      <c r="R668" s="337"/>
      <c r="S668" s="337"/>
      <c r="T668" s="337"/>
      <c r="U668" s="337"/>
      <c r="V668" s="337"/>
      <c r="W668" s="337"/>
      <c r="X668" s="337"/>
      <c r="Y668" s="337"/>
      <c r="Z668" s="337"/>
      <c r="AA668" s="337"/>
      <c r="AB668" s="337"/>
      <c r="AC668" s="337"/>
      <c r="AD668" s="337"/>
      <c r="AE668" s="337"/>
      <c r="AF668" s="337"/>
      <c r="AG668" s="337"/>
      <c r="AH668" s="337"/>
      <c r="AI668" s="337"/>
      <c r="AJ668" s="337"/>
      <c r="AK668" s="337"/>
      <c r="AL668" s="337"/>
      <c r="AM668" s="337"/>
      <c r="AN668" s="337"/>
      <c r="AO668" s="337"/>
      <c r="AP668" s="337"/>
      <c r="AQ668" s="337"/>
      <c r="AR668" s="337"/>
      <c r="AS668" s="337"/>
      <c r="AT668" s="337"/>
      <c r="AU668" s="337"/>
      <c r="AV668" s="337"/>
      <c r="AW668" s="337"/>
      <c r="AX668" s="337"/>
      <c r="AY668" s="337"/>
      <c r="AZ668" s="337"/>
      <c r="BA668" s="337"/>
      <c r="BB668" s="337"/>
      <c r="BC668" s="337"/>
      <c r="BD668" s="337"/>
      <c r="BE668" s="337"/>
      <c r="BF668" s="337"/>
      <c r="BG668" s="337"/>
      <c r="BH668" s="337">
        <v>5.2</v>
      </c>
      <c r="BI668" s="337"/>
      <c r="BJ668" s="337"/>
      <c r="BK668" s="337"/>
      <c r="BL668" s="337"/>
      <c r="BM668" s="337"/>
      <c r="BN668" s="337"/>
      <c r="BO668" s="337"/>
      <c r="BP668" s="337"/>
    </row>
    <row r="669" spans="1:78" s="189" customFormat="1" ht="17.25">
      <c r="A669" s="302" t="s">
        <v>1314</v>
      </c>
      <c r="B669" s="303" t="s">
        <v>63</v>
      </c>
      <c r="C669" s="461"/>
      <c r="D669" s="332"/>
      <c r="E669" s="333"/>
      <c r="F669" s="333"/>
      <c r="G669" s="334"/>
      <c r="H669" s="305">
        <f t="shared" si="84"/>
        <v>0</v>
      </c>
      <c r="I669" s="333"/>
      <c r="J669" s="305">
        <f t="shared" si="85"/>
        <v>0</v>
      </c>
      <c r="K669" s="335"/>
      <c r="L669" s="336"/>
      <c r="M669" s="460"/>
      <c r="N669" s="336"/>
      <c r="O669" s="337"/>
      <c r="P669" s="337"/>
      <c r="Q669" s="337"/>
      <c r="R669" s="337"/>
      <c r="S669" s="337"/>
      <c r="T669" s="337"/>
      <c r="U669" s="337"/>
      <c r="V669" s="337"/>
      <c r="W669" s="337"/>
      <c r="X669" s="337"/>
      <c r="Y669" s="337"/>
      <c r="Z669" s="337"/>
      <c r="AA669" s="337"/>
      <c r="AB669" s="337"/>
      <c r="AC669" s="337"/>
      <c r="AD669" s="337"/>
      <c r="AE669" s="337"/>
      <c r="AF669" s="337"/>
      <c r="AG669" s="337"/>
      <c r="AH669" s="337"/>
      <c r="AI669" s="337"/>
      <c r="AJ669" s="337"/>
      <c r="AK669" s="337"/>
      <c r="AL669" s="337"/>
      <c r="AM669" s="337"/>
      <c r="AN669" s="337"/>
      <c r="AO669" s="337"/>
      <c r="AP669" s="337"/>
      <c r="AQ669" s="337"/>
      <c r="AR669" s="337"/>
      <c r="AS669" s="337"/>
      <c r="AT669" s="337"/>
      <c r="AU669" s="337"/>
      <c r="AV669" s="337"/>
      <c r="AW669" s="337"/>
      <c r="AX669" s="337"/>
      <c r="AY669" s="337"/>
      <c r="AZ669" s="337"/>
      <c r="BA669" s="337"/>
      <c r="BB669" s="337"/>
      <c r="BC669" s="337"/>
      <c r="BD669" s="337"/>
      <c r="BE669" s="337"/>
      <c r="BF669" s="337"/>
      <c r="BG669" s="337"/>
      <c r="BH669" s="337"/>
      <c r="BI669" s="337"/>
      <c r="BJ669" s="337"/>
      <c r="BK669" s="337"/>
      <c r="BL669" s="337"/>
      <c r="BM669" s="337"/>
      <c r="BN669" s="337"/>
      <c r="BO669" s="337"/>
      <c r="BP669" s="337"/>
    </row>
    <row r="670" spans="1:78" s="494" customFormat="1" ht="21.75" customHeight="1">
      <c r="A670" s="338">
        <v>1</v>
      </c>
      <c r="B670" s="325" t="s">
        <v>1315</v>
      </c>
      <c r="C670" s="461" t="s">
        <v>404</v>
      </c>
      <c r="D670" s="338" t="s">
        <v>67</v>
      </c>
      <c r="E670" s="341"/>
      <c r="F670" s="342">
        <f t="shared" ref="F670" si="87">G670</f>
        <v>0</v>
      </c>
      <c r="G670" s="343"/>
      <c r="H670" s="305">
        <f t="shared" si="84"/>
        <v>0</v>
      </c>
      <c r="I670" s="344">
        <v>2.2999999999999998</v>
      </c>
      <c r="J670" s="305">
        <f t="shared" si="85"/>
        <v>0</v>
      </c>
      <c r="K670" s="495">
        <v>0</v>
      </c>
      <c r="L670" s="345" t="s">
        <v>509</v>
      </c>
      <c r="M670" s="460" t="s">
        <v>392</v>
      </c>
      <c r="N670" s="345"/>
      <c r="O670" s="345"/>
      <c r="P670" s="345"/>
      <c r="Q670" s="345"/>
      <c r="R670" s="345"/>
      <c r="S670" s="345"/>
      <c r="T670" s="345"/>
      <c r="U670" s="345"/>
      <c r="V670" s="345"/>
      <c r="W670" s="345"/>
      <c r="X670" s="345"/>
      <c r="Y670" s="345"/>
      <c r="Z670" s="345"/>
      <c r="AA670" s="345"/>
      <c r="AB670" s="346"/>
      <c r="AC670" s="345"/>
      <c r="AD670" s="345"/>
      <c r="AE670" s="345"/>
      <c r="AF670" s="345"/>
      <c r="AG670" s="345"/>
      <c r="AH670" s="345"/>
      <c r="AI670" s="345"/>
      <c r="AJ670" s="345"/>
      <c r="AK670" s="345"/>
      <c r="AL670" s="345"/>
      <c r="AM670" s="345"/>
      <c r="AN670" s="345"/>
      <c r="AO670" s="345"/>
      <c r="AP670" s="345"/>
      <c r="AQ670" s="345"/>
      <c r="AR670" s="345"/>
      <c r="AS670" s="345"/>
      <c r="AT670" s="345"/>
      <c r="AU670" s="345"/>
      <c r="AV670" s="345"/>
      <c r="AW670" s="345"/>
      <c r="AX670" s="345"/>
      <c r="AY670" s="345"/>
      <c r="AZ670" s="345"/>
      <c r="BA670" s="345"/>
      <c r="BB670" s="345"/>
      <c r="BC670" s="345"/>
      <c r="BD670" s="345"/>
      <c r="BE670" s="345"/>
      <c r="BF670" s="345"/>
      <c r="BG670" s="345"/>
      <c r="BH670" s="345"/>
      <c r="BI670" s="345"/>
      <c r="BJ670" s="345"/>
      <c r="BK670" s="345"/>
      <c r="BL670" s="496"/>
      <c r="BM670" s="388"/>
      <c r="BN670" s="497"/>
      <c r="BO670" s="498"/>
      <c r="BP670" s="499"/>
      <c r="BQ670" s="500"/>
      <c r="BR670" s="501">
        <v>2024</v>
      </c>
      <c r="BS670" s="15" t="s">
        <v>1316</v>
      </c>
      <c r="BT670" s="502"/>
      <c r="BU670" s="489"/>
      <c r="BV670" s="490"/>
      <c r="BW670" s="503"/>
      <c r="BX670" s="504"/>
      <c r="BY670" s="505"/>
      <c r="BZ670" s="493"/>
    </row>
    <row r="671" spans="1:78" s="189" customFormat="1" ht="17.25">
      <c r="A671" s="442"/>
      <c r="B671" s="442"/>
      <c r="C671" s="506"/>
      <c r="D671" s="442"/>
      <c r="E671" s="443"/>
      <c r="F671" s="443"/>
      <c r="G671" s="444"/>
      <c r="H671" s="507"/>
      <c r="I671" s="443"/>
      <c r="J671" s="444"/>
      <c r="K671" s="335"/>
      <c r="L671" s="336"/>
      <c r="M671" s="460"/>
      <c r="N671" s="336"/>
      <c r="O671" s="337"/>
      <c r="P671" s="337"/>
      <c r="Q671" s="337"/>
      <c r="R671" s="337"/>
      <c r="S671" s="337"/>
      <c r="T671" s="337"/>
      <c r="U671" s="337"/>
      <c r="V671" s="337"/>
      <c r="W671" s="337"/>
      <c r="X671" s="337"/>
      <c r="Y671" s="337"/>
      <c r="Z671" s="337"/>
      <c r="AA671" s="337"/>
      <c r="AB671" s="337"/>
      <c r="AC671" s="337"/>
      <c r="AD671" s="337"/>
      <c r="AE671" s="337"/>
      <c r="AF671" s="337"/>
      <c r="AG671" s="337"/>
      <c r="AH671" s="337"/>
      <c r="AI671" s="337"/>
      <c r="AJ671" s="337"/>
      <c r="AK671" s="337"/>
      <c r="AL671" s="337"/>
      <c r="AM671" s="337"/>
      <c r="AN671" s="337"/>
      <c r="AO671" s="337"/>
      <c r="AP671" s="337"/>
      <c r="AQ671" s="337"/>
      <c r="AR671" s="337"/>
      <c r="AS671" s="337"/>
      <c r="AT671" s="337"/>
      <c r="AU671" s="337"/>
      <c r="AV671" s="337"/>
      <c r="AW671" s="337"/>
      <c r="AX671" s="337"/>
      <c r="AY671" s="337"/>
      <c r="AZ671" s="337"/>
      <c r="BA671" s="337"/>
      <c r="BB671" s="337"/>
      <c r="BC671" s="337"/>
      <c r="BD671" s="337"/>
      <c r="BE671" s="337"/>
      <c r="BF671" s="337"/>
      <c r="BG671" s="337"/>
      <c r="BH671" s="337"/>
      <c r="BI671" s="337"/>
      <c r="BJ671" s="337"/>
      <c r="BK671" s="337"/>
      <c r="BL671" s="337"/>
      <c r="BM671" s="337"/>
      <c r="BN671" s="337"/>
      <c r="BO671" s="337"/>
      <c r="BP671" s="337"/>
    </row>
    <row r="673" spans="1:78" hidden="1">
      <c r="A673" s="302" t="s">
        <v>1317</v>
      </c>
      <c r="B673" s="303" t="s">
        <v>1318</v>
      </c>
      <c r="C673" s="13"/>
      <c r="D673" s="302"/>
      <c r="E673" s="305"/>
      <c r="F673" s="236">
        <v>0</v>
      </c>
      <c r="G673" s="236"/>
      <c r="H673" s="305">
        <f>I673+J673</f>
        <v>0</v>
      </c>
      <c r="I673" s="305"/>
      <c r="J673" s="305">
        <f>SUM(O673:BP673)-V673</f>
        <v>0</v>
      </c>
      <c r="K673" s="319"/>
      <c r="L673" s="329"/>
      <c r="M673" s="460" t="s">
        <v>392</v>
      </c>
      <c r="N673" s="329"/>
      <c r="O673" s="194"/>
      <c r="P673" s="194">
        <v>0</v>
      </c>
      <c r="Q673" s="194"/>
      <c r="R673" s="194"/>
      <c r="S673" s="194"/>
      <c r="T673" s="194"/>
      <c r="U673" s="194"/>
      <c r="V673" s="194"/>
      <c r="W673" s="194"/>
      <c r="X673" s="194"/>
      <c r="Y673" s="194"/>
      <c r="Z673" s="194"/>
      <c r="AA673" s="194"/>
      <c r="AB673" s="194"/>
      <c r="AC673" s="194"/>
      <c r="AD673" s="194"/>
      <c r="AE673" s="194"/>
      <c r="AF673" s="194"/>
      <c r="AG673" s="194"/>
      <c r="AH673" s="194"/>
      <c r="AI673" s="194"/>
      <c r="AJ673" s="194"/>
      <c r="AK673" s="194"/>
      <c r="AL673" s="194"/>
      <c r="AM673" s="194"/>
      <c r="AN673" s="194"/>
      <c r="AO673" s="194"/>
      <c r="AP673" s="194"/>
      <c r="AQ673" s="194"/>
      <c r="AR673" s="194"/>
      <c r="AS673" s="194"/>
      <c r="AT673" s="194"/>
      <c r="AU673" s="194"/>
      <c r="AV673" s="194"/>
      <c r="AW673" s="194"/>
      <c r="AX673" s="194"/>
      <c r="AY673" s="194"/>
      <c r="AZ673" s="194"/>
      <c r="BA673" s="194"/>
      <c r="BB673" s="194"/>
      <c r="BC673" s="194"/>
      <c r="BD673" s="194"/>
      <c r="BE673" s="194">
        <v>0</v>
      </c>
      <c r="BF673" s="194"/>
      <c r="BG673" s="194"/>
      <c r="BH673" s="194"/>
      <c r="BI673" s="194"/>
      <c r="BJ673" s="194"/>
      <c r="BK673" s="194"/>
      <c r="BL673" s="194"/>
      <c r="BM673" s="194"/>
      <c r="BN673" s="194"/>
      <c r="BO673" s="194"/>
      <c r="BP673" s="194"/>
      <c r="BQ673" s="329"/>
      <c r="BR673" s="329"/>
      <c r="BU673" s="194">
        <f>E673-H673</f>
        <v>0</v>
      </c>
      <c r="BV673" s="329"/>
      <c r="BW673" s="329"/>
      <c r="BX673" s="329"/>
      <c r="BY673" s="329"/>
    </row>
    <row r="674" spans="1:78" ht="33" hidden="1">
      <c r="A674" s="317">
        <v>1</v>
      </c>
      <c r="B674" s="16" t="s">
        <v>1319</v>
      </c>
      <c r="C674" s="462" t="s">
        <v>436</v>
      </c>
      <c r="D674" s="317" t="s">
        <v>134</v>
      </c>
      <c r="E674" s="305"/>
      <c r="F674" s="236">
        <v>0</v>
      </c>
      <c r="G674" s="236"/>
      <c r="H674" s="305">
        <f>I674+J674</f>
        <v>0</v>
      </c>
      <c r="I674" s="305"/>
      <c r="J674" s="305">
        <f>SUM(O674:BP674)-V674</f>
        <v>0</v>
      </c>
      <c r="K674" s="319" t="s">
        <v>570</v>
      </c>
      <c r="L674" s="32" t="s">
        <v>1320</v>
      </c>
      <c r="M674" s="460" t="s">
        <v>392</v>
      </c>
      <c r="N674" s="458" t="s">
        <v>381</v>
      </c>
      <c r="O674" s="194"/>
      <c r="P674" s="194">
        <v>0</v>
      </c>
      <c r="Q674" s="194"/>
      <c r="R674" s="194"/>
      <c r="S674" s="194"/>
      <c r="T674" s="194"/>
      <c r="U674" s="194"/>
      <c r="V674" s="194"/>
      <c r="W674" s="194"/>
      <c r="X674" s="194"/>
      <c r="Y674" s="194"/>
      <c r="Z674" s="194"/>
      <c r="AA674" s="194"/>
      <c r="AB674" s="194"/>
      <c r="AC674" s="194"/>
      <c r="AD674" s="194"/>
      <c r="AE674" s="194"/>
      <c r="AF674" s="194"/>
      <c r="AG674" s="194"/>
      <c r="AH674" s="194"/>
      <c r="AI674" s="194"/>
      <c r="AJ674" s="194"/>
      <c r="AK674" s="194"/>
      <c r="AL674" s="194"/>
      <c r="AM674" s="194"/>
      <c r="AN674" s="194"/>
      <c r="AO674" s="194"/>
      <c r="AP674" s="194"/>
      <c r="AQ674" s="194"/>
      <c r="AR674" s="194"/>
      <c r="AS674" s="194"/>
      <c r="AT674" s="194"/>
      <c r="AU674" s="194"/>
      <c r="AV674" s="194"/>
      <c r="AW674" s="194"/>
      <c r="AX674" s="194"/>
      <c r="AY674" s="194"/>
      <c r="AZ674" s="194"/>
      <c r="BA674" s="194"/>
      <c r="BB674" s="194"/>
      <c r="BC674" s="194"/>
      <c r="BD674" s="194"/>
      <c r="BE674" s="194">
        <v>0</v>
      </c>
      <c r="BF674" s="194"/>
      <c r="BG674" s="194"/>
      <c r="BH674" s="194"/>
      <c r="BI674" s="194"/>
      <c r="BJ674" s="194"/>
      <c r="BK674" s="194"/>
      <c r="BL674" s="194"/>
      <c r="BM674" s="194"/>
      <c r="BN674" s="194"/>
      <c r="BO674" s="194"/>
      <c r="BP674" s="194"/>
      <c r="BQ674" s="329"/>
      <c r="BR674" s="329"/>
      <c r="BU674" s="194">
        <f>E674-H674</f>
        <v>0</v>
      </c>
      <c r="BV674" s="329"/>
      <c r="BW674" s="329"/>
      <c r="BX674" s="329"/>
      <c r="BY674" s="329"/>
    </row>
    <row r="675" spans="1:78" ht="21" hidden="1" customHeight="1">
      <c r="A675" s="302" t="s">
        <v>1292</v>
      </c>
      <c r="B675" s="303" t="s">
        <v>1321</v>
      </c>
      <c r="C675" s="13" t="s">
        <v>410</v>
      </c>
      <c r="D675" s="302" t="s">
        <v>165</v>
      </c>
      <c r="E675" s="304"/>
      <c r="F675" s="304">
        <v>0</v>
      </c>
      <c r="G675" s="304"/>
      <c r="H675" s="305">
        <f>I675+J675</f>
        <v>0</v>
      </c>
      <c r="I675" s="304"/>
      <c r="J675" s="305">
        <f>SUM(O675:BP675)-V675</f>
        <v>0</v>
      </c>
      <c r="K675" s="307"/>
      <c r="L675" s="192" t="s">
        <v>1322</v>
      </c>
      <c r="M675" s="460" t="s">
        <v>392</v>
      </c>
      <c r="N675" s="299"/>
      <c r="O675" s="194"/>
      <c r="P675" s="194">
        <v>0</v>
      </c>
      <c r="Q675" s="194"/>
      <c r="R675" s="194"/>
      <c r="S675" s="194"/>
      <c r="T675" s="194"/>
      <c r="U675" s="194"/>
      <c r="V675" s="194"/>
      <c r="W675" s="194"/>
      <c r="X675" s="194"/>
      <c r="Y675" s="194"/>
      <c r="Z675" s="194"/>
      <c r="AA675" s="194"/>
      <c r="AB675" s="194"/>
      <c r="AC675" s="194"/>
      <c r="AD675" s="194"/>
      <c r="AE675" s="194"/>
      <c r="AF675" s="194"/>
      <c r="AG675" s="194"/>
      <c r="AH675" s="194"/>
      <c r="AI675" s="194"/>
      <c r="AJ675" s="194"/>
      <c r="AK675" s="194"/>
      <c r="AL675" s="194"/>
      <c r="AM675" s="194"/>
      <c r="AN675" s="194"/>
      <c r="AO675" s="194"/>
      <c r="AP675" s="194"/>
      <c r="AQ675" s="194"/>
      <c r="AR675" s="194"/>
      <c r="AS675" s="194"/>
      <c r="AT675" s="194"/>
      <c r="AU675" s="194"/>
      <c r="AV675" s="194"/>
      <c r="AW675" s="194"/>
      <c r="AX675" s="194"/>
      <c r="AY675" s="194"/>
      <c r="AZ675" s="194"/>
      <c r="BA675" s="194"/>
      <c r="BB675" s="194"/>
      <c r="BC675" s="194"/>
      <c r="BD675" s="194"/>
      <c r="BE675" s="194">
        <v>0</v>
      </c>
      <c r="BF675" s="194"/>
      <c r="BG675" s="194"/>
      <c r="BH675" s="194"/>
      <c r="BI675" s="194"/>
      <c r="BJ675" s="194"/>
      <c r="BK675" s="194"/>
      <c r="BL675" s="194"/>
      <c r="BM675" s="194"/>
      <c r="BN675" s="194"/>
      <c r="BO675" s="194"/>
      <c r="BP675" s="194"/>
      <c r="BQ675" s="307"/>
      <c r="BR675" s="307"/>
      <c r="BS675" s="308"/>
      <c r="BT675" s="309"/>
      <c r="BU675" s="194">
        <f>E675-H675</f>
        <v>0</v>
      </c>
      <c r="BV675" s="310"/>
      <c r="BW675" s="310"/>
      <c r="BX675" s="310"/>
      <c r="BY675" s="310"/>
      <c r="BZ675" s="311"/>
    </row>
    <row r="676" spans="1:78" ht="17.25" hidden="1">
      <c r="A676" s="13"/>
      <c r="B676" s="312" t="s">
        <v>348</v>
      </c>
      <c r="C676" s="313">
        <v>-1</v>
      </c>
      <c r="D676" s="13"/>
      <c r="E676" s="314" t="e">
        <f>#REF!</f>
        <v>#REF!</v>
      </c>
      <c r="F676" s="314"/>
      <c r="G676" s="314"/>
      <c r="H676" s="314" t="e">
        <f>I676+J676</f>
        <v>#REF!</v>
      </c>
      <c r="I676" s="314"/>
      <c r="J676" s="314" t="e">
        <f>#REF!</f>
        <v>#REF!</v>
      </c>
      <c r="K676" s="445"/>
      <c r="L676" s="192"/>
      <c r="M676" s="460" t="s">
        <v>392</v>
      </c>
      <c r="N676" s="299"/>
      <c r="O676" s="292"/>
      <c r="P676" s="292"/>
      <c r="Q676" s="292"/>
      <c r="R676" s="292"/>
      <c r="S676" s="292"/>
      <c r="T676" s="292"/>
      <c r="U676" s="292"/>
      <c r="V676" s="292"/>
      <c r="W676" s="292"/>
      <c r="X676" s="289"/>
      <c r="Y676" s="289"/>
      <c r="Z676" s="292"/>
      <c r="AA676" s="292"/>
      <c r="AB676" s="292"/>
      <c r="AC676" s="292"/>
      <c r="AD676" s="292"/>
      <c r="AE676" s="292"/>
      <c r="AF676" s="292"/>
      <c r="AG676" s="300"/>
      <c r="AH676" s="292"/>
      <c r="AI676" s="292"/>
      <c r="AJ676" s="292"/>
      <c r="AK676" s="289"/>
      <c r="AL676" s="289"/>
      <c r="AM676" s="289"/>
      <c r="AN676" s="289"/>
      <c r="AO676" s="289"/>
      <c r="AP676" s="292"/>
      <c r="AQ676" s="292"/>
      <c r="AR676" s="289"/>
      <c r="AS676" s="292"/>
      <c r="AT676" s="292"/>
      <c r="AU676" s="292"/>
      <c r="AV676" s="292"/>
      <c r="AW676" s="292"/>
      <c r="AX676" s="289"/>
      <c r="AY676" s="289"/>
      <c r="AZ676" s="289"/>
      <c r="BA676" s="292"/>
      <c r="BB676" s="292"/>
      <c r="BC676" s="289"/>
      <c r="BD676" s="292"/>
      <c r="BE676" s="292"/>
      <c r="BF676" s="289"/>
      <c r="BG676" s="289"/>
      <c r="BH676" s="292"/>
      <c r="BI676" s="292"/>
      <c r="BJ676" s="289"/>
      <c r="BK676" s="292"/>
      <c r="BL676" s="289"/>
      <c r="BM676" s="289"/>
      <c r="BN676" s="289"/>
      <c r="BO676" s="289"/>
      <c r="BP676" s="289"/>
      <c r="BQ676" s="192"/>
      <c r="BR676" s="192"/>
      <c r="BS676" s="316"/>
      <c r="BT676" s="298"/>
      <c r="BU676" s="192"/>
      <c r="BV676" s="301"/>
      <c r="BW676" s="301"/>
      <c r="BX676" s="301"/>
      <c r="BY676" s="301"/>
      <c r="BZ676" s="298"/>
    </row>
    <row r="677" spans="1:78" ht="17.25" hidden="1">
      <c r="A677" s="13"/>
      <c r="B677" s="312" t="s">
        <v>393</v>
      </c>
      <c r="C677" s="313">
        <v>-2</v>
      </c>
      <c r="D677" s="13"/>
      <c r="E677" s="314" t="e">
        <f>#REF!</f>
        <v>#REF!</v>
      </c>
      <c r="F677" s="314"/>
      <c r="G677" s="314"/>
      <c r="H677" s="314" t="e">
        <f>I677+J677</f>
        <v>#REF!</v>
      </c>
      <c r="I677" s="314"/>
      <c r="J677" s="314" t="e">
        <f>#REF!</f>
        <v>#REF!</v>
      </c>
      <c r="K677" s="445"/>
      <c r="L677" s="192"/>
      <c r="M677" s="460" t="s">
        <v>392</v>
      </c>
      <c r="N677" s="299"/>
      <c r="O677" s="292"/>
      <c r="P677" s="292"/>
      <c r="Q677" s="292"/>
      <c r="R677" s="292"/>
      <c r="S677" s="292"/>
      <c r="T677" s="292"/>
      <c r="U677" s="292"/>
      <c r="V677" s="292"/>
      <c r="W677" s="292"/>
      <c r="X677" s="289"/>
      <c r="Y677" s="289"/>
      <c r="Z677" s="292"/>
      <c r="AA677" s="292"/>
      <c r="AB677" s="292"/>
      <c r="AC677" s="292"/>
      <c r="AD677" s="292"/>
      <c r="AE677" s="292"/>
      <c r="AF677" s="292"/>
      <c r="AG677" s="300"/>
      <c r="AH677" s="292"/>
      <c r="AI677" s="292"/>
      <c r="AJ677" s="292"/>
      <c r="AK677" s="289"/>
      <c r="AL677" s="289"/>
      <c r="AM677" s="289"/>
      <c r="AN677" s="289"/>
      <c r="AO677" s="289"/>
      <c r="AP677" s="292"/>
      <c r="AQ677" s="292"/>
      <c r="AR677" s="289"/>
      <c r="AS677" s="292"/>
      <c r="AT677" s="292"/>
      <c r="AU677" s="292"/>
      <c r="AV677" s="292"/>
      <c r="AW677" s="292"/>
      <c r="AX677" s="289"/>
      <c r="AY677" s="289"/>
      <c r="AZ677" s="289"/>
      <c r="BA677" s="292"/>
      <c r="BB677" s="292"/>
      <c r="BC677" s="289"/>
      <c r="BD677" s="292"/>
      <c r="BE677" s="292"/>
      <c r="BF677" s="289"/>
      <c r="BG677" s="289"/>
      <c r="BH677" s="292"/>
      <c r="BI677" s="292"/>
      <c r="BJ677" s="289"/>
      <c r="BK677" s="292"/>
      <c r="BL677" s="289"/>
      <c r="BM677" s="289"/>
      <c r="BN677" s="289"/>
      <c r="BO677" s="289"/>
      <c r="BP677" s="289"/>
      <c r="BQ677" s="192"/>
      <c r="BR677" s="192"/>
      <c r="BS677" s="316"/>
      <c r="BT677" s="298"/>
      <c r="BU677" s="192"/>
      <c r="BV677" s="301"/>
      <c r="BW677" s="301"/>
      <c r="BX677" s="301"/>
      <c r="BY677" s="301"/>
      <c r="BZ677" s="298"/>
    </row>
    <row r="678" spans="1:78" ht="17.25" hidden="1">
      <c r="A678" s="13"/>
      <c r="B678" s="312" t="s">
        <v>394</v>
      </c>
      <c r="C678" s="313">
        <v>-3</v>
      </c>
      <c r="D678" s="13"/>
      <c r="E678" s="314"/>
      <c r="F678" s="314"/>
      <c r="G678" s="314"/>
      <c r="H678" s="314"/>
      <c r="I678" s="314"/>
      <c r="J678" s="314">
        <f>BH2</f>
        <v>0.02</v>
      </c>
      <c r="K678" s="445"/>
      <c r="L678" s="192"/>
      <c r="M678" s="460" t="s">
        <v>392</v>
      </c>
      <c r="N678" s="299"/>
      <c r="O678" s="292"/>
      <c r="P678" s="292"/>
      <c r="Q678" s="292"/>
      <c r="R678" s="292"/>
      <c r="S678" s="292"/>
      <c r="T678" s="292"/>
      <c r="U678" s="292"/>
      <c r="V678" s="292"/>
      <c r="W678" s="292"/>
      <c r="X678" s="289"/>
      <c r="Y678" s="289"/>
      <c r="Z678" s="292"/>
      <c r="AA678" s="292"/>
      <c r="AB678" s="292"/>
      <c r="AC678" s="292"/>
      <c r="AD678" s="292"/>
      <c r="AE678" s="292"/>
      <c r="AF678" s="292"/>
      <c r="AG678" s="300"/>
      <c r="AH678" s="292"/>
      <c r="AI678" s="292"/>
      <c r="AJ678" s="292"/>
      <c r="AK678" s="289"/>
      <c r="AL678" s="289"/>
      <c r="AM678" s="289"/>
      <c r="AN678" s="289"/>
      <c r="AO678" s="289"/>
      <c r="AP678" s="292"/>
      <c r="AQ678" s="292"/>
      <c r="AR678" s="289"/>
      <c r="AS678" s="292"/>
      <c r="AT678" s="292"/>
      <c r="AU678" s="292"/>
      <c r="AV678" s="292"/>
      <c r="AW678" s="292"/>
      <c r="AX678" s="289"/>
      <c r="AY678" s="289"/>
      <c r="AZ678" s="289"/>
      <c r="BA678" s="292"/>
      <c r="BB678" s="292"/>
      <c r="BC678" s="289"/>
      <c r="BD678" s="292"/>
      <c r="BE678" s="292"/>
      <c r="BF678" s="289"/>
      <c r="BG678" s="289"/>
      <c r="BH678" s="292"/>
      <c r="BI678" s="292"/>
      <c r="BJ678" s="289"/>
      <c r="BK678" s="292"/>
      <c r="BL678" s="289"/>
      <c r="BM678" s="289"/>
      <c r="BN678" s="289"/>
      <c r="BO678" s="289"/>
      <c r="BP678" s="289"/>
      <c r="BQ678" s="192"/>
      <c r="BR678" s="192"/>
      <c r="BS678" s="316"/>
      <c r="BT678" s="298"/>
      <c r="BU678" s="192"/>
      <c r="BV678" s="301"/>
      <c r="BW678" s="301"/>
      <c r="BX678" s="301"/>
      <c r="BY678" s="301"/>
      <c r="BZ678" s="298"/>
    </row>
    <row r="679" spans="1:78" ht="34.5" hidden="1">
      <c r="A679" s="13"/>
      <c r="B679" s="312" t="s">
        <v>395</v>
      </c>
      <c r="C679" s="313">
        <v>-4</v>
      </c>
      <c r="D679" s="13"/>
      <c r="E679" s="314"/>
      <c r="F679" s="314"/>
      <c r="G679" s="314"/>
      <c r="H679" s="314"/>
      <c r="I679" s="314"/>
      <c r="J679" s="314" t="e">
        <f>J677-J676+J678</f>
        <v>#REF!</v>
      </c>
      <c r="K679" s="445"/>
      <c r="L679" s="192"/>
      <c r="M679" s="460" t="s">
        <v>392</v>
      </c>
      <c r="N679" s="299"/>
      <c r="O679" s="292"/>
      <c r="P679" s="292"/>
      <c r="Q679" s="292"/>
      <c r="R679" s="292"/>
      <c r="S679" s="292"/>
      <c r="T679" s="292"/>
      <c r="U679" s="292"/>
      <c r="V679" s="292"/>
      <c r="W679" s="292"/>
      <c r="X679" s="289"/>
      <c r="Y679" s="289"/>
      <c r="Z679" s="292"/>
      <c r="AA679" s="292"/>
      <c r="AB679" s="292"/>
      <c r="AC679" s="292"/>
      <c r="AD679" s="292"/>
      <c r="AE679" s="292"/>
      <c r="AF679" s="292"/>
      <c r="AG679" s="300"/>
      <c r="AH679" s="292"/>
      <c r="AI679" s="292"/>
      <c r="AJ679" s="292"/>
      <c r="AK679" s="289"/>
      <c r="AL679" s="289"/>
      <c r="AM679" s="289"/>
      <c r="AN679" s="289"/>
      <c r="AO679" s="289"/>
      <c r="AP679" s="292"/>
      <c r="AQ679" s="292"/>
      <c r="AR679" s="289"/>
      <c r="AS679" s="292"/>
      <c r="AT679" s="292"/>
      <c r="AU679" s="292"/>
      <c r="AV679" s="292"/>
      <c r="AW679" s="292"/>
      <c r="AX679" s="289"/>
      <c r="AY679" s="289"/>
      <c r="AZ679" s="289"/>
      <c r="BA679" s="292"/>
      <c r="BB679" s="292"/>
      <c r="BC679" s="289"/>
      <c r="BD679" s="292"/>
      <c r="BE679" s="292"/>
      <c r="BF679" s="289"/>
      <c r="BG679" s="289"/>
      <c r="BH679" s="292"/>
      <c r="BI679" s="292"/>
      <c r="BJ679" s="289"/>
      <c r="BK679" s="292"/>
      <c r="BL679" s="289"/>
      <c r="BM679" s="289"/>
      <c r="BN679" s="289"/>
      <c r="BO679" s="289"/>
      <c r="BP679" s="289"/>
      <c r="BQ679" s="192"/>
      <c r="BR679" s="192"/>
      <c r="BS679" s="316"/>
      <c r="BT679" s="298"/>
      <c r="BU679" s="192"/>
      <c r="BV679" s="301"/>
      <c r="BW679" s="301"/>
      <c r="BX679" s="301"/>
      <c r="BY679" s="301"/>
      <c r="BZ679" s="298"/>
    </row>
    <row r="680" spans="1:78" ht="17.25" hidden="1">
      <c r="A680" s="13"/>
      <c r="B680" s="312" t="s">
        <v>396</v>
      </c>
      <c r="C680" s="313">
        <v>-5</v>
      </c>
      <c r="D680" s="13"/>
      <c r="E680" s="314"/>
      <c r="F680" s="314"/>
      <c r="G680" s="314"/>
      <c r="H680" s="314"/>
      <c r="I680" s="314"/>
      <c r="J680" s="343">
        <f>SUMPRODUCT(--(D682:D1206=D682),--(N682:N1206=$N$2), J682:J1206)</f>
        <v>16.049999999999997</v>
      </c>
      <c r="K680" s="445"/>
      <c r="L680" s="192"/>
      <c r="M680" s="460" t="s">
        <v>392</v>
      </c>
      <c r="N680" s="299"/>
      <c r="O680" s="292"/>
      <c r="P680" s="292"/>
      <c r="Q680" s="292"/>
      <c r="R680" s="292"/>
      <c r="S680" s="292"/>
      <c r="T680" s="292"/>
      <c r="U680" s="292"/>
      <c r="V680" s="292"/>
      <c r="W680" s="292"/>
      <c r="X680" s="289"/>
      <c r="Y680" s="289"/>
      <c r="Z680" s="292"/>
      <c r="AA680" s="292"/>
      <c r="AB680" s="292"/>
      <c r="AC680" s="292"/>
      <c r="AD680" s="292"/>
      <c r="AE680" s="292"/>
      <c r="AF680" s="292"/>
      <c r="AG680" s="300"/>
      <c r="AH680" s="292"/>
      <c r="AI680" s="292"/>
      <c r="AJ680" s="292"/>
      <c r="AK680" s="289"/>
      <c r="AL680" s="289"/>
      <c r="AM680" s="289"/>
      <c r="AN680" s="289"/>
      <c r="AO680" s="289"/>
      <c r="AP680" s="292"/>
      <c r="AQ680" s="292"/>
      <c r="AR680" s="289"/>
      <c r="AS680" s="292"/>
      <c r="AT680" s="292"/>
      <c r="AU680" s="292"/>
      <c r="AV680" s="292"/>
      <c r="AW680" s="292"/>
      <c r="AX680" s="289"/>
      <c r="AY680" s="289"/>
      <c r="AZ680" s="289"/>
      <c r="BA680" s="292"/>
      <c r="BB680" s="292"/>
      <c r="BC680" s="289"/>
      <c r="BD680" s="292"/>
      <c r="BE680" s="292"/>
      <c r="BF680" s="289"/>
      <c r="BG680" s="289"/>
      <c r="BH680" s="292"/>
      <c r="BI680" s="292"/>
      <c r="BJ680" s="289"/>
      <c r="BK680" s="292"/>
      <c r="BL680" s="289"/>
      <c r="BM680" s="289"/>
      <c r="BN680" s="289"/>
      <c r="BO680" s="289"/>
      <c r="BP680" s="289"/>
      <c r="BQ680" s="192"/>
      <c r="BR680" s="192"/>
      <c r="BS680" s="316"/>
      <c r="BT680" s="298"/>
      <c r="BU680" s="192"/>
      <c r="BV680" s="301"/>
      <c r="BW680" s="301"/>
      <c r="BX680" s="301"/>
      <c r="BY680" s="301"/>
      <c r="BZ680" s="298"/>
    </row>
    <row r="681" spans="1:78" ht="17.25" hidden="1">
      <c r="A681" s="13"/>
      <c r="B681" s="312" t="s">
        <v>397</v>
      </c>
      <c r="C681" s="313">
        <v>-6</v>
      </c>
      <c r="D681" s="13"/>
      <c r="E681" s="314"/>
      <c r="F681" s="314"/>
      <c r="G681" s="314"/>
      <c r="H681" s="314"/>
      <c r="I681" s="314"/>
      <c r="J681" s="314" t="e">
        <f>J680-J679</f>
        <v>#REF!</v>
      </c>
      <c r="K681" s="445"/>
      <c r="L681" s="192"/>
      <c r="M681" s="460" t="s">
        <v>392</v>
      </c>
      <c r="N681" s="299"/>
      <c r="O681" s="292"/>
      <c r="P681" s="292"/>
      <c r="Q681" s="292"/>
      <c r="R681" s="292"/>
      <c r="S681" s="292"/>
      <c r="T681" s="292"/>
      <c r="U681" s="292"/>
      <c r="V681" s="292"/>
      <c r="W681" s="292"/>
      <c r="X681" s="289"/>
      <c r="Y681" s="289"/>
      <c r="Z681" s="292"/>
      <c r="AA681" s="292"/>
      <c r="AB681" s="292"/>
      <c r="AC681" s="292"/>
      <c r="AD681" s="292"/>
      <c r="AE681" s="292"/>
      <c r="AF681" s="292"/>
      <c r="AG681" s="300"/>
      <c r="AH681" s="292"/>
      <c r="AI681" s="292"/>
      <c r="AJ681" s="292"/>
      <c r="AK681" s="289"/>
      <c r="AL681" s="289"/>
      <c r="AM681" s="289"/>
      <c r="AN681" s="289"/>
      <c r="AO681" s="289"/>
      <c r="AP681" s="292"/>
      <c r="AQ681" s="292"/>
      <c r="AR681" s="289"/>
      <c r="AS681" s="292"/>
      <c r="AT681" s="292"/>
      <c r="AU681" s="292"/>
      <c r="AV681" s="292"/>
      <c r="AW681" s="292"/>
      <c r="AX681" s="289"/>
      <c r="AY681" s="289"/>
      <c r="AZ681" s="289"/>
      <c r="BA681" s="292"/>
      <c r="BB681" s="292"/>
      <c r="BC681" s="289"/>
      <c r="BD681" s="292"/>
      <c r="BE681" s="292"/>
      <c r="BF681" s="289"/>
      <c r="BG681" s="289"/>
      <c r="BH681" s="292"/>
      <c r="BI681" s="292"/>
      <c r="BJ681" s="289"/>
      <c r="BK681" s="292"/>
      <c r="BL681" s="289"/>
      <c r="BM681" s="289"/>
      <c r="BN681" s="289"/>
      <c r="BO681" s="289"/>
      <c r="BP681" s="289"/>
      <c r="BQ681" s="192"/>
      <c r="BR681" s="192"/>
      <c r="BS681" s="316"/>
      <c r="BT681" s="298"/>
      <c r="BU681" s="192"/>
      <c r="BV681" s="301"/>
      <c r="BW681" s="301"/>
      <c r="BX681" s="301"/>
      <c r="BY681" s="301"/>
      <c r="BZ681" s="298"/>
    </row>
    <row r="682" spans="1:78" hidden="1">
      <c r="A682" s="317">
        <v>1</v>
      </c>
      <c r="B682" s="318" t="s">
        <v>1323</v>
      </c>
      <c r="C682" s="461" t="s">
        <v>399</v>
      </c>
      <c r="D682" s="317" t="s">
        <v>165</v>
      </c>
      <c r="E682" s="305">
        <v>1</v>
      </c>
      <c r="F682" s="305">
        <v>1</v>
      </c>
      <c r="G682" s="305"/>
      <c r="H682" s="305">
        <f t="shared" ref="H682:H691" si="88">I682+J682</f>
        <v>1</v>
      </c>
      <c r="I682" s="305"/>
      <c r="J682" s="305">
        <f t="shared" ref="J682:J691" si="89">SUM(O682:BP682)-V682</f>
        <v>1</v>
      </c>
      <c r="K682" s="193" t="s">
        <v>389</v>
      </c>
      <c r="L682" s="299" t="s">
        <v>1322</v>
      </c>
      <c r="M682" s="460"/>
      <c r="N682" s="458" t="s">
        <v>381</v>
      </c>
      <c r="O682" s="349"/>
      <c r="P682" s="194">
        <v>0</v>
      </c>
      <c r="Q682" s="349">
        <v>1</v>
      </c>
      <c r="R682" s="349"/>
      <c r="S682" s="349"/>
      <c r="T682" s="349"/>
      <c r="U682" s="349"/>
      <c r="V682" s="349"/>
      <c r="W682" s="194"/>
      <c r="X682" s="194"/>
      <c r="Y682" s="194"/>
      <c r="Z682" s="194"/>
      <c r="AA682" s="194"/>
      <c r="AB682" s="194"/>
      <c r="AC682" s="194"/>
      <c r="AD682" s="194"/>
      <c r="AE682" s="194"/>
      <c r="AF682" s="194"/>
      <c r="AG682" s="194"/>
      <c r="AH682" s="194"/>
      <c r="AI682" s="194"/>
      <c r="AJ682" s="194"/>
      <c r="AK682" s="194"/>
      <c r="AL682" s="194"/>
      <c r="AM682" s="194"/>
      <c r="AN682" s="194"/>
      <c r="AO682" s="194"/>
      <c r="AP682" s="194"/>
      <c r="AQ682" s="194"/>
      <c r="AR682" s="194"/>
      <c r="AS682" s="194"/>
      <c r="AT682" s="194"/>
      <c r="AU682" s="194"/>
      <c r="AV682" s="194"/>
      <c r="AW682" s="194"/>
      <c r="AX682" s="194"/>
      <c r="AY682" s="194"/>
      <c r="AZ682" s="194"/>
      <c r="BA682" s="194"/>
      <c r="BB682" s="194"/>
      <c r="BC682" s="194"/>
      <c r="BD682" s="194"/>
      <c r="BE682" s="194">
        <v>0</v>
      </c>
      <c r="BF682" s="194"/>
      <c r="BG682" s="194"/>
      <c r="BH682" s="194"/>
      <c r="BI682" s="194"/>
      <c r="BJ682" s="194"/>
      <c r="BK682" s="194"/>
      <c r="BL682" s="194"/>
      <c r="BM682" s="194"/>
      <c r="BN682" s="194"/>
      <c r="BO682" s="194"/>
      <c r="BP682" s="194"/>
      <c r="BQ682" s="193" t="s">
        <v>1324</v>
      </c>
      <c r="BR682" s="193"/>
      <c r="BS682" s="321" t="s">
        <v>409</v>
      </c>
      <c r="BU682" s="194">
        <f t="shared" ref="BU682:BU691" si="90">E682-H682</f>
        <v>0</v>
      </c>
      <c r="BV682" s="322"/>
      <c r="BW682" s="322"/>
      <c r="BX682" s="322"/>
      <c r="BY682" s="322"/>
    </row>
    <row r="683" spans="1:78" hidden="1">
      <c r="A683" s="317">
        <v>2</v>
      </c>
      <c r="B683" s="318" t="s">
        <v>1325</v>
      </c>
      <c r="C683" s="461" t="s">
        <v>404</v>
      </c>
      <c r="D683" s="317" t="s">
        <v>165</v>
      </c>
      <c r="E683" s="305">
        <v>2</v>
      </c>
      <c r="F683" s="305">
        <v>2</v>
      </c>
      <c r="G683" s="305"/>
      <c r="H683" s="305">
        <f t="shared" si="88"/>
        <v>2</v>
      </c>
      <c r="I683" s="305"/>
      <c r="J683" s="305">
        <f t="shared" si="89"/>
        <v>2</v>
      </c>
      <c r="K683" s="193" t="s">
        <v>389</v>
      </c>
      <c r="L683" s="299"/>
      <c r="M683" s="460"/>
      <c r="N683" s="458" t="s">
        <v>381</v>
      </c>
      <c r="O683" s="349"/>
      <c r="P683" s="194">
        <v>0</v>
      </c>
      <c r="Q683" s="349">
        <v>2</v>
      </c>
      <c r="R683" s="349"/>
      <c r="S683" s="349"/>
      <c r="T683" s="349"/>
      <c r="U683" s="349"/>
      <c r="V683" s="349"/>
      <c r="W683" s="194"/>
      <c r="X683" s="194"/>
      <c r="Y683" s="194"/>
      <c r="Z683" s="194"/>
      <c r="AA683" s="194"/>
      <c r="AB683" s="194"/>
      <c r="AC683" s="194"/>
      <c r="AD683" s="194"/>
      <c r="AE683" s="194"/>
      <c r="AF683" s="194"/>
      <c r="AG683" s="194"/>
      <c r="AH683" s="194"/>
      <c r="AI683" s="194"/>
      <c r="AJ683" s="194"/>
      <c r="AK683" s="194"/>
      <c r="AL683" s="194"/>
      <c r="AM683" s="194"/>
      <c r="AN683" s="194"/>
      <c r="AO683" s="194"/>
      <c r="AP683" s="194"/>
      <c r="AQ683" s="194"/>
      <c r="AR683" s="194"/>
      <c r="AS683" s="194"/>
      <c r="AT683" s="194"/>
      <c r="AU683" s="194"/>
      <c r="AV683" s="194"/>
      <c r="AW683" s="194"/>
      <c r="AX683" s="194"/>
      <c r="AY683" s="194"/>
      <c r="AZ683" s="194"/>
      <c r="BA683" s="194"/>
      <c r="BB683" s="194"/>
      <c r="BC683" s="194"/>
      <c r="BD683" s="194"/>
      <c r="BE683" s="194">
        <v>0</v>
      </c>
      <c r="BF683" s="194"/>
      <c r="BG683" s="194"/>
      <c r="BH683" s="194"/>
      <c r="BI683" s="194"/>
      <c r="BJ683" s="194"/>
      <c r="BK683" s="194"/>
      <c r="BL683" s="194"/>
      <c r="BM683" s="194"/>
      <c r="BN683" s="194"/>
      <c r="BO683" s="194"/>
      <c r="BP683" s="194"/>
      <c r="BQ683" s="193" t="s">
        <v>1326</v>
      </c>
      <c r="BR683" s="193"/>
      <c r="BS683" s="321" t="s">
        <v>479</v>
      </c>
      <c r="BU683" s="194">
        <f t="shared" si="90"/>
        <v>0</v>
      </c>
      <c r="BV683" s="322"/>
      <c r="BW683" s="322"/>
      <c r="BX683" s="322"/>
      <c r="BY683" s="322"/>
    </row>
    <row r="684" spans="1:78" hidden="1">
      <c r="A684" s="317">
        <v>3</v>
      </c>
      <c r="B684" s="318" t="s">
        <v>1327</v>
      </c>
      <c r="C684" s="461" t="s">
        <v>406</v>
      </c>
      <c r="D684" s="317" t="s">
        <v>165</v>
      </c>
      <c r="E684" s="305">
        <v>2.6</v>
      </c>
      <c r="F684" s="305">
        <v>2.6</v>
      </c>
      <c r="G684" s="305"/>
      <c r="H684" s="305">
        <f t="shared" si="88"/>
        <v>2.6</v>
      </c>
      <c r="I684" s="305"/>
      <c r="J684" s="305">
        <f t="shared" si="89"/>
        <v>2.6</v>
      </c>
      <c r="K684" s="193" t="s">
        <v>389</v>
      </c>
      <c r="L684" s="299"/>
      <c r="M684" s="460"/>
      <c r="N684" s="458" t="s">
        <v>381</v>
      </c>
      <c r="O684" s="349"/>
      <c r="P684" s="194">
        <v>0</v>
      </c>
      <c r="Q684" s="349"/>
      <c r="R684" s="349"/>
      <c r="S684" s="349"/>
      <c r="T684" s="349"/>
      <c r="U684" s="349">
        <v>2.6</v>
      </c>
      <c r="V684" s="349"/>
      <c r="W684" s="194"/>
      <c r="X684" s="194"/>
      <c r="Y684" s="194"/>
      <c r="Z684" s="194"/>
      <c r="AA684" s="194"/>
      <c r="AB684" s="194"/>
      <c r="AC684" s="194"/>
      <c r="AD684" s="194"/>
      <c r="AE684" s="194"/>
      <c r="AF684" s="194"/>
      <c r="AG684" s="194"/>
      <c r="AH684" s="194"/>
      <c r="AI684" s="194"/>
      <c r="AJ684" s="194"/>
      <c r="AK684" s="194"/>
      <c r="AL684" s="194"/>
      <c r="AM684" s="194"/>
      <c r="AN684" s="194"/>
      <c r="AO684" s="194"/>
      <c r="AP684" s="194"/>
      <c r="AQ684" s="194"/>
      <c r="AR684" s="194"/>
      <c r="AS684" s="194"/>
      <c r="AT684" s="194"/>
      <c r="AU684" s="194"/>
      <c r="AV684" s="194"/>
      <c r="AW684" s="194"/>
      <c r="AX684" s="194"/>
      <c r="AY684" s="194"/>
      <c r="AZ684" s="194"/>
      <c r="BA684" s="194"/>
      <c r="BB684" s="194"/>
      <c r="BC684" s="194"/>
      <c r="BD684" s="194"/>
      <c r="BE684" s="194">
        <v>0</v>
      </c>
      <c r="BF684" s="194"/>
      <c r="BG684" s="194"/>
      <c r="BH684" s="194"/>
      <c r="BI684" s="194"/>
      <c r="BJ684" s="194"/>
      <c r="BK684" s="194"/>
      <c r="BL684" s="194"/>
      <c r="BM684" s="194"/>
      <c r="BN684" s="194"/>
      <c r="BO684" s="194"/>
      <c r="BP684" s="194"/>
      <c r="BQ684" s="193" t="s">
        <v>1328</v>
      </c>
      <c r="BR684" s="193"/>
      <c r="BS684" s="321" t="s">
        <v>409</v>
      </c>
      <c r="BU684" s="194">
        <f t="shared" si="90"/>
        <v>0</v>
      </c>
      <c r="BV684" s="322"/>
      <c r="BW684" s="322"/>
      <c r="BX684" s="322" t="s">
        <v>410</v>
      </c>
      <c r="BY684" s="322"/>
    </row>
    <row r="685" spans="1:78" hidden="1">
      <c r="A685" s="317">
        <v>4</v>
      </c>
      <c r="B685" s="318" t="s">
        <v>1329</v>
      </c>
      <c r="C685" s="461" t="s">
        <v>406</v>
      </c>
      <c r="D685" s="317" t="s">
        <v>165</v>
      </c>
      <c r="E685" s="305">
        <v>1.2</v>
      </c>
      <c r="F685" s="305">
        <v>1.2</v>
      </c>
      <c r="G685" s="305"/>
      <c r="H685" s="305">
        <f t="shared" si="88"/>
        <v>1.2</v>
      </c>
      <c r="I685" s="305"/>
      <c r="J685" s="305">
        <f t="shared" si="89"/>
        <v>1.2</v>
      </c>
      <c r="K685" s="193" t="s">
        <v>389</v>
      </c>
      <c r="L685" s="299"/>
      <c r="M685" s="460"/>
      <c r="N685" s="458" t="s">
        <v>381</v>
      </c>
      <c r="O685" s="349"/>
      <c r="P685" s="194">
        <v>0</v>
      </c>
      <c r="Q685" s="349">
        <v>1.2</v>
      </c>
      <c r="R685" s="349"/>
      <c r="S685" s="349"/>
      <c r="T685" s="349"/>
      <c r="U685" s="349"/>
      <c r="V685" s="349"/>
      <c r="W685" s="194"/>
      <c r="X685" s="194"/>
      <c r="Y685" s="194"/>
      <c r="Z685" s="194"/>
      <c r="AA685" s="194"/>
      <c r="AB685" s="194"/>
      <c r="AC685" s="194"/>
      <c r="AD685" s="194"/>
      <c r="AE685" s="194"/>
      <c r="AF685" s="194"/>
      <c r="AG685" s="194"/>
      <c r="AH685" s="194"/>
      <c r="AI685" s="194"/>
      <c r="AJ685" s="194"/>
      <c r="AK685" s="194"/>
      <c r="AL685" s="194"/>
      <c r="AM685" s="194"/>
      <c r="AN685" s="194"/>
      <c r="AO685" s="194"/>
      <c r="AP685" s="194"/>
      <c r="AQ685" s="194"/>
      <c r="AR685" s="194"/>
      <c r="AS685" s="194"/>
      <c r="AT685" s="194"/>
      <c r="AU685" s="194"/>
      <c r="AV685" s="194"/>
      <c r="AW685" s="194"/>
      <c r="AX685" s="194"/>
      <c r="AY685" s="194"/>
      <c r="AZ685" s="194"/>
      <c r="BA685" s="194"/>
      <c r="BB685" s="194"/>
      <c r="BC685" s="194"/>
      <c r="BD685" s="194"/>
      <c r="BE685" s="194">
        <v>0</v>
      </c>
      <c r="BF685" s="194"/>
      <c r="BG685" s="194"/>
      <c r="BH685" s="194"/>
      <c r="BI685" s="194"/>
      <c r="BJ685" s="194"/>
      <c r="BK685" s="194"/>
      <c r="BL685" s="194"/>
      <c r="BM685" s="194"/>
      <c r="BN685" s="194"/>
      <c r="BO685" s="194"/>
      <c r="BP685" s="194"/>
      <c r="BQ685" s="193" t="s">
        <v>1330</v>
      </c>
      <c r="BR685" s="193"/>
      <c r="BS685" s="321" t="s">
        <v>409</v>
      </c>
      <c r="BU685" s="194">
        <f t="shared" si="90"/>
        <v>0</v>
      </c>
      <c r="BV685" s="322"/>
      <c r="BW685" s="322"/>
      <c r="BX685" s="322" t="s">
        <v>410</v>
      </c>
      <c r="BY685" s="322"/>
    </row>
    <row r="686" spans="1:78" hidden="1">
      <c r="A686" s="317">
        <v>5</v>
      </c>
      <c r="B686" s="318" t="s">
        <v>1331</v>
      </c>
      <c r="C686" s="461" t="s">
        <v>406</v>
      </c>
      <c r="D686" s="317" t="s">
        <v>165</v>
      </c>
      <c r="E686" s="305">
        <v>0.7</v>
      </c>
      <c r="F686" s="305">
        <v>0.7</v>
      </c>
      <c r="G686" s="305"/>
      <c r="H686" s="305">
        <f t="shared" si="88"/>
        <v>0.7</v>
      </c>
      <c r="I686" s="305"/>
      <c r="J686" s="305">
        <f t="shared" si="89"/>
        <v>0.7</v>
      </c>
      <c r="K686" s="193" t="s">
        <v>389</v>
      </c>
      <c r="L686" s="299"/>
      <c r="M686" s="460"/>
      <c r="N686" s="458" t="s">
        <v>381</v>
      </c>
      <c r="O686" s="368"/>
      <c r="P686" s="194">
        <v>0</v>
      </c>
      <c r="Q686" s="368">
        <v>0.5</v>
      </c>
      <c r="R686" s="368"/>
      <c r="S686" s="368"/>
      <c r="T686" s="368"/>
      <c r="U686" s="368">
        <v>0.2</v>
      </c>
      <c r="V686" s="368"/>
      <c r="W686" s="194"/>
      <c r="X686" s="194"/>
      <c r="Y686" s="194"/>
      <c r="Z686" s="194"/>
      <c r="AA686" s="194"/>
      <c r="AB686" s="194"/>
      <c r="AC686" s="194"/>
      <c r="AD686" s="194"/>
      <c r="AE686" s="194"/>
      <c r="AF686" s="194"/>
      <c r="AG686" s="194"/>
      <c r="AH686" s="194"/>
      <c r="AI686" s="194"/>
      <c r="AJ686" s="194"/>
      <c r="AK686" s="194"/>
      <c r="AL686" s="194"/>
      <c r="AM686" s="194"/>
      <c r="AN686" s="194"/>
      <c r="AO686" s="194"/>
      <c r="AP686" s="194"/>
      <c r="AQ686" s="194"/>
      <c r="AR686" s="194"/>
      <c r="AS686" s="194"/>
      <c r="AT686" s="194"/>
      <c r="AU686" s="194"/>
      <c r="AV686" s="194"/>
      <c r="AW686" s="194"/>
      <c r="AX686" s="194"/>
      <c r="AY686" s="194"/>
      <c r="AZ686" s="194"/>
      <c r="BA686" s="194"/>
      <c r="BB686" s="194"/>
      <c r="BC686" s="194"/>
      <c r="BD686" s="194"/>
      <c r="BE686" s="194">
        <v>0</v>
      </c>
      <c r="BF686" s="194"/>
      <c r="BG686" s="194"/>
      <c r="BH686" s="194"/>
      <c r="BI686" s="194"/>
      <c r="BJ686" s="194"/>
      <c r="BK686" s="194"/>
      <c r="BL686" s="194"/>
      <c r="BM686" s="194"/>
      <c r="BN686" s="194"/>
      <c r="BO686" s="194"/>
      <c r="BP686" s="194"/>
      <c r="BQ686" s="193" t="s">
        <v>1332</v>
      </c>
      <c r="BR686" s="193"/>
      <c r="BS686" s="321" t="s">
        <v>409</v>
      </c>
      <c r="BU686" s="194">
        <f t="shared" si="90"/>
        <v>0</v>
      </c>
      <c r="BV686" s="322"/>
      <c r="BW686" s="322"/>
      <c r="BX686" s="322" t="s">
        <v>410</v>
      </c>
      <c r="BY686" s="322"/>
    </row>
    <row r="687" spans="1:78" hidden="1">
      <c r="A687" s="317">
        <v>6</v>
      </c>
      <c r="B687" s="318" t="s">
        <v>1333</v>
      </c>
      <c r="C687" s="461" t="s">
        <v>416</v>
      </c>
      <c r="D687" s="317" t="s">
        <v>165</v>
      </c>
      <c r="E687" s="305">
        <v>0.3</v>
      </c>
      <c r="F687" s="305">
        <v>0.3</v>
      </c>
      <c r="G687" s="305"/>
      <c r="H687" s="305">
        <f t="shared" si="88"/>
        <v>0.3</v>
      </c>
      <c r="I687" s="305"/>
      <c r="J687" s="305">
        <f t="shared" si="89"/>
        <v>0.3</v>
      </c>
      <c r="K687" s="193" t="s">
        <v>389</v>
      </c>
      <c r="L687" s="299"/>
      <c r="M687" s="460"/>
      <c r="N687" s="458" t="s">
        <v>381</v>
      </c>
      <c r="O687" s="349"/>
      <c r="P687" s="194">
        <v>0</v>
      </c>
      <c r="Q687" s="349"/>
      <c r="R687" s="349">
        <v>0.3</v>
      </c>
      <c r="S687" s="349"/>
      <c r="T687" s="349"/>
      <c r="U687" s="349"/>
      <c r="V687" s="349"/>
      <c r="W687" s="194"/>
      <c r="X687" s="194"/>
      <c r="Y687" s="194"/>
      <c r="Z687" s="194"/>
      <c r="AA687" s="194"/>
      <c r="AB687" s="194"/>
      <c r="AC687" s="194"/>
      <c r="AD687" s="194"/>
      <c r="AE687" s="194"/>
      <c r="AF687" s="194"/>
      <c r="AG687" s="194"/>
      <c r="AH687" s="194"/>
      <c r="AI687" s="194"/>
      <c r="AJ687" s="194"/>
      <c r="AK687" s="194"/>
      <c r="AL687" s="194"/>
      <c r="AM687" s="194"/>
      <c r="AN687" s="194"/>
      <c r="AO687" s="194"/>
      <c r="AP687" s="194"/>
      <c r="AQ687" s="194"/>
      <c r="AR687" s="194"/>
      <c r="AS687" s="194"/>
      <c r="AT687" s="194"/>
      <c r="AU687" s="194"/>
      <c r="AV687" s="194"/>
      <c r="AW687" s="194"/>
      <c r="AX687" s="194"/>
      <c r="AY687" s="194"/>
      <c r="AZ687" s="194"/>
      <c r="BA687" s="194"/>
      <c r="BB687" s="194"/>
      <c r="BC687" s="194"/>
      <c r="BD687" s="194"/>
      <c r="BE687" s="194">
        <v>0</v>
      </c>
      <c r="BF687" s="194"/>
      <c r="BG687" s="194"/>
      <c r="BH687" s="194"/>
      <c r="BI687" s="194"/>
      <c r="BJ687" s="194"/>
      <c r="BK687" s="194"/>
      <c r="BL687" s="194"/>
      <c r="BM687" s="194"/>
      <c r="BN687" s="194"/>
      <c r="BO687" s="194"/>
      <c r="BP687" s="194"/>
      <c r="BQ687" s="193" t="s">
        <v>1334</v>
      </c>
      <c r="BR687" s="193"/>
      <c r="BS687" s="321" t="s">
        <v>409</v>
      </c>
      <c r="BU687" s="194">
        <f t="shared" si="90"/>
        <v>0</v>
      </c>
      <c r="BV687" s="322"/>
      <c r="BW687" s="322"/>
      <c r="BX687" s="322"/>
      <c r="BY687" s="322"/>
    </row>
    <row r="688" spans="1:78" hidden="1">
      <c r="A688" s="317">
        <v>7</v>
      </c>
      <c r="B688" s="318" t="s">
        <v>1335</v>
      </c>
      <c r="C688" s="461" t="s">
        <v>418</v>
      </c>
      <c r="D688" s="317" t="s">
        <v>165</v>
      </c>
      <c r="E688" s="305">
        <v>0.30000000000000004</v>
      </c>
      <c r="F688" s="305">
        <v>0.30000000000000004</v>
      </c>
      <c r="G688" s="305"/>
      <c r="H688" s="305">
        <f t="shared" si="88"/>
        <v>0.30000000000000004</v>
      </c>
      <c r="I688" s="305">
        <v>0</v>
      </c>
      <c r="J688" s="305">
        <f t="shared" si="89"/>
        <v>0.30000000000000004</v>
      </c>
      <c r="K688" s="193" t="s">
        <v>389</v>
      </c>
      <c r="L688" s="299"/>
      <c r="M688" s="460"/>
      <c r="N688" s="458" t="s">
        <v>381</v>
      </c>
      <c r="O688" s="349"/>
      <c r="P688" s="194">
        <v>0.2</v>
      </c>
      <c r="Q688" s="349">
        <v>0.1</v>
      </c>
      <c r="R688" s="349"/>
      <c r="S688" s="349"/>
      <c r="T688" s="349"/>
      <c r="U688" s="349"/>
      <c r="V688" s="349"/>
      <c r="W688" s="194"/>
      <c r="X688" s="194"/>
      <c r="Y688" s="194"/>
      <c r="Z688" s="194"/>
      <c r="AA688" s="194"/>
      <c r="AB688" s="194"/>
      <c r="AC688" s="194"/>
      <c r="AD688" s="194"/>
      <c r="AE688" s="194"/>
      <c r="AF688" s="194"/>
      <c r="AG688" s="194"/>
      <c r="AH688" s="194"/>
      <c r="AI688" s="194"/>
      <c r="AJ688" s="194"/>
      <c r="AK688" s="194"/>
      <c r="AL688" s="194"/>
      <c r="AM688" s="194"/>
      <c r="AN688" s="194"/>
      <c r="AO688" s="194"/>
      <c r="AP688" s="194"/>
      <c r="AQ688" s="194"/>
      <c r="AR688" s="194"/>
      <c r="AS688" s="194"/>
      <c r="AT688" s="194"/>
      <c r="AU688" s="194"/>
      <c r="AV688" s="194"/>
      <c r="AW688" s="194"/>
      <c r="AX688" s="194"/>
      <c r="AY688" s="194"/>
      <c r="AZ688" s="194"/>
      <c r="BA688" s="194"/>
      <c r="BB688" s="194"/>
      <c r="BC688" s="194"/>
      <c r="BD688" s="194"/>
      <c r="BE688" s="194">
        <v>0</v>
      </c>
      <c r="BF688" s="194"/>
      <c r="BG688" s="194"/>
      <c r="BH688" s="194"/>
      <c r="BI688" s="194"/>
      <c r="BJ688" s="194"/>
      <c r="BK688" s="194"/>
      <c r="BL688" s="194"/>
      <c r="BM688" s="194"/>
      <c r="BN688" s="194"/>
      <c r="BO688" s="194"/>
      <c r="BP688" s="194"/>
      <c r="BQ688" s="193" t="s">
        <v>1336</v>
      </c>
      <c r="BR688" s="193"/>
      <c r="BS688" s="321" t="s">
        <v>409</v>
      </c>
      <c r="BU688" s="194">
        <f t="shared" si="90"/>
        <v>0</v>
      </c>
      <c r="BV688" s="322"/>
      <c r="BW688" s="322"/>
      <c r="BX688" s="322" t="s">
        <v>410</v>
      </c>
      <c r="BY688" s="322"/>
    </row>
    <row r="689" spans="1:77" hidden="1">
      <c r="A689" s="317">
        <v>8</v>
      </c>
      <c r="B689" s="318" t="s">
        <v>1337</v>
      </c>
      <c r="C689" s="461" t="s">
        <v>422</v>
      </c>
      <c r="D689" s="317" t="s">
        <v>165</v>
      </c>
      <c r="E689" s="305">
        <v>1.2</v>
      </c>
      <c r="F689" s="305">
        <v>1.2</v>
      </c>
      <c r="G689" s="305"/>
      <c r="H689" s="305">
        <f t="shared" si="88"/>
        <v>1.2</v>
      </c>
      <c r="I689" s="305"/>
      <c r="J689" s="305">
        <f t="shared" si="89"/>
        <v>1.2</v>
      </c>
      <c r="K689" s="193" t="s">
        <v>389</v>
      </c>
      <c r="L689" s="299"/>
      <c r="M689" s="460"/>
      <c r="N689" s="458" t="s">
        <v>381</v>
      </c>
      <c r="O689" s="349"/>
      <c r="P689" s="194">
        <v>0</v>
      </c>
      <c r="Q689" s="349">
        <v>1.2</v>
      </c>
      <c r="R689" s="349"/>
      <c r="S689" s="349"/>
      <c r="T689" s="349"/>
      <c r="U689" s="349"/>
      <c r="V689" s="349"/>
      <c r="W689" s="194"/>
      <c r="X689" s="194"/>
      <c r="Y689" s="194"/>
      <c r="Z689" s="194"/>
      <c r="AA689" s="194"/>
      <c r="AB689" s="194"/>
      <c r="AC689" s="194"/>
      <c r="AD689" s="194"/>
      <c r="AE689" s="194"/>
      <c r="AF689" s="194"/>
      <c r="AG689" s="194"/>
      <c r="AH689" s="194"/>
      <c r="AI689" s="194"/>
      <c r="AJ689" s="194"/>
      <c r="AK689" s="194"/>
      <c r="AL689" s="194"/>
      <c r="AM689" s="194"/>
      <c r="AN689" s="194"/>
      <c r="AO689" s="194"/>
      <c r="AP689" s="194"/>
      <c r="AQ689" s="194"/>
      <c r="AR689" s="194"/>
      <c r="AS689" s="194"/>
      <c r="AT689" s="194"/>
      <c r="AU689" s="194"/>
      <c r="AV689" s="194"/>
      <c r="AW689" s="194"/>
      <c r="AX689" s="194"/>
      <c r="AY689" s="194"/>
      <c r="AZ689" s="194"/>
      <c r="BA689" s="194"/>
      <c r="BB689" s="194"/>
      <c r="BC689" s="194"/>
      <c r="BD689" s="194"/>
      <c r="BE689" s="194">
        <v>0</v>
      </c>
      <c r="BF689" s="194"/>
      <c r="BG689" s="194"/>
      <c r="BH689" s="194"/>
      <c r="BI689" s="194"/>
      <c r="BJ689" s="194"/>
      <c r="BK689" s="194"/>
      <c r="BL689" s="194"/>
      <c r="BM689" s="194"/>
      <c r="BN689" s="194"/>
      <c r="BO689" s="194"/>
      <c r="BP689" s="194"/>
      <c r="BQ689" s="193" t="s">
        <v>1338</v>
      </c>
      <c r="BR689" s="193"/>
      <c r="BS689" s="321" t="s">
        <v>409</v>
      </c>
      <c r="BU689" s="194">
        <f t="shared" si="90"/>
        <v>0</v>
      </c>
      <c r="BV689" s="322"/>
      <c r="BW689" s="322"/>
      <c r="BX689" s="322"/>
      <c r="BY689" s="322"/>
    </row>
    <row r="690" spans="1:77" hidden="1">
      <c r="A690" s="317">
        <v>9</v>
      </c>
      <c r="B690" s="318" t="s">
        <v>1339</v>
      </c>
      <c r="C690" s="461" t="s">
        <v>422</v>
      </c>
      <c r="D690" s="317" t="s">
        <v>165</v>
      </c>
      <c r="E690" s="305">
        <v>1.75</v>
      </c>
      <c r="F690" s="305">
        <v>1.75</v>
      </c>
      <c r="G690" s="305"/>
      <c r="H690" s="305">
        <f t="shared" si="88"/>
        <v>1.75</v>
      </c>
      <c r="I690" s="305"/>
      <c r="J690" s="305">
        <f t="shared" si="89"/>
        <v>1.75</v>
      </c>
      <c r="K690" s="193" t="s">
        <v>389</v>
      </c>
      <c r="L690" s="299"/>
      <c r="M690" s="460"/>
      <c r="N690" s="458" t="s">
        <v>381</v>
      </c>
      <c r="O690" s="349"/>
      <c r="P690" s="194">
        <v>0</v>
      </c>
      <c r="Q690" s="349">
        <v>1.75</v>
      </c>
      <c r="R690" s="349"/>
      <c r="S690" s="349"/>
      <c r="T690" s="349"/>
      <c r="U690" s="349"/>
      <c r="V690" s="349"/>
      <c r="W690" s="194"/>
      <c r="X690" s="194"/>
      <c r="Y690" s="194"/>
      <c r="Z690" s="194"/>
      <c r="AA690" s="194"/>
      <c r="AB690" s="194"/>
      <c r="AC690" s="194"/>
      <c r="AD690" s="194"/>
      <c r="AE690" s="194"/>
      <c r="AF690" s="194"/>
      <c r="AG690" s="194"/>
      <c r="AH690" s="194"/>
      <c r="AI690" s="194"/>
      <c r="AJ690" s="194"/>
      <c r="AK690" s="194"/>
      <c r="AL690" s="194"/>
      <c r="AM690" s="194"/>
      <c r="AN690" s="194"/>
      <c r="AO690" s="194"/>
      <c r="AP690" s="194"/>
      <c r="AQ690" s="194"/>
      <c r="AR690" s="194"/>
      <c r="AS690" s="194"/>
      <c r="AT690" s="194"/>
      <c r="AU690" s="194"/>
      <c r="AV690" s="194"/>
      <c r="AW690" s="194"/>
      <c r="AX690" s="194"/>
      <c r="AY690" s="194"/>
      <c r="AZ690" s="194"/>
      <c r="BA690" s="194"/>
      <c r="BB690" s="194"/>
      <c r="BC690" s="194"/>
      <c r="BD690" s="194"/>
      <c r="BE690" s="194">
        <v>0</v>
      </c>
      <c r="BF690" s="194"/>
      <c r="BG690" s="194"/>
      <c r="BH690" s="194"/>
      <c r="BI690" s="194"/>
      <c r="BJ690" s="194"/>
      <c r="BK690" s="194"/>
      <c r="BL690" s="194"/>
      <c r="BM690" s="194"/>
      <c r="BN690" s="194"/>
      <c r="BO690" s="194"/>
      <c r="BP690" s="194"/>
      <c r="BQ690" s="193" t="s">
        <v>1340</v>
      </c>
      <c r="BR690" s="193"/>
      <c r="BS690" s="321"/>
      <c r="BU690" s="194">
        <f t="shared" si="90"/>
        <v>0</v>
      </c>
      <c r="BV690" s="322"/>
      <c r="BW690" s="322"/>
      <c r="BX690" s="322"/>
      <c r="BY690" s="322"/>
    </row>
    <row r="691" spans="1:77" hidden="1">
      <c r="A691" s="317">
        <v>10</v>
      </c>
      <c r="B691" s="16" t="s">
        <v>1341</v>
      </c>
      <c r="C691" s="462" t="s">
        <v>436</v>
      </c>
      <c r="D691" s="317" t="s">
        <v>165</v>
      </c>
      <c r="E691" s="305">
        <v>5</v>
      </c>
      <c r="F691" s="305">
        <v>5</v>
      </c>
      <c r="G691" s="305"/>
      <c r="H691" s="305">
        <f t="shared" si="88"/>
        <v>5</v>
      </c>
      <c r="I691" s="305"/>
      <c r="J691" s="305">
        <f t="shared" si="89"/>
        <v>5</v>
      </c>
      <c r="K691" s="193" t="s">
        <v>389</v>
      </c>
      <c r="L691" s="299"/>
      <c r="M691" s="460"/>
      <c r="N691" s="458" t="s">
        <v>381</v>
      </c>
      <c r="O691" s="194"/>
      <c r="P691" s="194">
        <v>2</v>
      </c>
      <c r="Q691" s="194">
        <v>3</v>
      </c>
      <c r="R691" s="194"/>
      <c r="S691" s="194"/>
      <c r="T691" s="194"/>
      <c r="U691" s="194"/>
      <c r="V691" s="194"/>
      <c r="W691" s="194"/>
      <c r="X691" s="194"/>
      <c r="Y691" s="194"/>
      <c r="Z691" s="194"/>
      <c r="AA691" s="194"/>
      <c r="AB691" s="194"/>
      <c r="AC691" s="194"/>
      <c r="AD691" s="194"/>
      <c r="AE691" s="194"/>
      <c r="AF691" s="194"/>
      <c r="AG691" s="194"/>
      <c r="AH691" s="194"/>
      <c r="AI691" s="194"/>
      <c r="AJ691" s="194"/>
      <c r="AK691" s="194"/>
      <c r="AL691" s="194"/>
      <c r="AM691" s="194"/>
      <c r="AN691" s="194"/>
      <c r="AO691" s="194"/>
      <c r="AP691" s="194"/>
      <c r="AQ691" s="194"/>
      <c r="AR691" s="194"/>
      <c r="AS691" s="194"/>
      <c r="AT691" s="194"/>
      <c r="AU691" s="194"/>
      <c r="AV691" s="194"/>
      <c r="AW691" s="194"/>
      <c r="AX691" s="194"/>
      <c r="AY691" s="194"/>
      <c r="AZ691" s="194"/>
      <c r="BA691" s="194"/>
      <c r="BB691" s="194"/>
      <c r="BC691" s="194"/>
      <c r="BD691" s="194"/>
      <c r="BE691" s="194">
        <v>0</v>
      </c>
      <c r="BF691" s="194"/>
      <c r="BG691" s="194"/>
      <c r="BH691" s="194"/>
      <c r="BI691" s="194"/>
      <c r="BJ691" s="194"/>
      <c r="BK691" s="194"/>
      <c r="BL691" s="194"/>
      <c r="BM691" s="194"/>
      <c r="BN691" s="194"/>
      <c r="BO691" s="194"/>
      <c r="BP691" s="194"/>
      <c r="BQ691" s="193" t="s">
        <v>1342</v>
      </c>
      <c r="BR691" s="193"/>
      <c r="BS691" s="321"/>
      <c r="BU691" s="194">
        <f t="shared" si="90"/>
        <v>0</v>
      </c>
      <c r="BV691" s="322"/>
      <c r="BW691" s="322"/>
      <c r="BX691" s="322"/>
      <c r="BY691" s="322"/>
    </row>
    <row r="692" spans="1:77" hidden="1"/>
    <row r="693" spans="1:77" ht="33" hidden="1">
      <c r="B693" s="447" t="s">
        <v>1343</v>
      </c>
      <c r="J693" s="305">
        <f t="shared" ref="J693:J701" si="91">SUM(O693:BP693)-V693</f>
        <v>0</v>
      </c>
      <c r="L693" s="296" t="s">
        <v>841</v>
      </c>
      <c r="P693" s="194">
        <v>0</v>
      </c>
      <c r="BE693" s="437">
        <v>0</v>
      </c>
      <c r="BT693" s="296"/>
    </row>
    <row r="694" spans="1:77" ht="33" hidden="1">
      <c r="B694" s="447" t="s">
        <v>1344</v>
      </c>
      <c r="C694" s="448" t="s">
        <v>1345</v>
      </c>
      <c r="J694" s="305">
        <f t="shared" si="91"/>
        <v>0</v>
      </c>
      <c r="L694" s="296" t="s">
        <v>841</v>
      </c>
      <c r="P694" s="194">
        <v>0</v>
      </c>
      <c r="BE694" s="437">
        <v>0</v>
      </c>
      <c r="BT694" s="296"/>
    </row>
    <row r="695" spans="1:77" s="295" customFormat="1" ht="49.5" hidden="1">
      <c r="A695" s="447"/>
      <c r="B695" s="447" t="s">
        <v>1346</v>
      </c>
      <c r="C695" s="448"/>
      <c r="D695" s="448"/>
      <c r="E695" s="452"/>
      <c r="F695" s="453"/>
      <c r="G695" s="453"/>
      <c r="H695" s="453"/>
      <c r="I695" s="452"/>
      <c r="J695" s="305">
        <f t="shared" si="91"/>
        <v>0</v>
      </c>
      <c r="K695" s="454"/>
      <c r="L695" s="296" t="s">
        <v>841</v>
      </c>
      <c r="O695" s="455"/>
      <c r="P695" s="194">
        <v>0</v>
      </c>
      <c r="Q695" s="455"/>
      <c r="R695" s="455"/>
      <c r="S695" s="455"/>
      <c r="T695" s="455"/>
      <c r="U695" s="455"/>
      <c r="V695" s="455"/>
      <c r="W695" s="455"/>
      <c r="X695" s="455"/>
      <c r="Y695" s="455"/>
      <c r="Z695" s="455"/>
      <c r="AA695" s="455"/>
      <c r="AB695" s="455"/>
      <c r="AC695" s="455"/>
      <c r="AD695" s="455"/>
      <c r="AE695" s="455"/>
      <c r="AF695" s="455"/>
      <c r="AG695" s="455"/>
      <c r="AH695" s="455"/>
      <c r="AI695" s="455"/>
      <c r="AJ695" s="455"/>
      <c r="AK695" s="455"/>
      <c r="AL695" s="455"/>
      <c r="AM695" s="455"/>
      <c r="AN695" s="455"/>
      <c r="AO695" s="455"/>
      <c r="AP695" s="455"/>
      <c r="AQ695" s="455"/>
      <c r="AR695" s="455"/>
      <c r="AS695" s="455"/>
      <c r="AT695" s="455"/>
      <c r="AU695" s="455"/>
      <c r="AV695" s="455"/>
      <c r="AW695" s="455"/>
      <c r="AX695" s="455"/>
      <c r="AY695" s="455"/>
      <c r="AZ695" s="455"/>
      <c r="BA695" s="455"/>
      <c r="BB695" s="455"/>
      <c r="BC695" s="455"/>
      <c r="BD695" s="455"/>
      <c r="BE695" s="455">
        <v>0</v>
      </c>
      <c r="BF695" s="455"/>
      <c r="BG695" s="455"/>
      <c r="BH695" s="455"/>
      <c r="BI695" s="455"/>
      <c r="BJ695" s="455"/>
      <c r="BK695" s="455"/>
      <c r="BL695" s="455"/>
      <c r="BM695" s="455"/>
      <c r="BN695" s="455"/>
      <c r="BO695" s="455"/>
      <c r="BP695" s="455"/>
      <c r="BS695" s="456"/>
    </row>
    <row r="696" spans="1:77" s="295" customFormat="1" ht="49.5" hidden="1">
      <c r="A696" s="447"/>
      <c r="B696" s="447" t="s">
        <v>1347</v>
      </c>
      <c r="C696" s="448"/>
      <c r="D696" s="448"/>
      <c r="E696" s="452"/>
      <c r="F696" s="453"/>
      <c r="G696" s="453"/>
      <c r="H696" s="453"/>
      <c r="I696" s="452"/>
      <c r="J696" s="305">
        <f t="shared" si="91"/>
        <v>0</v>
      </c>
      <c r="K696" s="454"/>
      <c r="L696" s="296" t="s">
        <v>841</v>
      </c>
      <c r="O696" s="455"/>
      <c r="P696" s="194">
        <v>0</v>
      </c>
      <c r="Q696" s="455"/>
      <c r="R696" s="455"/>
      <c r="S696" s="455"/>
      <c r="T696" s="455"/>
      <c r="U696" s="455"/>
      <c r="V696" s="455"/>
      <c r="W696" s="455"/>
      <c r="X696" s="455"/>
      <c r="Y696" s="455"/>
      <c r="Z696" s="455"/>
      <c r="AA696" s="455"/>
      <c r="AB696" s="455"/>
      <c r="AC696" s="455"/>
      <c r="AD696" s="455"/>
      <c r="AE696" s="455"/>
      <c r="AF696" s="455"/>
      <c r="AG696" s="455"/>
      <c r="AH696" s="455"/>
      <c r="AI696" s="455"/>
      <c r="AJ696" s="455"/>
      <c r="AK696" s="455"/>
      <c r="AL696" s="455"/>
      <c r="AM696" s="455"/>
      <c r="AN696" s="455"/>
      <c r="AO696" s="455"/>
      <c r="AP696" s="455"/>
      <c r="AQ696" s="455"/>
      <c r="AR696" s="455"/>
      <c r="AS696" s="455"/>
      <c r="AT696" s="455"/>
      <c r="AU696" s="455"/>
      <c r="AV696" s="455"/>
      <c r="AW696" s="455"/>
      <c r="AX696" s="455"/>
      <c r="AY696" s="455"/>
      <c r="AZ696" s="455"/>
      <c r="BA696" s="455"/>
      <c r="BB696" s="455"/>
      <c r="BC696" s="455"/>
      <c r="BD696" s="455"/>
      <c r="BE696" s="455">
        <v>0</v>
      </c>
      <c r="BF696" s="455"/>
      <c r="BG696" s="455"/>
      <c r="BH696" s="455"/>
      <c r="BI696" s="455"/>
      <c r="BJ696" s="455"/>
      <c r="BK696" s="455"/>
      <c r="BL696" s="455"/>
      <c r="BM696" s="455"/>
      <c r="BN696" s="455"/>
      <c r="BO696" s="455"/>
      <c r="BP696" s="455"/>
      <c r="BS696" s="456"/>
    </row>
    <row r="697" spans="1:77" s="295" customFormat="1" ht="66" hidden="1">
      <c r="A697" s="447"/>
      <c r="B697" s="447" t="s">
        <v>1348</v>
      </c>
      <c r="C697" s="448" t="s">
        <v>1349</v>
      </c>
      <c r="D697" s="448"/>
      <c r="E697" s="452"/>
      <c r="F697" s="453"/>
      <c r="G697" s="453"/>
      <c r="H697" s="453"/>
      <c r="I697" s="452"/>
      <c r="J697" s="305">
        <f t="shared" si="91"/>
        <v>0</v>
      </c>
      <c r="K697" s="454"/>
      <c r="L697" s="296" t="s">
        <v>841</v>
      </c>
      <c r="O697" s="455"/>
      <c r="P697" s="194">
        <v>0</v>
      </c>
      <c r="Q697" s="455"/>
      <c r="R697" s="455"/>
      <c r="S697" s="455"/>
      <c r="T697" s="455"/>
      <c r="U697" s="455"/>
      <c r="V697" s="455"/>
      <c r="W697" s="455"/>
      <c r="X697" s="455"/>
      <c r="Y697" s="455"/>
      <c r="Z697" s="455"/>
      <c r="AA697" s="455"/>
      <c r="AB697" s="455"/>
      <c r="AC697" s="455"/>
      <c r="AD697" s="455"/>
      <c r="AE697" s="455"/>
      <c r="AF697" s="455"/>
      <c r="AG697" s="455"/>
      <c r="AH697" s="455"/>
      <c r="AI697" s="455"/>
      <c r="AJ697" s="455"/>
      <c r="AK697" s="455"/>
      <c r="AL697" s="455"/>
      <c r="AM697" s="455"/>
      <c r="AN697" s="455"/>
      <c r="AO697" s="455"/>
      <c r="AP697" s="455"/>
      <c r="AQ697" s="455"/>
      <c r="AR697" s="455"/>
      <c r="AS697" s="455"/>
      <c r="AT697" s="455"/>
      <c r="AU697" s="455"/>
      <c r="AV697" s="455"/>
      <c r="AW697" s="455"/>
      <c r="AX697" s="455"/>
      <c r="AY697" s="455"/>
      <c r="AZ697" s="455"/>
      <c r="BA697" s="455"/>
      <c r="BB697" s="455"/>
      <c r="BC697" s="455"/>
      <c r="BD697" s="455"/>
      <c r="BE697" s="455">
        <v>0</v>
      </c>
      <c r="BF697" s="455"/>
      <c r="BG697" s="455"/>
      <c r="BH697" s="455"/>
      <c r="BI697" s="455"/>
      <c r="BJ697" s="455"/>
      <c r="BK697" s="455"/>
      <c r="BL697" s="455"/>
      <c r="BM697" s="455"/>
      <c r="BN697" s="455"/>
      <c r="BO697" s="455"/>
      <c r="BP697" s="455"/>
      <c r="BS697" s="456"/>
    </row>
    <row r="698" spans="1:77" ht="33" hidden="1">
      <c r="B698" s="457" t="s">
        <v>1350</v>
      </c>
      <c r="J698" s="305">
        <f t="shared" si="91"/>
        <v>0</v>
      </c>
      <c r="L698" s="296" t="s">
        <v>841</v>
      </c>
      <c r="P698" s="194">
        <v>0</v>
      </c>
      <c r="BE698" s="437">
        <v>0</v>
      </c>
      <c r="BT698" s="296"/>
    </row>
    <row r="699" spans="1:77" ht="33" hidden="1">
      <c r="B699" s="457" t="s">
        <v>1351</v>
      </c>
      <c r="J699" s="305">
        <f t="shared" si="91"/>
        <v>0</v>
      </c>
      <c r="L699" s="296" t="s">
        <v>841</v>
      </c>
      <c r="P699" s="194">
        <v>0</v>
      </c>
      <c r="BE699" s="437">
        <v>0</v>
      </c>
      <c r="BT699" s="296"/>
    </row>
    <row r="700" spans="1:77" ht="49.5" hidden="1">
      <c r="B700" s="457" t="s">
        <v>1352</v>
      </c>
      <c r="J700" s="305">
        <f t="shared" si="91"/>
        <v>0</v>
      </c>
      <c r="L700" s="296" t="s">
        <v>841</v>
      </c>
      <c r="P700" s="194">
        <v>0</v>
      </c>
      <c r="BE700" s="437">
        <v>0</v>
      </c>
      <c r="BT700" s="296"/>
    </row>
    <row r="701" spans="1:77" ht="33" hidden="1">
      <c r="B701" s="457" t="s">
        <v>1353</v>
      </c>
      <c r="J701" s="305">
        <f t="shared" si="91"/>
        <v>0</v>
      </c>
      <c r="L701" s="296" t="s">
        <v>841</v>
      </c>
      <c r="P701" s="194">
        <v>0</v>
      </c>
      <c r="BE701" s="437">
        <v>0</v>
      </c>
      <c r="BT701" s="296"/>
    </row>
  </sheetData>
  <mergeCells count="19">
    <mergeCell ref="BS2:BS3"/>
    <mergeCell ref="BU2:BU3"/>
    <mergeCell ref="BV2:BY2"/>
    <mergeCell ref="J2:J3"/>
    <mergeCell ref="K2:K3"/>
    <mergeCell ref="L2:L3"/>
    <mergeCell ref="M2:M3"/>
    <mergeCell ref="BQ2:BQ3"/>
    <mergeCell ref="BR2:BR3"/>
    <mergeCell ref="A1:J1"/>
    <mergeCell ref="A2:A3"/>
    <mergeCell ref="B2:B3"/>
    <mergeCell ref="C2:C3"/>
    <mergeCell ref="D2:D3"/>
    <mergeCell ref="E2:E3"/>
    <mergeCell ref="F2:F3"/>
    <mergeCell ref="G2:G3"/>
    <mergeCell ref="H2:H3"/>
    <mergeCell ref="I2:I3"/>
  </mergeCells>
  <conditionalFormatting sqref="B359:B364 B23">
    <cfRule type="duplicateValues" dxfId="729" priority="728" stopIfTrue="1"/>
  </conditionalFormatting>
  <conditionalFormatting sqref="B24:B25">
    <cfRule type="duplicateValues" dxfId="728" priority="705" stopIfTrue="1"/>
  </conditionalFormatting>
  <conditionalFormatting sqref="B618">
    <cfRule type="duplicateValues" dxfId="727" priority="699" stopIfTrue="1"/>
  </conditionalFormatting>
  <conditionalFormatting sqref="B628">
    <cfRule type="duplicateValues" dxfId="726" priority="700" stopIfTrue="1"/>
  </conditionalFormatting>
  <conditionalFormatting sqref="B629:B635">
    <cfRule type="duplicateValues" dxfId="725" priority="704" stopIfTrue="1"/>
  </conditionalFormatting>
  <conditionalFormatting sqref="C609">
    <cfRule type="cellIs" dxfId="724" priority="701" stopIfTrue="1" operator="equal">
      <formula>0</formula>
    </cfRule>
    <cfRule type="cellIs" dxfId="723" priority="702" stopIfTrue="1" operator="equal">
      <formula>0</formula>
    </cfRule>
    <cfRule type="cellIs" dxfId="722" priority="703" stopIfTrue="1" operator="equal">
      <formula>0</formula>
    </cfRule>
  </conditionalFormatting>
  <conditionalFormatting sqref="C263">
    <cfRule type="cellIs" dxfId="721" priority="706" stopIfTrue="1" operator="equal">
      <formula>0</formula>
    </cfRule>
    <cfRule type="cellIs" dxfId="720" priority="707" stopIfTrue="1" operator="equal">
      <formula>0</formula>
    </cfRule>
    <cfRule type="cellIs" dxfId="719" priority="708" stopIfTrue="1" operator="equal">
      <formula>0</formula>
    </cfRule>
  </conditionalFormatting>
  <conditionalFormatting sqref="BQ1 AB1:BN1">
    <cfRule type="cellIs" dxfId="718" priority="709" stopIfTrue="1" operator="equal">
      <formula>0</formula>
    </cfRule>
  </conditionalFormatting>
  <conditionalFormatting sqref="D420">
    <cfRule type="cellIs" dxfId="717" priority="715" stopIfTrue="1" operator="equal">
      <formula>0</formula>
    </cfRule>
  </conditionalFormatting>
  <conditionalFormatting sqref="D420">
    <cfRule type="cellIs" dxfId="716" priority="710" stopIfTrue="1" operator="equal">
      <formula>0</formula>
    </cfRule>
    <cfRule type="cellIs" dxfId="715" priority="711" stopIfTrue="1" operator="equal">
      <formula>0</formula>
    </cfRule>
    <cfRule type="cellIs" dxfId="714" priority="712" stopIfTrue="1" operator="between">
      <formula>-0.0001</formula>
      <formula>0.0001</formula>
    </cfRule>
    <cfRule type="cellIs" dxfId="713" priority="713" stopIfTrue="1" operator="equal">
      <formula>0</formula>
    </cfRule>
    <cfRule type="cellIs" dxfId="712" priority="714" stopIfTrue="1" operator="equal">
      <formula>0</formula>
    </cfRule>
    <cfRule type="cellIs" dxfId="711" priority="716" stopIfTrue="1" operator="equal">
      <formula>0</formula>
    </cfRule>
    <cfRule type="duplicateValues" dxfId="710" priority="717"/>
  </conditionalFormatting>
  <conditionalFormatting sqref="D236">
    <cfRule type="cellIs" dxfId="709" priority="718" stopIfTrue="1" operator="equal">
      <formula>0</formula>
    </cfRule>
    <cfRule type="cellIs" dxfId="708" priority="719" stopIfTrue="1" operator="equal">
      <formula>0</formula>
    </cfRule>
    <cfRule type="cellIs" dxfId="707" priority="720" stopIfTrue="1" operator="between">
      <formula>-0.0001</formula>
      <formula>0.0001</formula>
    </cfRule>
    <cfRule type="cellIs" dxfId="706" priority="721" stopIfTrue="1" operator="equal">
      <formula>0</formula>
    </cfRule>
    <cfRule type="cellIs" dxfId="705" priority="722" stopIfTrue="1" operator="equal">
      <formula>0</formula>
    </cfRule>
    <cfRule type="cellIs" dxfId="704" priority="723" stopIfTrue="1" operator="equal">
      <formula>0</formula>
    </cfRule>
    <cfRule type="cellIs" dxfId="703" priority="724" stopIfTrue="1" operator="equal">
      <formula>0</formula>
    </cfRule>
    <cfRule type="duplicateValues" dxfId="702" priority="725"/>
  </conditionalFormatting>
  <conditionalFormatting sqref="G566">
    <cfRule type="cellIs" dxfId="701" priority="680" stopIfTrue="1" operator="between">
      <formula>-0.0001</formula>
      <formula>0.00001</formula>
    </cfRule>
    <cfRule type="cellIs" dxfId="700" priority="681" stopIfTrue="1" operator="equal">
      <formula>0</formula>
    </cfRule>
    <cfRule type="cellIs" dxfId="699" priority="682" stopIfTrue="1" operator="equal">
      <formula>0</formula>
    </cfRule>
    <cfRule type="cellIs" dxfId="698" priority="683" stopIfTrue="1" operator="equal">
      <formula>0</formula>
    </cfRule>
    <cfRule type="cellIs" dxfId="697" priority="684" stopIfTrue="1" operator="equal">
      <formula>0</formula>
    </cfRule>
    <cfRule type="cellIs" dxfId="696" priority="685" stopIfTrue="1" operator="between">
      <formula>-0.0001</formula>
      <formula>0.0001</formula>
    </cfRule>
    <cfRule type="cellIs" dxfId="695" priority="686" stopIfTrue="1" operator="equal">
      <formula>0</formula>
    </cfRule>
    <cfRule type="cellIs" dxfId="694" priority="687" stopIfTrue="1" operator="equal">
      <formula>0</formula>
    </cfRule>
  </conditionalFormatting>
  <conditionalFormatting sqref="AI3:AJ3 BD3">
    <cfRule type="cellIs" dxfId="693" priority="727" stopIfTrue="1" operator="equal">
      <formula>0</formula>
    </cfRule>
  </conditionalFormatting>
  <conditionalFormatting sqref="AI3:AJ3 BD3 BQ1:BS1 K1 X1:BO1 S1:V1 C256:C258 M480:M484 M486:M589 M65:M93 M670 C636 C670 M233:M258 M673:M691 M598:M636">
    <cfRule type="cellIs" dxfId="692" priority="726" stopIfTrue="1" operator="equal">
      <formula>0</formula>
    </cfRule>
  </conditionalFormatting>
  <conditionalFormatting sqref="AG3">
    <cfRule type="cellIs" dxfId="691" priority="688" stopIfTrue="1" operator="between">
      <formula>-0.0001</formula>
      <formula>0.0001</formula>
    </cfRule>
    <cfRule type="cellIs" dxfId="690" priority="689" stopIfTrue="1" operator="between">
      <formula>-0.0001</formula>
      <formula>0.00001</formula>
    </cfRule>
    <cfRule type="cellIs" dxfId="689" priority="690" stopIfTrue="1" operator="equal">
      <formula>0</formula>
    </cfRule>
    <cfRule type="cellIs" dxfId="688" priority="691" stopIfTrue="1" operator="equal">
      <formula>0</formula>
    </cfRule>
    <cfRule type="cellIs" dxfId="687" priority="692" stopIfTrue="1" operator="equal">
      <formula>0</formula>
    </cfRule>
    <cfRule type="cellIs" dxfId="686" priority="693" stopIfTrue="1" operator="equal">
      <formula>0</formula>
    </cfRule>
    <cfRule type="cellIs" dxfId="685" priority="694" stopIfTrue="1" operator="equal">
      <formula>0</formula>
    </cfRule>
    <cfRule type="cellIs" dxfId="684" priority="695" stopIfTrue="1" operator="between">
      <formula>-0.0001</formula>
      <formula>0.0001</formula>
    </cfRule>
    <cfRule type="cellIs" dxfId="683" priority="696" stopIfTrue="1" operator="equal">
      <formula>0</formula>
    </cfRule>
    <cfRule type="cellIs" dxfId="682" priority="697" stopIfTrue="1" operator="equal">
      <formula>0</formula>
    </cfRule>
    <cfRule type="cellIs" dxfId="681" priority="698" stopIfTrue="1" operator="equal">
      <formula>0</formula>
    </cfRule>
  </conditionalFormatting>
  <conditionalFormatting sqref="BS577:BS589">
    <cfRule type="cellIs" dxfId="680" priority="678" stopIfTrue="1" operator="equal">
      <formula>0</formula>
    </cfRule>
    <cfRule type="cellIs" dxfId="679" priority="679" stopIfTrue="1" operator="equal">
      <formula>0</formula>
    </cfRule>
  </conditionalFormatting>
  <conditionalFormatting sqref="X3">
    <cfRule type="cellIs" dxfId="678" priority="677" stopIfTrue="1" operator="equal">
      <formula>0</formula>
    </cfRule>
  </conditionalFormatting>
  <conditionalFormatting sqref="AK3:AO3">
    <cfRule type="cellIs" dxfId="677" priority="676" stopIfTrue="1" operator="equal">
      <formula>0</formula>
    </cfRule>
  </conditionalFormatting>
  <conditionalFormatting sqref="AR3">
    <cfRule type="cellIs" dxfId="676" priority="674" stopIfTrue="1" operator="equal">
      <formula>0</formula>
    </cfRule>
  </conditionalFormatting>
  <conditionalFormatting sqref="AK3:AO3">
    <cfRule type="cellIs" dxfId="675" priority="675" stopIfTrue="1" operator="equal">
      <formula>0</formula>
    </cfRule>
  </conditionalFormatting>
  <conditionalFormatting sqref="AX3">
    <cfRule type="cellIs" dxfId="674" priority="672" stopIfTrue="1" operator="equal">
      <formula>0</formula>
    </cfRule>
  </conditionalFormatting>
  <conditionalFormatting sqref="AR3">
    <cfRule type="cellIs" dxfId="673" priority="673" stopIfTrue="1" operator="equal">
      <formula>0</formula>
    </cfRule>
  </conditionalFormatting>
  <conditionalFormatting sqref="AX3">
    <cfRule type="cellIs" dxfId="672" priority="671" stopIfTrue="1" operator="equal">
      <formula>0</formula>
    </cfRule>
  </conditionalFormatting>
  <conditionalFormatting sqref="AY3">
    <cfRule type="cellIs" dxfId="671" priority="670" stopIfTrue="1" operator="equal">
      <formula>0</formula>
    </cfRule>
  </conditionalFormatting>
  <conditionalFormatting sqref="AY3">
    <cfRule type="cellIs" dxfId="670" priority="669" stopIfTrue="1" operator="equal">
      <formula>0</formula>
    </cfRule>
  </conditionalFormatting>
  <conditionalFormatting sqref="AZ3">
    <cfRule type="cellIs" dxfId="669" priority="667" stopIfTrue="1" operator="equal">
      <formula>0</formula>
    </cfRule>
  </conditionalFormatting>
  <conditionalFormatting sqref="AZ3">
    <cfRule type="cellIs" dxfId="668" priority="668" stopIfTrue="1" operator="equal">
      <formula>0</formula>
    </cfRule>
  </conditionalFormatting>
  <conditionalFormatting sqref="Y3">
    <cfRule type="cellIs" dxfId="667" priority="662" stopIfTrue="1" operator="equal">
      <formula>0</formula>
    </cfRule>
  </conditionalFormatting>
  <conditionalFormatting sqref="BM3:BO3">
    <cfRule type="cellIs" dxfId="666" priority="660" stopIfTrue="1" operator="equal">
      <formula>0</formula>
    </cfRule>
  </conditionalFormatting>
  <conditionalFormatting sqref="BC3">
    <cfRule type="cellIs" dxfId="665" priority="666" stopIfTrue="1" operator="equal">
      <formula>0</formula>
    </cfRule>
  </conditionalFormatting>
  <conditionalFormatting sqref="BC3">
    <cfRule type="cellIs" dxfId="664" priority="665" stopIfTrue="1" operator="equal">
      <formula>0</formula>
    </cfRule>
  </conditionalFormatting>
  <conditionalFormatting sqref="BF3:BG3">
    <cfRule type="cellIs" dxfId="663" priority="663" stopIfTrue="1" operator="equal">
      <formula>0</formula>
    </cfRule>
  </conditionalFormatting>
  <conditionalFormatting sqref="BF3:BG3">
    <cfRule type="cellIs" dxfId="662" priority="664" stopIfTrue="1" operator="equal">
      <formula>0</formula>
    </cfRule>
  </conditionalFormatting>
  <conditionalFormatting sqref="BP3">
    <cfRule type="cellIs" dxfId="661" priority="661" stopIfTrue="1" operator="equal">
      <formula>0</formula>
    </cfRule>
  </conditionalFormatting>
  <conditionalFormatting sqref="BM3:BO3">
    <cfRule type="cellIs" dxfId="660" priority="659" stopIfTrue="1" operator="equal">
      <formula>0</formula>
    </cfRule>
  </conditionalFormatting>
  <conditionalFormatting sqref="BJ3">
    <cfRule type="cellIs" dxfId="659" priority="658" stopIfTrue="1" operator="equal">
      <formula>0</formula>
    </cfRule>
  </conditionalFormatting>
  <conditionalFormatting sqref="BJ3">
    <cfRule type="cellIs" dxfId="658" priority="657" stopIfTrue="1" operator="equal">
      <formula>0</formula>
    </cfRule>
  </conditionalFormatting>
  <conditionalFormatting sqref="BL3">
    <cfRule type="cellIs" dxfId="657" priority="656" stopIfTrue="1" operator="equal">
      <formula>0</formula>
    </cfRule>
  </conditionalFormatting>
  <conditionalFormatting sqref="BL3">
    <cfRule type="cellIs" dxfId="656" priority="655" stopIfTrue="1" operator="equal">
      <formula>0</formula>
    </cfRule>
  </conditionalFormatting>
  <conditionalFormatting sqref="BP1">
    <cfRule type="cellIs" dxfId="655" priority="654" stopIfTrue="1" operator="equal">
      <formula>0</formula>
    </cfRule>
  </conditionalFormatting>
  <conditionalFormatting sqref="E566:F566">
    <cfRule type="cellIs" dxfId="654" priority="646" stopIfTrue="1" operator="between">
      <formula>-0.0001</formula>
      <formula>0.00001</formula>
    </cfRule>
    <cfRule type="cellIs" dxfId="653" priority="647" stopIfTrue="1" operator="equal">
      <formula>0</formula>
    </cfRule>
    <cfRule type="cellIs" dxfId="652" priority="648" stopIfTrue="1" operator="equal">
      <formula>0</formula>
    </cfRule>
    <cfRule type="cellIs" dxfId="651" priority="649" stopIfTrue="1" operator="equal">
      <formula>0</formula>
    </cfRule>
    <cfRule type="cellIs" dxfId="650" priority="650" stopIfTrue="1" operator="equal">
      <formula>0</formula>
    </cfRule>
    <cfRule type="cellIs" dxfId="649" priority="651" stopIfTrue="1" operator="between">
      <formula>-0.0001</formula>
      <formula>0.0001</formula>
    </cfRule>
    <cfRule type="cellIs" dxfId="648" priority="652" stopIfTrue="1" operator="equal">
      <formula>0</formula>
    </cfRule>
    <cfRule type="cellIs" dxfId="647" priority="653" stopIfTrue="1" operator="equal">
      <formula>0</formula>
    </cfRule>
  </conditionalFormatting>
  <conditionalFormatting sqref="O1:R1">
    <cfRule type="cellIs" dxfId="646" priority="645" stopIfTrue="1" operator="equal">
      <formula>0</formula>
    </cfRule>
  </conditionalFormatting>
  <conditionalFormatting sqref="W1">
    <cfRule type="cellIs" dxfId="645" priority="644" stopIfTrue="1" operator="equal">
      <formula>0</formula>
    </cfRule>
  </conditionalFormatting>
  <conditionalFormatting sqref="C526">
    <cfRule type="cellIs" dxfId="644" priority="598" stopIfTrue="1" operator="equal">
      <formula>0</formula>
    </cfRule>
  </conditionalFormatting>
  <conditionalFormatting sqref="C526">
    <cfRule type="cellIs" dxfId="643" priority="597" stopIfTrue="1" operator="equal">
      <formula>0</formula>
    </cfRule>
  </conditionalFormatting>
  <conditionalFormatting sqref="C626 C603:C604 C586 C555 C536 C527 C459 C456 C454 C396:C400 C270 C253:C254 C200:C203 C149 C134 C122 C115 C64 C19">
    <cfRule type="cellIs" dxfId="642" priority="588" stopIfTrue="1" operator="equal">
      <formula>0</formula>
    </cfRule>
  </conditionalFormatting>
  <conditionalFormatting sqref="C689:C690 C605 C599 C583 C567 C559:C561 C556 C537 C405 C401:C402 C340 C337 C302 C267 C255 C204:C208 C150 C135 C118 C111 C20">
    <cfRule type="cellIs" dxfId="641" priority="587" stopIfTrue="1" operator="equal">
      <formula>0</formula>
    </cfRule>
  </conditionalFormatting>
  <conditionalFormatting sqref="C631 C607 C579 C571 C558 C539 C471:C472 C469 C424:C443 C304 C211:C219 C152 C136 C119 C113 C22">
    <cfRule type="cellIs" dxfId="640" priority="585" stopIfTrue="1" operator="equal">
      <formula>0</formula>
    </cfRule>
  </conditionalFormatting>
  <conditionalFormatting sqref="Y285:Y290">
    <cfRule type="cellIs" dxfId="639" priority="250" stopIfTrue="1" operator="equal">
      <formula>0</formula>
    </cfRule>
  </conditionalFormatting>
  <conditionalFormatting sqref="I25">
    <cfRule type="cellIs" dxfId="638" priority="643" stopIfTrue="1" operator="equal">
      <formula>0</formula>
    </cfRule>
  </conditionalFormatting>
  <conditionalFormatting sqref="I25">
    <cfRule type="cellIs" dxfId="637" priority="634" stopIfTrue="1" operator="between">
      <formula>-0.0001</formula>
      <formula>0.0001</formula>
    </cfRule>
  </conditionalFormatting>
  <conditionalFormatting sqref="I25">
    <cfRule type="cellIs" dxfId="636" priority="635" stopIfTrue="1" operator="equal">
      <formula>0</formula>
    </cfRule>
    <cfRule type="cellIs" dxfId="635" priority="636" stopIfTrue="1" operator="equal">
      <formula>0</formula>
    </cfRule>
  </conditionalFormatting>
  <conditionalFormatting sqref="I25">
    <cfRule type="cellIs" dxfId="634" priority="637" stopIfTrue="1" operator="equal">
      <formula>0</formula>
    </cfRule>
    <cfRule type="cellIs" dxfId="633" priority="638" stopIfTrue="1" operator="between">
      <formula>-0.0001</formula>
      <formula>0.0001</formula>
    </cfRule>
    <cfRule type="cellIs" dxfId="632" priority="639" stopIfTrue="1" operator="between">
      <formula>-0.0001</formula>
      <formula>0.00001</formula>
    </cfRule>
    <cfRule type="cellIs" dxfId="631" priority="640" stopIfTrue="1" operator="equal">
      <formula>0</formula>
    </cfRule>
    <cfRule type="cellIs" dxfId="630" priority="641" stopIfTrue="1" operator="equal">
      <formula>0</formula>
    </cfRule>
  </conditionalFormatting>
  <conditionalFormatting sqref="I25">
    <cfRule type="cellIs" dxfId="629" priority="642" stopIfTrue="1" operator="equal">
      <formula>0</formula>
    </cfRule>
  </conditionalFormatting>
  <conditionalFormatting sqref="I40">
    <cfRule type="cellIs" dxfId="628" priority="616" stopIfTrue="1" operator="between">
      <formula>-0.0001</formula>
      <formula>0.0001</formula>
    </cfRule>
  </conditionalFormatting>
  <conditionalFormatting sqref="I40">
    <cfRule type="cellIs" dxfId="627" priority="626" stopIfTrue="1" operator="between">
      <formula>-0.0001</formula>
      <formula>0.0001</formula>
    </cfRule>
    <cfRule type="cellIs" dxfId="626" priority="627" stopIfTrue="1" operator="equal">
      <formula>0</formula>
    </cfRule>
    <cfRule type="cellIs" dxfId="625" priority="628" stopIfTrue="1" operator="equal">
      <formula>0</formula>
    </cfRule>
    <cfRule type="cellIs" dxfId="624" priority="629" stopIfTrue="1" operator="equal">
      <formula>0</formula>
    </cfRule>
    <cfRule type="cellIs" dxfId="623" priority="630" stopIfTrue="1" operator="between">
      <formula>-0.0001</formula>
      <formula>0.00001</formula>
    </cfRule>
  </conditionalFormatting>
  <conditionalFormatting sqref="I40">
    <cfRule type="cellIs" dxfId="622" priority="631" stopIfTrue="1" operator="equal">
      <formula>0</formula>
    </cfRule>
    <cfRule type="cellIs" dxfId="621" priority="632" stopIfTrue="1" operator="equal">
      <formula>0</formula>
    </cfRule>
  </conditionalFormatting>
  <conditionalFormatting sqref="I40">
    <cfRule type="cellIs" dxfId="620" priority="633" stopIfTrue="1" operator="equal">
      <formula>0</formula>
    </cfRule>
  </conditionalFormatting>
  <conditionalFormatting sqref="I41">
    <cfRule type="cellIs" dxfId="619" priority="617" stopIfTrue="1" operator="between">
      <formula>-0.0001</formula>
      <formula>0.0001</formula>
    </cfRule>
    <cfRule type="cellIs" dxfId="618" priority="618" stopIfTrue="1" operator="equal">
      <formula>0</formula>
    </cfRule>
    <cfRule type="cellIs" dxfId="617" priority="619" stopIfTrue="1" operator="equal">
      <formula>0</formula>
    </cfRule>
    <cfRule type="cellIs" dxfId="616" priority="620" stopIfTrue="1" operator="equal">
      <formula>0</formula>
    </cfRule>
    <cfRule type="cellIs" dxfId="615" priority="621" stopIfTrue="1" operator="between">
      <formula>-0.0001</formula>
      <formula>0.00001</formula>
    </cfRule>
    <cfRule type="cellIs" dxfId="614" priority="622" stopIfTrue="1" operator="between">
      <formula>-0.0001</formula>
      <formula>0.0001</formula>
    </cfRule>
    <cfRule type="cellIs" dxfId="613" priority="623" stopIfTrue="1" operator="equal">
      <formula>0</formula>
    </cfRule>
    <cfRule type="cellIs" dxfId="612" priority="624" stopIfTrue="1" operator="equal">
      <formula>0</formula>
    </cfRule>
    <cfRule type="cellIs" dxfId="611" priority="625" stopIfTrue="1" operator="equal">
      <formula>0</formula>
    </cfRule>
  </conditionalFormatting>
  <conditionalFormatting sqref="Y676:Y681">
    <cfRule type="cellIs" dxfId="610" priority="178" stopIfTrue="1" operator="equal">
      <formula>0</formula>
    </cfRule>
  </conditionalFormatting>
  <conditionalFormatting sqref="BM676:BO681">
    <cfRule type="cellIs" dxfId="609" priority="175" stopIfTrue="1" operator="equal">
      <formula>0</formula>
    </cfRule>
  </conditionalFormatting>
  <conditionalFormatting sqref="BM676:BO681">
    <cfRule type="cellIs" dxfId="608" priority="176" stopIfTrue="1" operator="equal">
      <formula>0</formula>
    </cfRule>
  </conditionalFormatting>
  <conditionalFormatting sqref="BJ676:BJ681">
    <cfRule type="cellIs" dxfId="607" priority="174" stopIfTrue="1" operator="equal">
      <formula>0</formula>
    </cfRule>
  </conditionalFormatting>
  <conditionalFormatting sqref="BJ676:BJ681">
    <cfRule type="cellIs" dxfId="606" priority="173" stopIfTrue="1" operator="equal">
      <formula>0</formula>
    </cfRule>
  </conditionalFormatting>
  <conditionalFormatting sqref="BL676:BL681">
    <cfRule type="cellIs" dxfId="605" priority="171" stopIfTrue="1" operator="equal">
      <formula>0</formula>
    </cfRule>
  </conditionalFormatting>
  <conditionalFormatting sqref="BL676:BL681">
    <cfRule type="cellIs" dxfId="604" priority="172" stopIfTrue="1" operator="equal">
      <formula>0</formula>
    </cfRule>
  </conditionalFormatting>
  <conditionalFormatting sqref="I343:I344">
    <cfRule type="cellIs" dxfId="603" priority="614" stopIfTrue="1" operator="equal">
      <formula>0</formula>
    </cfRule>
    <cfRule type="cellIs" dxfId="602" priority="615" stopIfTrue="1" operator="equal">
      <formula>0</formula>
    </cfRule>
  </conditionalFormatting>
  <conditionalFormatting sqref="I414">
    <cfRule type="cellIs" dxfId="601" priority="611" stopIfTrue="1" operator="equal">
      <formula>0</formula>
    </cfRule>
    <cfRule type="cellIs" dxfId="600" priority="612" stopIfTrue="1" operator="equal">
      <formula>0</formula>
    </cfRule>
    <cfRule type="cellIs" dxfId="599" priority="613" stopIfTrue="1" operator="equal">
      <formula>0</formula>
    </cfRule>
  </conditionalFormatting>
  <conditionalFormatting sqref="I474:I477">
    <cfRule type="cellIs" dxfId="598" priority="610" stopIfTrue="1" operator="equal">
      <formula>0</formula>
    </cfRule>
  </conditionalFormatting>
  <conditionalFormatting sqref="I474:I477">
    <cfRule type="cellIs" dxfId="597" priority="608" stopIfTrue="1" operator="equal">
      <formula>0</formula>
    </cfRule>
    <cfRule type="cellIs" dxfId="596" priority="609" stopIfTrue="1" operator="equal">
      <formula>0</formula>
    </cfRule>
  </conditionalFormatting>
  <conditionalFormatting sqref="C151">
    <cfRule type="cellIs" dxfId="595" priority="606" stopIfTrue="1" operator="equal">
      <formula>0</formula>
    </cfRule>
  </conditionalFormatting>
  <conditionalFormatting sqref="C151">
    <cfRule type="cellIs" dxfId="594" priority="607" stopIfTrue="1" operator="equal">
      <formula>0</formula>
    </cfRule>
  </conditionalFormatting>
  <conditionalFormatting sqref="C151">
    <cfRule type="cellIs" dxfId="593" priority="605" stopIfTrue="1" operator="equal">
      <formula>0</formula>
    </cfRule>
  </conditionalFormatting>
  <conditionalFormatting sqref="D78">
    <cfRule type="cellIs" dxfId="592" priority="602" stopIfTrue="1" operator="equal">
      <formula>0</formula>
    </cfRule>
  </conditionalFormatting>
  <conditionalFormatting sqref="D76">
    <cfRule type="cellIs" dxfId="591" priority="601" stopIfTrue="1" operator="equal">
      <formula>0</formula>
    </cfRule>
  </conditionalFormatting>
  <conditionalFormatting sqref="D76">
    <cfRule type="cellIs" dxfId="590" priority="600" stopIfTrue="1" operator="equal">
      <formula>0</formula>
    </cfRule>
  </conditionalFormatting>
  <conditionalFormatting sqref="D79">
    <cfRule type="cellIs" dxfId="589" priority="603" stopIfTrue="1" operator="equal">
      <formula>0</formula>
    </cfRule>
    <cfRule type="duplicateValues" dxfId="588" priority="604"/>
  </conditionalFormatting>
  <conditionalFormatting sqref="B564:B576">
    <cfRule type="duplicateValues" dxfId="587" priority="729" stopIfTrue="1"/>
    <cfRule type="duplicateValues" dxfId="586" priority="730"/>
  </conditionalFormatting>
  <conditionalFormatting sqref="C630 C622 C691 C618 C610 C589 C562 C547 C522 C519 C506 C482 C475 C464 C446:C450 C343 C341 C308:C310 C305:C306 C291 C264 C674 C154:C160 C143 C141 C124 C101 C53 C33:C43">
    <cfRule type="cellIs" dxfId="585" priority="596" stopIfTrue="1" operator="equal">
      <formula>0</formula>
    </cfRule>
  </conditionalFormatting>
  <conditionalFormatting sqref="C526">
    <cfRule type="cellIs" dxfId="584" priority="599" stopIfTrue="1" operator="equal">
      <formula>0</formula>
    </cfRule>
  </conditionalFormatting>
  <conditionalFormatting sqref="C587 C552 C499 C479:C480 C460:C461 C457 C366:C390 C259 C247 C178:C184 C137 C120 C106 C16">
    <cfRule type="cellIs" dxfId="583" priority="591" stopIfTrue="1" operator="equal">
      <formula>0</formula>
    </cfRule>
  </conditionalFormatting>
  <conditionalFormatting sqref="C625 C585 C549 C528 C511 C404 C348:C354 C339 C336 C162:C167 C138 C121 C103 C12">
    <cfRule type="cellIs" dxfId="582" priority="594" stopIfTrue="1" operator="equal">
      <formula>0</formula>
    </cfRule>
  </conditionalFormatting>
  <conditionalFormatting sqref="C635 C65:C80 C682 C582 C548 C532 C507:C510 C483 C423 C345:C347 C303 C265 C237:C238 C161 C140 C102 C11">
    <cfRule type="cellIs" dxfId="581" priority="595" stopIfTrue="1" operator="equal">
      <formula>0</formula>
    </cfRule>
  </conditionalFormatting>
  <conditionalFormatting sqref="C633 C606 C581 C557 C538 C514:C516 C468 C462 C422 C406:C419 C333 C209:C210 C123 C112 C21">
    <cfRule type="cellIs" dxfId="580" priority="586" stopIfTrue="1" operator="equal">
      <formula>0</formula>
    </cfRule>
  </conditionalFormatting>
  <conditionalFormatting sqref="C629 C621 C81:C93 C683 C578 C576 C572:C574 C570 C563 C550 C545 C543 C540 C520 C476:C477 C473 C465 C355:C364 C331 C239:C245 C168:C173 C139 C125:C126 C117 C51 C23:C25 C13">
    <cfRule type="cellIs" dxfId="579" priority="593" stopIfTrue="1" operator="equal">
      <formula>0</formula>
    </cfRule>
  </conditionalFormatting>
  <conditionalFormatting sqref="C632 C684:C686 C601 C580 C551 C533 C524 C517:C518 C470 C451 C365 C266 C262 C246 C233:C235 C174:C177 C142 C104:C105 C14:C15">
    <cfRule type="cellIs" dxfId="578" priority="592" stopIfTrue="1" operator="equal">
      <formula>0</formula>
    </cfRule>
  </conditionalFormatting>
  <conditionalFormatting sqref="C634 C623 C687 C602 C588 C568 C564 C553 C534 C525 C512:C513 C467 C445 C391:C393 C344 C307 C300 C292 C268 C248:C252 C185:C194 C153 C144 C114 C107:C109 C17">
    <cfRule type="cellIs" dxfId="577" priority="590" stopIfTrue="1" operator="equal">
      <formula>0</formula>
    </cfRule>
  </conditionalFormatting>
  <conditionalFormatting sqref="C688 C608 C584 C565 C554 C535 C530 C484 C500:C502 C478 C453 C421 C394:C395 C301 C269 C260:C261 C195:C199 C145 C116 C110 C52 C18">
    <cfRule type="cellIs" dxfId="576" priority="589" stopIfTrue="1" operator="equal">
      <formula>0</formula>
    </cfRule>
  </conditionalFormatting>
  <conditionalFormatting sqref="AX5:AX10">
    <cfRule type="cellIs" dxfId="575" priority="439" stopIfTrue="1" operator="equal">
      <formula>0</formula>
    </cfRule>
  </conditionalFormatting>
  <conditionalFormatting sqref="AZ45:AZ50">
    <cfRule type="cellIs" dxfId="574" priority="363" stopIfTrue="1" operator="equal">
      <formula>0</formula>
    </cfRule>
  </conditionalFormatting>
  <conditionalFormatting sqref="Y95:Y100">
    <cfRule type="cellIs" dxfId="573" priority="322" stopIfTrue="1" operator="equal">
      <formula>0</formula>
    </cfRule>
  </conditionalFormatting>
  <conditionalFormatting sqref="BM95:BO100">
    <cfRule type="cellIs" dxfId="572" priority="320" stopIfTrue="1" operator="equal">
      <formula>0</formula>
    </cfRule>
  </conditionalFormatting>
  <conditionalFormatting sqref="BJ95:BJ100">
    <cfRule type="cellIs" dxfId="571" priority="318" stopIfTrue="1" operator="equal">
      <formula>0</formula>
    </cfRule>
  </conditionalFormatting>
  <conditionalFormatting sqref="BM95:BO100">
    <cfRule type="cellIs" dxfId="570" priority="319" stopIfTrue="1" operator="equal">
      <formula>0</formula>
    </cfRule>
  </conditionalFormatting>
  <conditionalFormatting sqref="BJ95:BJ100">
    <cfRule type="cellIs" dxfId="569" priority="317" stopIfTrue="1" operator="equal">
      <formula>0</formula>
    </cfRule>
  </conditionalFormatting>
  <conditionalFormatting sqref="BL95:BL100">
    <cfRule type="cellIs" dxfId="568" priority="316" stopIfTrue="1" operator="equal">
      <formula>0</formula>
    </cfRule>
  </conditionalFormatting>
  <conditionalFormatting sqref="BL95:BL100">
    <cfRule type="cellIs" dxfId="567" priority="315" stopIfTrue="1" operator="equal">
      <formula>0</formula>
    </cfRule>
  </conditionalFormatting>
  <conditionalFormatting sqref="Y128:Y133">
    <cfRule type="cellIs" dxfId="566" priority="286" stopIfTrue="1" operator="equal">
      <formula>0</formula>
    </cfRule>
  </conditionalFormatting>
  <conditionalFormatting sqref="BM128:BO133">
    <cfRule type="cellIs" dxfId="565" priority="284" stopIfTrue="1" operator="equal">
      <formula>0</formula>
    </cfRule>
  </conditionalFormatting>
  <conditionalFormatting sqref="BJ128:BJ133">
    <cfRule type="cellIs" dxfId="564" priority="282" stopIfTrue="1" operator="equal">
      <formula>0</formula>
    </cfRule>
  </conditionalFormatting>
  <conditionalFormatting sqref="BM128:BO133">
    <cfRule type="cellIs" dxfId="563" priority="283" stopIfTrue="1" operator="equal">
      <formula>0</formula>
    </cfRule>
  </conditionalFormatting>
  <conditionalFormatting sqref="BJ128:BJ133">
    <cfRule type="cellIs" dxfId="562" priority="281" stopIfTrue="1" operator="equal">
      <formula>0</formula>
    </cfRule>
  </conditionalFormatting>
  <conditionalFormatting sqref="BL128:BL133">
    <cfRule type="cellIs" dxfId="561" priority="280" stopIfTrue="1" operator="equal">
      <formula>0</formula>
    </cfRule>
  </conditionalFormatting>
  <conditionalFormatting sqref="BL128:BL133">
    <cfRule type="cellIs" dxfId="560" priority="279" stopIfTrue="1" operator="equal">
      <formula>0</formula>
    </cfRule>
  </conditionalFormatting>
  <conditionalFormatting sqref="BM285:BO290">
    <cfRule type="cellIs" dxfId="559" priority="248" stopIfTrue="1" operator="equal">
      <formula>0</formula>
    </cfRule>
  </conditionalFormatting>
  <conditionalFormatting sqref="BJ285:BJ290">
    <cfRule type="cellIs" dxfId="558" priority="246" stopIfTrue="1" operator="equal">
      <formula>0</formula>
    </cfRule>
  </conditionalFormatting>
  <conditionalFormatting sqref="BM285:BO290">
    <cfRule type="cellIs" dxfId="557" priority="247" stopIfTrue="1" operator="equal">
      <formula>0</formula>
    </cfRule>
  </conditionalFormatting>
  <conditionalFormatting sqref="BJ285:BJ290">
    <cfRule type="cellIs" dxfId="556" priority="245" stopIfTrue="1" operator="equal">
      <formula>0</formula>
    </cfRule>
  </conditionalFormatting>
  <conditionalFormatting sqref="BL285:BL290">
    <cfRule type="cellIs" dxfId="555" priority="244" stopIfTrue="1" operator="equal">
      <formula>0</formula>
    </cfRule>
  </conditionalFormatting>
  <conditionalFormatting sqref="BL285:BL290">
    <cfRule type="cellIs" dxfId="554" priority="243" stopIfTrue="1" operator="equal">
      <formula>0</formula>
    </cfRule>
  </conditionalFormatting>
  <conditionalFormatting sqref="Y294:Y299">
    <cfRule type="cellIs" dxfId="553" priority="214" stopIfTrue="1" operator="equal">
      <formula>0</formula>
    </cfRule>
  </conditionalFormatting>
  <conditionalFormatting sqref="BM294:BO299">
    <cfRule type="cellIs" dxfId="552" priority="212" stopIfTrue="1" operator="equal">
      <formula>0</formula>
    </cfRule>
  </conditionalFormatting>
  <conditionalFormatting sqref="BJ294:BJ299">
    <cfRule type="cellIs" dxfId="551" priority="210" stopIfTrue="1" operator="equal">
      <formula>0</formula>
    </cfRule>
  </conditionalFormatting>
  <conditionalFormatting sqref="BM294:BO299">
    <cfRule type="cellIs" dxfId="550" priority="211" stopIfTrue="1" operator="equal">
      <formula>0</formula>
    </cfRule>
  </conditionalFormatting>
  <conditionalFormatting sqref="BJ294:BJ299">
    <cfRule type="cellIs" dxfId="549" priority="209" stopIfTrue="1" operator="equal">
      <formula>0</formula>
    </cfRule>
  </conditionalFormatting>
  <conditionalFormatting sqref="BL294:BL299">
    <cfRule type="cellIs" dxfId="548" priority="208" stopIfTrue="1" operator="equal">
      <formula>0</formula>
    </cfRule>
  </conditionalFormatting>
  <conditionalFormatting sqref="BL294:BL299">
    <cfRule type="cellIs" dxfId="547" priority="207" stopIfTrue="1" operator="equal">
      <formula>0</formula>
    </cfRule>
  </conditionalFormatting>
  <conditionalFormatting sqref="Y317:Y322">
    <cfRule type="cellIs" dxfId="546" priority="142" stopIfTrue="1" operator="equal">
      <formula>0</formula>
    </cfRule>
  </conditionalFormatting>
  <conditionalFormatting sqref="BM317:BO322">
    <cfRule type="cellIs" dxfId="545" priority="140" stopIfTrue="1" operator="equal">
      <formula>0</formula>
    </cfRule>
  </conditionalFormatting>
  <conditionalFormatting sqref="BJ317:BJ322">
    <cfRule type="cellIs" dxfId="544" priority="138" stopIfTrue="1" operator="equal">
      <formula>0</formula>
    </cfRule>
  </conditionalFormatting>
  <conditionalFormatting sqref="BM317:BO322">
    <cfRule type="cellIs" dxfId="543" priority="139" stopIfTrue="1" operator="equal">
      <formula>0</formula>
    </cfRule>
  </conditionalFormatting>
  <conditionalFormatting sqref="BJ317:BJ322">
    <cfRule type="cellIs" dxfId="542" priority="137" stopIfTrue="1" operator="equal">
      <formula>0</formula>
    </cfRule>
  </conditionalFormatting>
  <conditionalFormatting sqref="BL317:BL322">
    <cfRule type="cellIs" dxfId="541" priority="136" stopIfTrue="1" operator="equal">
      <formula>0</formula>
    </cfRule>
  </conditionalFormatting>
  <conditionalFormatting sqref="BL317:BL322">
    <cfRule type="cellIs" dxfId="540" priority="135" stopIfTrue="1" operator="equal">
      <formula>0</formula>
    </cfRule>
  </conditionalFormatting>
  <conditionalFormatting sqref="M5">
    <cfRule type="cellIs" dxfId="539" priority="122" stopIfTrue="1" operator="equal">
      <formula>0</formula>
    </cfRule>
  </conditionalFormatting>
  <conditionalFormatting sqref="C55">
    <cfRule type="cellIs" dxfId="538" priority="119" stopIfTrue="1" operator="equal">
      <formula>0</formula>
    </cfRule>
  </conditionalFormatting>
  <conditionalFormatting sqref="C56">
    <cfRule type="cellIs" dxfId="537" priority="118" stopIfTrue="1" operator="equal">
      <formula>0</formula>
    </cfRule>
  </conditionalFormatting>
  <conditionalFormatting sqref="C58">
    <cfRule type="cellIs" dxfId="536" priority="116" stopIfTrue="1" operator="equal">
      <formula>0</formula>
    </cfRule>
  </conditionalFormatting>
  <conditionalFormatting sqref="C60">
    <cfRule type="cellIs" dxfId="535" priority="114" stopIfTrue="1" operator="equal">
      <formula>0</formula>
    </cfRule>
  </conditionalFormatting>
  <conditionalFormatting sqref="C62">
    <cfRule type="cellIs" dxfId="534" priority="112" stopIfTrue="1" operator="equal">
      <formula>0</formula>
    </cfRule>
  </conditionalFormatting>
  <conditionalFormatting sqref="C60">
    <cfRule type="cellIs" dxfId="533" priority="105" stopIfTrue="1" operator="equal">
      <formula>0</formula>
    </cfRule>
  </conditionalFormatting>
  <conditionalFormatting sqref="C62">
    <cfRule type="cellIs" dxfId="532" priority="103" stopIfTrue="1" operator="equal">
      <formula>0</formula>
    </cfRule>
  </conditionalFormatting>
  <conditionalFormatting sqref="C56">
    <cfRule type="cellIs" dxfId="531" priority="109" stopIfTrue="1" operator="equal">
      <formula>0</formula>
    </cfRule>
  </conditionalFormatting>
  <conditionalFormatting sqref="C58">
    <cfRule type="cellIs" dxfId="530" priority="107" stopIfTrue="1" operator="equal">
      <formula>0</formula>
    </cfRule>
  </conditionalFormatting>
  <conditionalFormatting sqref="C61">
    <cfRule type="cellIs" dxfId="529" priority="104" stopIfTrue="1" operator="equal">
      <formula>0</formula>
    </cfRule>
  </conditionalFormatting>
  <conditionalFormatting sqref="H55:H63">
    <cfRule type="cellIs" dxfId="528" priority="101" stopIfTrue="1" operator="equal">
      <formula>0</formula>
    </cfRule>
  </conditionalFormatting>
  <conditionalFormatting sqref="C593:C595">
    <cfRule type="cellIs" dxfId="527" priority="100" stopIfTrue="1" operator="equal">
      <formula>0</formula>
    </cfRule>
  </conditionalFormatting>
  <conditionalFormatting sqref="C221">
    <cfRule type="cellIs" dxfId="526" priority="87" stopIfTrue="1" operator="equal">
      <formula>0</formula>
    </cfRule>
  </conditionalFormatting>
  <conditionalFormatting sqref="C222">
    <cfRule type="cellIs" dxfId="525" priority="86" stopIfTrue="1" operator="equal">
      <formula>0</formula>
    </cfRule>
  </conditionalFormatting>
  <conditionalFormatting sqref="C224">
    <cfRule type="cellIs" dxfId="524" priority="84" stopIfTrue="1" operator="equal">
      <formula>0</formula>
    </cfRule>
  </conditionalFormatting>
  <conditionalFormatting sqref="C226">
    <cfRule type="cellIs" dxfId="523" priority="82" stopIfTrue="1" operator="equal">
      <formula>0</formula>
    </cfRule>
  </conditionalFormatting>
  <conditionalFormatting sqref="C228">
    <cfRule type="cellIs" dxfId="522" priority="80" stopIfTrue="1" operator="equal">
      <formula>0</formula>
    </cfRule>
  </conditionalFormatting>
  <conditionalFormatting sqref="C230">
    <cfRule type="cellIs" dxfId="521" priority="78" stopIfTrue="1" operator="equal">
      <formula>0</formula>
    </cfRule>
  </conditionalFormatting>
  <conditionalFormatting sqref="C667">
    <cfRule type="cellIs" dxfId="520" priority="73" stopIfTrue="1" operator="equal">
      <formula>0</formula>
    </cfRule>
  </conditionalFormatting>
  <conditionalFormatting sqref="H671">
    <cfRule type="cellIs" dxfId="519" priority="71" stopIfTrue="1" operator="equal">
      <formula>0</formula>
    </cfRule>
  </conditionalFormatting>
  <conditionalFormatting sqref="C232">
    <cfRule type="cellIs" dxfId="518" priority="76" stopIfTrue="1" operator="equal">
      <formula>0</formula>
    </cfRule>
  </conditionalFormatting>
  <conditionalFormatting sqref="C665">
    <cfRule type="cellIs" dxfId="517" priority="75" stopIfTrue="1" operator="equal">
      <formula>0</formula>
    </cfRule>
  </conditionalFormatting>
  <conditionalFormatting sqref="C668:C669 C671">
    <cfRule type="cellIs" dxfId="516" priority="72" stopIfTrue="1" operator="equal">
      <formula>0</formula>
    </cfRule>
  </conditionalFormatting>
  <conditionalFormatting sqref="C639">
    <cfRule type="cellIs" dxfId="515" priority="69" stopIfTrue="1" operator="equal">
      <formula>0</formula>
    </cfRule>
  </conditionalFormatting>
  <conditionalFormatting sqref="C641">
    <cfRule type="cellIs" dxfId="514" priority="67" stopIfTrue="1" operator="equal">
      <formula>0</formula>
    </cfRule>
  </conditionalFormatting>
  <conditionalFormatting sqref="C644">
    <cfRule type="cellIs" dxfId="513" priority="64" stopIfTrue="1" operator="equal">
      <formula>0</formula>
    </cfRule>
  </conditionalFormatting>
  <conditionalFormatting sqref="C657">
    <cfRule type="cellIs" dxfId="512" priority="53" stopIfTrue="1" operator="equal">
      <formula>0</formula>
    </cfRule>
  </conditionalFormatting>
  <conditionalFormatting sqref="C658">
    <cfRule type="cellIs" dxfId="511" priority="52" stopIfTrue="1" operator="equal">
      <formula>0</formula>
    </cfRule>
  </conditionalFormatting>
  <conditionalFormatting sqref="C660">
    <cfRule type="cellIs" dxfId="510" priority="50" stopIfTrue="1" operator="equal">
      <formula>0</formula>
    </cfRule>
  </conditionalFormatting>
  <conditionalFormatting sqref="C662">
    <cfRule type="cellIs" dxfId="509" priority="48" stopIfTrue="1" operator="equal">
      <formula>0</formula>
    </cfRule>
  </conditionalFormatting>
  <conditionalFormatting sqref="O593:O595">
    <cfRule type="cellIs" dxfId="508" priority="46" stopIfTrue="1" operator="equal">
      <formula>0</formula>
    </cfRule>
  </conditionalFormatting>
  <conditionalFormatting sqref="M55:M63">
    <cfRule type="cellIs" dxfId="507" priority="39" stopIfTrue="1" operator="equal">
      <formula>0</formula>
    </cfRule>
  </conditionalFormatting>
  <conditionalFormatting sqref="M593:M595 M597">
    <cfRule type="cellIs" dxfId="506" priority="38" stopIfTrue="1" operator="equal">
      <formula>0</formula>
    </cfRule>
  </conditionalFormatting>
  <conditionalFormatting sqref="M221:M232">
    <cfRule type="cellIs" dxfId="505" priority="37" stopIfTrue="1" operator="equal">
      <formula>0</formula>
    </cfRule>
  </conditionalFormatting>
  <conditionalFormatting sqref="M638:M650">
    <cfRule type="cellIs" dxfId="504" priority="35" stopIfTrue="1" operator="equal">
      <formula>0</formula>
    </cfRule>
  </conditionalFormatting>
  <conditionalFormatting sqref="BN636 BN670">
    <cfRule type="cellIs" dxfId="503" priority="577" stopIfTrue="1" operator="between">
      <formula>-0.0001</formula>
      <formula>0.0001</formula>
    </cfRule>
    <cfRule type="cellIs" dxfId="502" priority="578" stopIfTrue="1" operator="between">
      <formula>-0.0001</formula>
      <formula>0.00001</formula>
    </cfRule>
    <cfRule type="cellIs" dxfId="501" priority="579" stopIfTrue="1" operator="equal">
      <formula>0</formula>
    </cfRule>
    <cfRule type="cellIs" dxfId="500" priority="580" stopIfTrue="1" operator="equal">
      <formula>0</formula>
    </cfRule>
    <cfRule type="cellIs" dxfId="499" priority="581" stopIfTrue="1" operator="equal">
      <formula>0</formula>
    </cfRule>
    <cfRule type="cellIs" dxfId="498" priority="582" stopIfTrue="1" operator="equal">
      <formula>0</formula>
    </cfRule>
    <cfRule type="cellIs" dxfId="497" priority="583" stopIfTrue="1" operator="equal">
      <formula>0</formula>
    </cfRule>
    <cfRule type="cellIs" dxfId="496" priority="584" stopIfTrue="1" operator="equal">
      <formula>0</formula>
    </cfRule>
  </conditionalFormatting>
  <conditionalFormatting sqref="BO414:BP414">
    <cfRule type="cellIs" dxfId="495" priority="558" stopIfTrue="1" operator="equal">
      <formula>0</formula>
    </cfRule>
    <cfRule type="cellIs" dxfId="494" priority="559" stopIfTrue="1" operator="equal">
      <formula>0</formula>
    </cfRule>
    <cfRule type="cellIs" dxfId="493" priority="560" stopIfTrue="1" operator="equal">
      <formula>0</formula>
    </cfRule>
  </conditionalFormatting>
  <conditionalFormatting sqref="BO473:BP473">
    <cfRule type="cellIs" dxfId="492" priority="562" stopIfTrue="1" operator="equal">
      <formula>0</formula>
    </cfRule>
    <cfRule type="cellIs" dxfId="491" priority="563" stopIfTrue="1" operator="equal">
      <formula>0</formula>
    </cfRule>
  </conditionalFormatting>
  <conditionalFormatting sqref="AD264:AE264 AP264:AU264 AD40:BH40 T195:V195 T162:V167 BD546:BI558 BD25:BL25 S547:S558 V547:AU558 AW547:BB558 Q477 AB477:BP477 BO573:BP573 T242:V245 O242:O245 T257:V257 T262:V262 O257 O262 BO574 Q264:Z264 Q40:Z40 Q546:BB546 Q25:BB25 BO473:BP476 BO570:BP571 BC326:BD330 AI326:AO330 AR326:AR330 AX326:AZ330 BF326:BG330 BL326:BO330 BJ326:BJ330 BK546:BL558">
    <cfRule type="cellIs" dxfId="490" priority="561" stopIfTrue="1" operator="equal">
      <formula>0</formula>
    </cfRule>
  </conditionalFormatting>
  <conditionalFormatting sqref="O336 T404:V405 T236:V236 T196:V199">
    <cfRule type="cellIs" dxfId="489" priority="569" stopIfTrue="1" operator="equal">
      <formula>0</formula>
    </cfRule>
    <cfRule type="cellIs" dxfId="488" priority="570" stopIfTrue="1" operator="equal">
      <formula>0</formula>
    </cfRule>
    <cfRule type="cellIs" dxfId="487" priority="571" stopIfTrue="1" operator="equal">
      <formula>0</formula>
    </cfRule>
  </conditionalFormatting>
  <conditionalFormatting sqref="O375">
    <cfRule type="cellIs" dxfId="486" priority="555" stopIfTrue="1" operator="equal">
      <formula>0</formula>
    </cfRule>
    <cfRule type="cellIs" dxfId="485" priority="556" stopIfTrue="1" operator="equal">
      <formula>0</formula>
    </cfRule>
    <cfRule type="cellIs" dxfId="484" priority="557" stopIfTrue="1" operator="equal">
      <formula>0</formula>
    </cfRule>
  </conditionalFormatting>
  <conditionalFormatting sqref="O404">
    <cfRule type="cellIs" dxfId="483" priority="549" stopIfTrue="1" operator="equal">
      <formula>0</formula>
    </cfRule>
    <cfRule type="cellIs" dxfId="482" priority="550" stopIfTrue="1" operator="equal">
      <formula>0</formula>
    </cfRule>
  </conditionalFormatting>
  <conditionalFormatting sqref="O404:O405 T336:V336 T375:V375">
    <cfRule type="cellIs" dxfId="481" priority="548" stopIfTrue="1" operator="equal">
      <formula>0</formula>
    </cfRule>
  </conditionalFormatting>
  <conditionalFormatting sqref="O405">
    <cfRule type="cellIs" dxfId="480" priority="546" stopIfTrue="1" operator="equal">
      <formula>0</formula>
    </cfRule>
    <cfRule type="cellIs" dxfId="479" priority="547" stopIfTrue="1" operator="equal">
      <formula>0</formula>
    </cfRule>
  </conditionalFormatting>
  <conditionalFormatting sqref="O195">
    <cfRule type="cellIs" dxfId="478" priority="564" stopIfTrue="1" operator="equal">
      <formula>0</formula>
    </cfRule>
  </conditionalFormatting>
  <conditionalFormatting sqref="O264 Q264:T264">
    <cfRule type="cellIs" dxfId="477" priority="476" stopIfTrue="1" operator="between">
      <formula>-0.0001</formula>
      <formula>0.0001</formula>
    </cfRule>
    <cfRule type="cellIs" dxfId="476" priority="477" stopIfTrue="1" operator="equal">
      <formula>0</formula>
    </cfRule>
    <cfRule type="cellIs" dxfId="475" priority="478" stopIfTrue="1" operator="equal">
      <formula>0</formula>
    </cfRule>
    <cfRule type="cellIs" dxfId="474" priority="479" stopIfTrue="1" operator="between">
      <formula>-0.0001</formula>
      <formula>0.00001</formula>
    </cfRule>
    <cfRule type="cellIs" dxfId="473" priority="480" stopIfTrue="1" operator="equal">
      <formula>0</formula>
    </cfRule>
    <cfRule type="cellIs" dxfId="472" priority="481" stopIfTrue="1" operator="equal">
      <formula>0</formula>
    </cfRule>
    <cfRule type="cellIs" dxfId="471" priority="482" stopIfTrue="1" operator="equal">
      <formula>0</formula>
    </cfRule>
    <cfRule type="cellIs" dxfId="470" priority="484" stopIfTrue="1" operator="equal">
      <formula>0</formula>
    </cfRule>
  </conditionalFormatting>
  <conditionalFormatting sqref="O264 AD264:AE264 AP264:AT264 AB40:BB40 BD40:BL40 BD25:BL25 Q264:Z264 Q40:Z40 Q25:BB25">
    <cfRule type="cellIs" dxfId="469" priority="483" stopIfTrue="1" operator="between">
      <formula>-0.0001</formula>
      <formula>0.0001</formula>
    </cfRule>
  </conditionalFormatting>
  <conditionalFormatting sqref="O264">
    <cfRule type="cellIs" dxfId="468" priority="485" stopIfTrue="1" operator="equal">
      <formula>0</formula>
    </cfRule>
  </conditionalFormatting>
  <conditionalFormatting sqref="O546 BD546:BI558 S547:S558 V547:AU558 AW547:BB558 Q546:BB546 BK546:BL558">
    <cfRule type="cellIs" dxfId="467" priority="460" stopIfTrue="1" operator="equal">
      <formula>0</formula>
    </cfRule>
    <cfRule type="cellIs" dxfId="466" priority="461" stopIfTrue="1" operator="equal">
      <formula>0</formula>
    </cfRule>
    <cfRule type="cellIs" dxfId="465" priority="462" stopIfTrue="1" operator="between">
      <formula>-0.0001</formula>
      <formula>0.0001</formula>
    </cfRule>
    <cfRule type="cellIs" dxfId="464" priority="463" stopIfTrue="1" operator="equal">
      <formula>0</formula>
    </cfRule>
    <cfRule type="cellIs" dxfId="463" priority="464" stopIfTrue="1" operator="equal">
      <formula>0</formula>
    </cfRule>
  </conditionalFormatting>
  <conditionalFormatting sqref="O546 AD546:AF558 AH546:BB546 S547:S558 V547:Z558 AH547:AU558 AW547:BB558 Q546:Z546">
    <cfRule type="cellIs" dxfId="462" priority="465" stopIfTrue="1" operator="between">
      <formula>-0.0001</formula>
      <formula>0.00001</formula>
    </cfRule>
    <cfRule type="cellIs" dxfId="461" priority="468" stopIfTrue="1" operator="between">
      <formula>-0.0001</formula>
      <formula>0.0001</formula>
    </cfRule>
  </conditionalFormatting>
  <conditionalFormatting sqref="O40 AB40:BB40 BD40:BL40 Q40:Z40">
    <cfRule type="cellIs" dxfId="460" priority="503" stopIfTrue="1" operator="between">
      <formula>-0.0001</formula>
      <formula>0.0001</formula>
    </cfRule>
    <cfRule type="cellIs" dxfId="459" priority="504" stopIfTrue="1" operator="equal">
      <formula>0</formula>
    </cfRule>
    <cfRule type="cellIs" dxfId="458" priority="505" stopIfTrue="1" operator="equal">
      <formula>0</formula>
    </cfRule>
    <cfRule type="cellIs" dxfId="457" priority="506" stopIfTrue="1" operator="equal">
      <formula>0</formula>
    </cfRule>
    <cfRule type="cellIs" dxfId="456" priority="507" stopIfTrue="1" operator="between">
      <formula>-0.0001</formula>
      <formula>0.00001</formula>
    </cfRule>
  </conditionalFormatting>
  <conditionalFormatting sqref="O40">
    <cfRule type="cellIs" dxfId="455" priority="508" stopIfTrue="1" operator="between">
      <formula>-0.0001</formula>
      <formula>0.0001</formula>
    </cfRule>
  </conditionalFormatting>
  <conditionalFormatting sqref="O40 AB40:AF40 AH40:BB40 BI40:BP40 S547:S558 V547:AU558 AW547:BI558 BO547:BP558 Q477 AB477:BP477 BO573:BP573 BO574 Q25:BP25 Q546:BI546 BO474:BP476 BO343:BP344 Q40:Z40 BO575:BP576 Q413:BP413 BK546:BP546 BK547:BM558">
    <cfRule type="cellIs" dxfId="454" priority="509" stopIfTrue="1" operator="equal">
      <formula>0</formula>
    </cfRule>
    <cfRule type="cellIs" dxfId="453" priority="510" stopIfTrue="1" operator="equal">
      <formula>0</formula>
    </cfRule>
  </conditionalFormatting>
  <conditionalFormatting sqref="O25">
    <cfRule type="cellIs" dxfId="452" priority="521" stopIfTrue="1" operator="between">
      <formula>-0.0001</formula>
      <formula>0.0001</formula>
    </cfRule>
  </conditionalFormatting>
  <conditionalFormatting sqref="O25 BD25:BL25 Q25:BB25">
    <cfRule type="cellIs" dxfId="451" priority="516" stopIfTrue="1" operator="equal">
      <formula>0</formula>
    </cfRule>
    <cfRule type="cellIs" dxfId="450" priority="517" stopIfTrue="1" operator="between">
      <formula>-0.0001</formula>
      <formula>0.0001</formula>
    </cfRule>
    <cfRule type="cellIs" dxfId="449" priority="518" stopIfTrue="1" operator="between">
      <formula>-0.0001</formula>
      <formula>0.00001</formula>
    </cfRule>
    <cfRule type="cellIs" dxfId="448" priority="519" stopIfTrue="1" operator="equal">
      <formula>0</formula>
    </cfRule>
    <cfRule type="cellIs" dxfId="447" priority="520" stopIfTrue="1" operator="equal">
      <formula>0</formula>
    </cfRule>
  </conditionalFormatting>
  <conditionalFormatting sqref="O40 O25 AD40:BH40 BD25:BL25 Q40:Z40 Q25:BB25 BO570:BP571">
    <cfRule type="cellIs" dxfId="446" priority="523" stopIfTrue="1" operator="equal">
      <formula>0</formula>
    </cfRule>
  </conditionalFormatting>
  <conditionalFormatting sqref="O413">
    <cfRule type="cellIs" dxfId="445" priority="455" stopIfTrue="1" operator="equal">
      <formula>0</formula>
    </cfRule>
    <cfRule type="cellIs" dxfId="444" priority="456" stopIfTrue="1" operator="equal">
      <formula>0</formula>
    </cfRule>
  </conditionalFormatting>
  <conditionalFormatting sqref="O477">
    <cfRule type="cellIs" dxfId="443" priority="528" stopIfTrue="1" operator="equal">
      <formula>0</formula>
    </cfRule>
  </conditionalFormatting>
  <conditionalFormatting sqref="O477">
    <cfRule type="cellIs" dxfId="442" priority="526" stopIfTrue="1" operator="equal">
      <formula>0</formula>
    </cfRule>
    <cfRule type="cellIs" dxfId="441" priority="527" stopIfTrue="1" operator="equal">
      <formula>0</formula>
    </cfRule>
  </conditionalFormatting>
  <conditionalFormatting sqref="O546">
    <cfRule type="cellIs" dxfId="440" priority="466" stopIfTrue="1" operator="equal">
      <formula>0</formula>
    </cfRule>
    <cfRule type="cellIs" dxfId="439" priority="467" stopIfTrue="1" operator="equal">
      <formula>0</formula>
    </cfRule>
  </conditionalFormatting>
  <conditionalFormatting sqref="O25">
    <cfRule type="cellIs" dxfId="438" priority="524" stopIfTrue="1" operator="equal">
      <formula>0</formula>
    </cfRule>
    <cfRule type="cellIs" dxfId="437" priority="525" stopIfTrue="1" operator="equal">
      <formula>0</formula>
    </cfRule>
  </conditionalFormatting>
  <conditionalFormatting sqref="Q379">
    <cfRule type="cellIs" dxfId="436" priority="446" stopIfTrue="1" operator="between">
      <formula>-0.0001</formula>
      <formula>0.0001</formula>
    </cfRule>
    <cfRule type="cellIs" dxfId="435" priority="447" stopIfTrue="1" operator="between">
      <formula>-0.0001</formula>
      <formula>0.00001</formula>
    </cfRule>
    <cfRule type="cellIs" dxfId="434" priority="448" stopIfTrue="1" operator="equal">
      <formula>0</formula>
    </cfRule>
    <cfRule type="cellIs" dxfId="433" priority="449" stopIfTrue="1" operator="equal">
      <formula>0</formula>
    </cfRule>
    <cfRule type="cellIs" dxfId="432" priority="450" stopIfTrue="1" operator="between">
      <formula>-0.0001</formula>
      <formula>0.0001</formula>
    </cfRule>
    <cfRule type="cellIs" dxfId="431" priority="451" stopIfTrue="1" operator="equal">
      <formula>0</formula>
    </cfRule>
    <cfRule type="cellIs" dxfId="430" priority="452" stopIfTrue="1" operator="equal">
      <formula>0</formula>
    </cfRule>
    <cfRule type="cellIs" dxfId="429" priority="453" stopIfTrue="1" operator="equal">
      <formula>0</formula>
    </cfRule>
    <cfRule type="cellIs" dxfId="428" priority="454" stopIfTrue="1" operator="equal">
      <formula>0</formula>
    </cfRule>
  </conditionalFormatting>
  <conditionalFormatting sqref="T336">
    <cfRule type="cellIs" dxfId="427" priority="567" stopIfTrue="1" operator="equal">
      <formula>0</formula>
    </cfRule>
    <cfRule type="cellIs" dxfId="426" priority="568" stopIfTrue="1" operator="equal">
      <formula>0</formula>
    </cfRule>
  </conditionalFormatting>
  <conditionalFormatting sqref="T375">
    <cfRule type="cellIs" dxfId="425" priority="553" stopIfTrue="1" operator="equal">
      <formula>0</formula>
    </cfRule>
    <cfRule type="cellIs" dxfId="424" priority="554" stopIfTrue="1" operator="equal">
      <formula>0</formula>
    </cfRule>
  </conditionalFormatting>
  <conditionalFormatting sqref="O236 O196:O199">
    <cfRule type="cellIs" dxfId="423" priority="572" stopIfTrue="1" operator="equal">
      <formula>0</formula>
    </cfRule>
    <cfRule type="cellIs" dxfId="422" priority="573" stopIfTrue="1" operator="equal">
      <formula>0</formula>
    </cfRule>
    <cfRule type="cellIs" dxfId="421" priority="574" stopIfTrue="1" operator="equal">
      <formula>0</formula>
    </cfRule>
  </conditionalFormatting>
  <conditionalFormatting sqref="AD264:AE264 U264:Z264 AP264:AT264">
    <cfRule type="cellIs" dxfId="420" priority="486" stopIfTrue="1" operator="equal">
      <formula>0</formula>
    </cfRule>
    <cfRule type="cellIs" dxfId="419" priority="487" stopIfTrue="1" operator="between">
      <formula>-0.0001</formula>
      <formula>0.00001</formula>
    </cfRule>
    <cfRule type="cellIs" dxfId="418" priority="488" stopIfTrue="1" operator="equal">
      <formula>0</formula>
    </cfRule>
    <cfRule type="cellIs" dxfId="417" priority="489" stopIfTrue="1" operator="equal">
      <formula>0</formula>
    </cfRule>
    <cfRule type="cellIs" dxfId="416" priority="490" stopIfTrue="1" operator="equal">
      <formula>0</formula>
    </cfRule>
    <cfRule type="cellIs" dxfId="415" priority="491" stopIfTrue="1" operator="between">
      <formula>-0.0001</formula>
      <formula>0.0001</formula>
    </cfRule>
    <cfRule type="cellIs" dxfId="414" priority="492" stopIfTrue="1" operator="equal">
      <formula>0</formula>
    </cfRule>
    <cfRule type="cellIs" dxfId="413" priority="493" stopIfTrue="1" operator="equal">
      <formula>0</formula>
    </cfRule>
  </conditionalFormatting>
  <conditionalFormatting sqref="U336:V336">
    <cfRule type="cellIs" dxfId="412" priority="565" stopIfTrue="1" operator="equal">
      <formula>0</formula>
    </cfRule>
    <cfRule type="cellIs" dxfId="411" priority="566" stopIfTrue="1" operator="equal">
      <formula>0</formula>
    </cfRule>
  </conditionalFormatting>
  <conditionalFormatting sqref="U375:V375">
    <cfRule type="cellIs" dxfId="410" priority="551" stopIfTrue="1" operator="equal">
      <formula>0</formula>
    </cfRule>
    <cfRule type="cellIs" dxfId="409" priority="552" stopIfTrue="1" operator="equal">
      <formula>0</formula>
    </cfRule>
  </conditionalFormatting>
  <conditionalFormatting sqref="AP264:AT264">
    <cfRule type="cellIs" dxfId="408" priority="469" stopIfTrue="1" operator="between">
      <formula>-0.0001</formula>
      <formula>0.0001</formula>
    </cfRule>
    <cfRule type="cellIs" dxfId="407" priority="470" stopIfTrue="1" operator="equal">
      <formula>0</formula>
    </cfRule>
    <cfRule type="cellIs" dxfId="406" priority="471" stopIfTrue="1" operator="equal">
      <formula>0</formula>
    </cfRule>
    <cfRule type="cellIs" dxfId="405" priority="472" stopIfTrue="1" operator="equal">
      <formula>0</formula>
    </cfRule>
    <cfRule type="cellIs" dxfId="404" priority="473" stopIfTrue="1" operator="between">
      <formula>-0.0001</formula>
      <formula>0.0001</formula>
    </cfRule>
    <cfRule type="cellIs" dxfId="403" priority="474" stopIfTrue="1" operator="equal">
      <formula>0</formula>
    </cfRule>
  </conditionalFormatting>
  <conditionalFormatting sqref="AP264:AU264">
    <cfRule type="cellIs" dxfId="402" priority="475" stopIfTrue="1" operator="equal">
      <formula>0</formula>
    </cfRule>
  </conditionalFormatting>
  <conditionalFormatting sqref="O40 AB40 O162:O167 BD5:BD10 AI5:AJ10">
    <cfRule type="cellIs" dxfId="401" priority="576" stopIfTrue="1" operator="equal">
      <formula>0</formula>
    </cfRule>
  </conditionalFormatting>
  <conditionalFormatting sqref="BD5:BD10 AI5:AJ10 BC326:BD330 AI326:AO330 X326:Y330 AR326:AR330 AX326:AZ330 BL326:BP330 BF326:BG330 BJ326:BJ330">
    <cfRule type="cellIs" dxfId="400" priority="575" stopIfTrue="1" operator="equal">
      <formula>0</formula>
    </cfRule>
  </conditionalFormatting>
  <conditionalFormatting sqref="O25">
    <cfRule type="cellIs" dxfId="399" priority="522" stopIfTrue="1" operator="equal">
      <formula>0</formula>
    </cfRule>
  </conditionalFormatting>
  <conditionalFormatting sqref="O546">
    <cfRule type="cellIs" dxfId="398" priority="459" stopIfTrue="1" operator="equal">
      <formula>0</formula>
    </cfRule>
  </conditionalFormatting>
  <conditionalFormatting sqref="AA546:AC558 AG546:AG558 BD546:BI558 BK546:BL558">
    <cfRule type="cellIs" dxfId="397" priority="457" stopIfTrue="1" operator="between">
      <formula>-0.0001</formula>
      <formula>0.0001</formula>
    </cfRule>
    <cfRule type="cellIs" dxfId="396" priority="458" stopIfTrue="1" operator="between">
      <formula>-0.0001</formula>
      <formula>0.00001</formula>
    </cfRule>
  </conditionalFormatting>
  <conditionalFormatting sqref="AG5:AG10 AG326:AG330">
    <cfRule type="cellIs" dxfId="395" priority="529" stopIfTrue="1" operator="between">
      <formula>-0.0001</formula>
      <formula>0.0001</formula>
    </cfRule>
    <cfRule type="cellIs" dxfId="394" priority="530" stopIfTrue="1" operator="between">
      <formula>-0.0001</formula>
      <formula>0.00001</formula>
    </cfRule>
    <cfRule type="cellIs" dxfId="393" priority="531" stopIfTrue="1" operator="equal">
      <formula>0</formula>
    </cfRule>
    <cfRule type="cellIs" dxfId="392" priority="532" stopIfTrue="1" operator="equal">
      <formula>0</formula>
    </cfRule>
    <cfRule type="cellIs" dxfId="391" priority="533" stopIfTrue="1" operator="equal">
      <formula>0</formula>
    </cfRule>
    <cfRule type="cellIs" dxfId="390" priority="534" stopIfTrue="1" operator="equal">
      <formula>0</formula>
    </cfRule>
    <cfRule type="cellIs" dxfId="389" priority="535" stopIfTrue="1" operator="equal">
      <formula>0</formula>
    </cfRule>
    <cfRule type="cellIs" dxfId="388" priority="536" stopIfTrue="1" operator="between">
      <formula>-0.0001</formula>
      <formula>0.0001</formula>
    </cfRule>
    <cfRule type="cellIs" dxfId="387" priority="537" stopIfTrue="1" operator="equal">
      <formula>0</formula>
    </cfRule>
    <cfRule type="cellIs" dxfId="386" priority="538" stopIfTrue="1" operator="equal">
      <formula>0</formula>
    </cfRule>
    <cfRule type="cellIs" dxfId="385" priority="539" stopIfTrue="1" operator="equal">
      <formula>0</formula>
    </cfRule>
  </conditionalFormatting>
  <conditionalFormatting sqref="AB41">
    <cfRule type="cellIs" dxfId="384" priority="494" stopIfTrue="1" operator="between">
      <formula>-0.0001</formula>
      <formula>0.0001</formula>
    </cfRule>
    <cfRule type="cellIs" dxfId="383" priority="495" stopIfTrue="1" operator="equal">
      <formula>0</formula>
    </cfRule>
    <cfRule type="cellIs" dxfId="382" priority="496" stopIfTrue="1" operator="equal">
      <formula>0</formula>
    </cfRule>
    <cfRule type="cellIs" dxfId="381" priority="497" stopIfTrue="1" operator="equal">
      <formula>0</formula>
    </cfRule>
    <cfRule type="cellIs" dxfId="380" priority="498" stopIfTrue="1" operator="between">
      <formula>-0.0001</formula>
      <formula>0.00001</formula>
    </cfRule>
    <cfRule type="cellIs" dxfId="379" priority="499" stopIfTrue="1" operator="between">
      <formula>-0.0001</formula>
      <formula>0.0001</formula>
    </cfRule>
    <cfRule type="cellIs" dxfId="378" priority="500" stopIfTrue="1" operator="equal">
      <formula>0</formula>
    </cfRule>
    <cfRule type="cellIs" dxfId="377" priority="501" stopIfTrue="1" operator="equal">
      <formula>0</formula>
    </cfRule>
    <cfRule type="cellIs" dxfId="376" priority="502" stopIfTrue="1" operator="equal">
      <formula>0</formula>
    </cfRule>
  </conditionalFormatting>
  <conditionalFormatting sqref="BM136:BP136">
    <cfRule type="cellIs" dxfId="375" priority="540" stopIfTrue="1" operator="between">
      <formula>-0.0001</formula>
      <formula>0.0001</formula>
    </cfRule>
    <cfRule type="cellIs" dxfId="374" priority="541" stopIfTrue="1" operator="between">
      <formula>-0.0001</formula>
      <formula>0.00001</formula>
    </cfRule>
    <cfRule type="cellIs" dxfId="373" priority="542" stopIfTrue="1" operator="equal">
      <formula>0</formula>
    </cfRule>
    <cfRule type="cellIs" dxfId="372" priority="543" stopIfTrue="1" operator="equal">
      <formula>0</formula>
    </cfRule>
    <cfRule type="cellIs" dxfId="371" priority="544" stopIfTrue="1" operator="equal">
      <formula>0</formula>
    </cfRule>
    <cfRule type="cellIs" dxfId="370" priority="545" stopIfTrue="1" operator="equal">
      <formula>0</formula>
    </cfRule>
  </conditionalFormatting>
  <conditionalFormatting sqref="BM36:BP36">
    <cfRule type="cellIs" dxfId="369" priority="511" stopIfTrue="1" operator="between">
      <formula>-0.0001</formula>
      <formula>0.0001</formula>
    </cfRule>
    <cfRule type="cellIs" dxfId="368" priority="512" stopIfTrue="1" operator="between">
      <formula>-0.0001</formula>
      <formula>0.00001</formula>
    </cfRule>
    <cfRule type="cellIs" dxfId="367" priority="513" stopIfTrue="1" operator="equal">
      <formula>0</formula>
    </cfRule>
    <cfRule type="cellIs" dxfId="366" priority="514" stopIfTrue="1" operator="equal">
      <formula>0</formula>
    </cfRule>
    <cfRule type="cellIs" dxfId="365" priority="515" stopIfTrue="1" operator="equal">
      <formula>0</formula>
    </cfRule>
  </conditionalFormatting>
  <conditionalFormatting sqref="X5:X10">
    <cfRule type="cellIs" dxfId="364" priority="445" stopIfTrue="1" operator="equal">
      <formula>0</formula>
    </cfRule>
  </conditionalFormatting>
  <conditionalFormatting sqref="AK5:AO10">
    <cfRule type="cellIs" dxfId="363" priority="444" stopIfTrue="1" operator="equal">
      <formula>0</formula>
    </cfRule>
  </conditionalFormatting>
  <conditionalFormatting sqref="AR5:AR10">
    <cfRule type="cellIs" dxfId="362" priority="442" stopIfTrue="1" operator="equal">
      <formula>0</formula>
    </cfRule>
  </conditionalFormatting>
  <conditionalFormatting sqref="AK5:AO10">
    <cfRule type="cellIs" dxfId="361" priority="443" stopIfTrue="1" operator="equal">
      <formula>0</formula>
    </cfRule>
  </conditionalFormatting>
  <conditionalFormatting sqref="AX5:AX10">
    <cfRule type="cellIs" dxfId="360" priority="440" stopIfTrue="1" operator="equal">
      <formula>0</formula>
    </cfRule>
  </conditionalFormatting>
  <conditionalFormatting sqref="AR5:AR10">
    <cfRule type="cellIs" dxfId="359" priority="441" stopIfTrue="1" operator="equal">
      <formula>0</formula>
    </cfRule>
  </conditionalFormatting>
  <conditionalFormatting sqref="AY5:AY10">
    <cfRule type="cellIs" dxfId="358" priority="438" stopIfTrue="1" operator="equal">
      <formula>0</formula>
    </cfRule>
  </conditionalFormatting>
  <conditionalFormatting sqref="AY5:AY10">
    <cfRule type="cellIs" dxfId="357" priority="437" stopIfTrue="1" operator="equal">
      <formula>0</formula>
    </cfRule>
  </conditionalFormatting>
  <conditionalFormatting sqref="AZ5:AZ10">
    <cfRule type="cellIs" dxfId="356" priority="435" stopIfTrue="1" operator="equal">
      <formula>0</formula>
    </cfRule>
  </conditionalFormatting>
  <conditionalFormatting sqref="AZ5:AZ10">
    <cfRule type="cellIs" dxfId="355" priority="436" stopIfTrue="1" operator="equal">
      <formula>0</formula>
    </cfRule>
  </conditionalFormatting>
  <conditionalFormatting sqref="Y5:Y10">
    <cfRule type="cellIs" dxfId="354" priority="430" stopIfTrue="1" operator="equal">
      <formula>0</formula>
    </cfRule>
  </conditionalFormatting>
  <conditionalFormatting sqref="BM5:BO10">
    <cfRule type="cellIs" dxfId="353" priority="428" stopIfTrue="1" operator="equal">
      <formula>0</formula>
    </cfRule>
  </conditionalFormatting>
  <conditionalFormatting sqref="BC5:BC10">
    <cfRule type="cellIs" dxfId="352" priority="434" stopIfTrue="1" operator="equal">
      <formula>0</formula>
    </cfRule>
  </conditionalFormatting>
  <conditionalFormatting sqref="BC5:BC10">
    <cfRule type="cellIs" dxfId="351" priority="433" stopIfTrue="1" operator="equal">
      <formula>0</formula>
    </cfRule>
  </conditionalFormatting>
  <conditionalFormatting sqref="BF5:BG10">
    <cfRule type="cellIs" dxfId="350" priority="431" stopIfTrue="1" operator="equal">
      <formula>0</formula>
    </cfRule>
  </conditionalFormatting>
  <conditionalFormatting sqref="BF5:BG10">
    <cfRule type="cellIs" dxfId="349" priority="432" stopIfTrue="1" operator="equal">
      <formula>0</formula>
    </cfRule>
  </conditionalFormatting>
  <conditionalFormatting sqref="BP5:BP10">
    <cfRule type="cellIs" dxfId="348" priority="429" stopIfTrue="1" operator="equal">
      <formula>0</formula>
    </cfRule>
  </conditionalFormatting>
  <conditionalFormatting sqref="BM5:BO10">
    <cfRule type="cellIs" dxfId="347" priority="427" stopIfTrue="1" operator="equal">
      <formula>0</formula>
    </cfRule>
  </conditionalFormatting>
  <conditionalFormatting sqref="BJ5:BJ10">
    <cfRule type="cellIs" dxfId="346" priority="426" stopIfTrue="1" operator="equal">
      <formula>0</formula>
    </cfRule>
  </conditionalFormatting>
  <conditionalFormatting sqref="BJ5:BJ10">
    <cfRule type="cellIs" dxfId="345" priority="425" stopIfTrue="1" operator="equal">
      <formula>0</formula>
    </cfRule>
  </conditionalFormatting>
  <conditionalFormatting sqref="BL5:BL10">
    <cfRule type="cellIs" dxfId="344" priority="424" stopIfTrue="1" operator="equal">
      <formula>0</formula>
    </cfRule>
  </conditionalFormatting>
  <conditionalFormatting sqref="BL5:BL10">
    <cfRule type="cellIs" dxfId="343" priority="423" stopIfTrue="1" operator="equal">
      <formula>0</formula>
    </cfRule>
  </conditionalFormatting>
  <conditionalFormatting sqref="BD27:BD32 AI27:AJ32">
    <cfRule type="cellIs" dxfId="342" priority="422" stopIfTrue="1" operator="equal">
      <formula>0</formula>
    </cfRule>
  </conditionalFormatting>
  <conditionalFormatting sqref="BD27:BD32 AI27:AJ32">
    <cfRule type="cellIs" dxfId="341" priority="421" stopIfTrue="1" operator="equal">
      <formula>0</formula>
    </cfRule>
  </conditionalFormatting>
  <conditionalFormatting sqref="AG27:AG32">
    <cfRule type="cellIs" dxfId="340" priority="410" stopIfTrue="1" operator="between">
      <formula>-0.0001</formula>
      <formula>0.0001</formula>
    </cfRule>
    <cfRule type="cellIs" dxfId="339" priority="411" stopIfTrue="1" operator="between">
      <formula>-0.0001</formula>
      <formula>0.00001</formula>
    </cfRule>
    <cfRule type="cellIs" dxfId="338" priority="412" stopIfTrue="1" operator="equal">
      <formula>0</formula>
    </cfRule>
    <cfRule type="cellIs" dxfId="337" priority="413" stopIfTrue="1" operator="equal">
      <formula>0</formula>
    </cfRule>
    <cfRule type="cellIs" dxfId="336" priority="414" stopIfTrue="1" operator="equal">
      <formula>0</formula>
    </cfRule>
    <cfRule type="cellIs" dxfId="335" priority="415" stopIfTrue="1" operator="equal">
      <formula>0</formula>
    </cfRule>
    <cfRule type="cellIs" dxfId="334" priority="416" stopIfTrue="1" operator="equal">
      <formula>0</formula>
    </cfRule>
    <cfRule type="cellIs" dxfId="333" priority="417" stopIfTrue="1" operator="between">
      <formula>-0.0001</formula>
      <formula>0.0001</formula>
    </cfRule>
    <cfRule type="cellIs" dxfId="332" priority="418" stopIfTrue="1" operator="equal">
      <formula>0</formula>
    </cfRule>
    <cfRule type="cellIs" dxfId="331" priority="419" stopIfTrue="1" operator="equal">
      <formula>0</formula>
    </cfRule>
    <cfRule type="cellIs" dxfId="330" priority="420" stopIfTrue="1" operator="equal">
      <formula>0</formula>
    </cfRule>
  </conditionalFormatting>
  <conditionalFormatting sqref="X27:X32">
    <cfRule type="cellIs" dxfId="329" priority="409" stopIfTrue="1" operator="equal">
      <formula>0</formula>
    </cfRule>
  </conditionalFormatting>
  <conditionalFormatting sqref="AK27:AO32">
    <cfRule type="cellIs" dxfId="328" priority="408" stopIfTrue="1" operator="equal">
      <formula>0</formula>
    </cfRule>
  </conditionalFormatting>
  <conditionalFormatting sqref="AR27:AR32">
    <cfRule type="cellIs" dxfId="327" priority="406" stopIfTrue="1" operator="equal">
      <formula>0</formula>
    </cfRule>
  </conditionalFormatting>
  <conditionalFormatting sqref="AK27:AO32">
    <cfRule type="cellIs" dxfId="326" priority="407" stopIfTrue="1" operator="equal">
      <formula>0</formula>
    </cfRule>
  </conditionalFormatting>
  <conditionalFormatting sqref="AX27:AX32">
    <cfRule type="cellIs" dxfId="325" priority="404" stopIfTrue="1" operator="equal">
      <formula>0</formula>
    </cfRule>
  </conditionalFormatting>
  <conditionalFormatting sqref="AR27:AR32">
    <cfRule type="cellIs" dxfId="324" priority="405" stopIfTrue="1" operator="equal">
      <formula>0</formula>
    </cfRule>
  </conditionalFormatting>
  <conditionalFormatting sqref="AX27:AX32">
    <cfRule type="cellIs" dxfId="323" priority="403" stopIfTrue="1" operator="equal">
      <formula>0</formula>
    </cfRule>
  </conditionalFormatting>
  <conditionalFormatting sqref="AY27:AY32">
    <cfRule type="cellIs" dxfId="322" priority="402" stopIfTrue="1" operator="equal">
      <formula>0</formula>
    </cfRule>
  </conditionalFormatting>
  <conditionalFormatting sqref="AY27:AY32">
    <cfRule type="cellIs" dxfId="321" priority="401" stopIfTrue="1" operator="equal">
      <formula>0</formula>
    </cfRule>
  </conditionalFormatting>
  <conditionalFormatting sqref="AZ27:AZ32">
    <cfRule type="cellIs" dxfId="320" priority="399" stopIfTrue="1" operator="equal">
      <formula>0</formula>
    </cfRule>
  </conditionalFormatting>
  <conditionalFormatting sqref="AZ27:AZ32">
    <cfRule type="cellIs" dxfId="319" priority="400" stopIfTrue="1" operator="equal">
      <formula>0</formula>
    </cfRule>
  </conditionalFormatting>
  <conditionalFormatting sqref="Y27:Y32">
    <cfRule type="cellIs" dxfId="318" priority="394" stopIfTrue="1" operator="equal">
      <formula>0</formula>
    </cfRule>
  </conditionalFormatting>
  <conditionalFormatting sqref="BM27:BO32">
    <cfRule type="cellIs" dxfId="317" priority="392" stopIfTrue="1" operator="equal">
      <formula>0</formula>
    </cfRule>
  </conditionalFormatting>
  <conditionalFormatting sqref="BC27:BC32">
    <cfRule type="cellIs" dxfId="316" priority="398" stopIfTrue="1" operator="equal">
      <formula>0</formula>
    </cfRule>
  </conditionalFormatting>
  <conditionalFormatting sqref="BC27:BC32">
    <cfRule type="cellIs" dxfId="315" priority="397" stopIfTrue="1" operator="equal">
      <formula>0</formula>
    </cfRule>
  </conditionalFormatting>
  <conditionalFormatting sqref="BF27:BG32">
    <cfRule type="cellIs" dxfId="314" priority="395" stopIfTrue="1" operator="equal">
      <formula>0</formula>
    </cfRule>
  </conditionalFormatting>
  <conditionalFormatting sqref="BF27:BG32">
    <cfRule type="cellIs" dxfId="313" priority="396" stopIfTrue="1" operator="equal">
      <formula>0</formula>
    </cfRule>
  </conditionalFormatting>
  <conditionalFormatting sqref="BP27:BP32">
    <cfRule type="cellIs" dxfId="312" priority="393" stopIfTrue="1" operator="equal">
      <formula>0</formula>
    </cfRule>
  </conditionalFormatting>
  <conditionalFormatting sqref="BM27:BO32">
    <cfRule type="cellIs" dxfId="311" priority="391" stopIfTrue="1" operator="equal">
      <formula>0</formula>
    </cfRule>
  </conditionalFormatting>
  <conditionalFormatting sqref="BJ27:BJ32">
    <cfRule type="cellIs" dxfId="310" priority="390" stopIfTrue="1" operator="equal">
      <formula>0</formula>
    </cfRule>
  </conditionalFormatting>
  <conditionalFormatting sqref="BJ27:BJ32">
    <cfRule type="cellIs" dxfId="309" priority="389" stopIfTrue="1" operator="equal">
      <formula>0</formula>
    </cfRule>
  </conditionalFormatting>
  <conditionalFormatting sqref="BL27:BL32">
    <cfRule type="cellIs" dxfId="308" priority="388" stopIfTrue="1" operator="equal">
      <formula>0</formula>
    </cfRule>
  </conditionalFormatting>
  <conditionalFormatting sqref="BL27:BL32">
    <cfRule type="cellIs" dxfId="307" priority="387" stopIfTrue="1" operator="equal">
      <formula>0</formula>
    </cfRule>
  </conditionalFormatting>
  <conditionalFormatting sqref="BD45:BD50 AI45:AJ50">
    <cfRule type="cellIs" dxfId="306" priority="386" stopIfTrue="1" operator="equal">
      <formula>0</formula>
    </cfRule>
  </conditionalFormatting>
  <conditionalFormatting sqref="BD45:BD50 AI45:AJ50">
    <cfRule type="cellIs" dxfId="305" priority="385" stopIfTrue="1" operator="equal">
      <formula>0</formula>
    </cfRule>
  </conditionalFormatting>
  <conditionalFormatting sqref="AG45:AG50">
    <cfRule type="cellIs" dxfId="304" priority="374" stopIfTrue="1" operator="between">
      <formula>-0.0001</formula>
      <formula>0.0001</formula>
    </cfRule>
    <cfRule type="cellIs" dxfId="303" priority="375" stopIfTrue="1" operator="between">
      <formula>-0.0001</formula>
      <formula>0.00001</formula>
    </cfRule>
    <cfRule type="cellIs" dxfId="302" priority="376" stopIfTrue="1" operator="equal">
      <formula>0</formula>
    </cfRule>
    <cfRule type="cellIs" dxfId="301" priority="377" stopIfTrue="1" operator="equal">
      <formula>0</formula>
    </cfRule>
    <cfRule type="cellIs" dxfId="300" priority="378" stopIfTrue="1" operator="equal">
      <formula>0</formula>
    </cfRule>
    <cfRule type="cellIs" dxfId="299" priority="379" stopIfTrue="1" operator="equal">
      <formula>0</formula>
    </cfRule>
    <cfRule type="cellIs" dxfId="298" priority="380" stopIfTrue="1" operator="equal">
      <formula>0</formula>
    </cfRule>
    <cfRule type="cellIs" dxfId="297" priority="381" stopIfTrue="1" operator="between">
      <formula>-0.0001</formula>
      <formula>0.0001</formula>
    </cfRule>
    <cfRule type="cellIs" dxfId="296" priority="382" stopIfTrue="1" operator="equal">
      <formula>0</formula>
    </cfRule>
    <cfRule type="cellIs" dxfId="295" priority="383" stopIfTrue="1" operator="equal">
      <formula>0</formula>
    </cfRule>
    <cfRule type="cellIs" dxfId="294" priority="384" stopIfTrue="1" operator="equal">
      <formula>0</formula>
    </cfRule>
  </conditionalFormatting>
  <conditionalFormatting sqref="X45:X50">
    <cfRule type="cellIs" dxfId="293" priority="373" stopIfTrue="1" operator="equal">
      <formula>0</formula>
    </cfRule>
  </conditionalFormatting>
  <conditionalFormatting sqref="AK45:AO50">
    <cfRule type="cellIs" dxfId="292" priority="372" stopIfTrue="1" operator="equal">
      <formula>0</formula>
    </cfRule>
  </conditionalFormatting>
  <conditionalFormatting sqref="AR45:AR50">
    <cfRule type="cellIs" dxfId="291" priority="370" stopIfTrue="1" operator="equal">
      <formula>0</formula>
    </cfRule>
  </conditionalFormatting>
  <conditionalFormatting sqref="AK45:AO50">
    <cfRule type="cellIs" dxfId="290" priority="371" stopIfTrue="1" operator="equal">
      <formula>0</formula>
    </cfRule>
  </conditionalFormatting>
  <conditionalFormatting sqref="AX45:AX50">
    <cfRule type="cellIs" dxfId="289" priority="368" stopIfTrue="1" operator="equal">
      <formula>0</formula>
    </cfRule>
  </conditionalFormatting>
  <conditionalFormatting sqref="AR45:AR50">
    <cfRule type="cellIs" dxfId="288" priority="369" stopIfTrue="1" operator="equal">
      <formula>0</formula>
    </cfRule>
  </conditionalFormatting>
  <conditionalFormatting sqref="AX45:AX50">
    <cfRule type="cellIs" dxfId="287" priority="367" stopIfTrue="1" operator="equal">
      <formula>0</formula>
    </cfRule>
  </conditionalFormatting>
  <conditionalFormatting sqref="AY45:AY50">
    <cfRule type="cellIs" dxfId="286" priority="366" stopIfTrue="1" operator="equal">
      <formula>0</formula>
    </cfRule>
  </conditionalFormatting>
  <conditionalFormatting sqref="AY45:AY50">
    <cfRule type="cellIs" dxfId="285" priority="365" stopIfTrue="1" operator="equal">
      <formula>0</formula>
    </cfRule>
  </conditionalFormatting>
  <conditionalFormatting sqref="AZ45:AZ50">
    <cfRule type="cellIs" dxfId="284" priority="364" stopIfTrue="1" operator="equal">
      <formula>0</formula>
    </cfRule>
  </conditionalFormatting>
  <conditionalFormatting sqref="Y45:Y50">
    <cfRule type="cellIs" dxfId="283" priority="358" stopIfTrue="1" operator="equal">
      <formula>0</formula>
    </cfRule>
  </conditionalFormatting>
  <conditionalFormatting sqref="BM45:BO50">
    <cfRule type="cellIs" dxfId="282" priority="356" stopIfTrue="1" operator="equal">
      <formula>0</formula>
    </cfRule>
  </conditionalFormatting>
  <conditionalFormatting sqref="BC45:BC50">
    <cfRule type="cellIs" dxfId="281" priority="362" stopIfTrue="1" operator="equal">
      <formula>0</formula>
    </cfRule>
  </conditionalFormatting>
  <conditionalFormatting sqref="BC45:BC50">
    <cfRule type="cellIs" dxfId="280" priority="361" stopIfTrue="1" operator="equal">
      <formula>0</formula>
    </cfRule>
  </conditionalFormatting>
  <conditionalFormatting sqref="BF45:BG50">
    <cfRule type="cellIs" dxfId="279" priority="359" stopIfTrue="1" operator="equal">
      <formula>0</formula>
    </cfRule>
  </conditionalFormatting>
  <conditionalFormatting sqref="BF45:BG50">
    <cfRule type="cellIs" dxfId="278" priority="360" stopIfTrue="1" operator="equal">
      <formula>0</formula>
    </cfRule>
  </conditionalFormatting>
  <conditionalFormatting sqref="BP45:BP50">
    <cfRule type="cellIs" dxfId="277" priority="357" stopIfTrue="1" operator="equal">
      <formula>0</formula>
    </cfRule>
  </conditionalFormatting>
  <conditionalFormatting sqref="BM45:BO50">
    <cfRule type="cellIs" dxfId="276" priority="355" stopIfTrue="1" operator="equal">
      <formula>0</formula>
    </cfRule>
  </conditionalFormatting>
  <conditionalFormatting sqref="BJ45:BJ50">
    <cfRule type="cellIs" dxfId="275" priority="354" stopIfTrue="1" operator="equal">
      <formula>0</formula>
    </cfRule>
  </conditionalFormatting>
  <conditionalFormatting sqref="BJ45:BJ50">
    <cfRule type="cellIs" dxfId="274" priority="353" stopIfTrue="1" operator="equal">
      <formula>0</formula>
    </cfRule>
  </conditionalFormatting>
  <conditionalFormatting sqref="BL45:BL50">
    <cfRule type="cellIs" dxfId="273" priority="352" stopIfTrue="1" operator="equal">
      <formula>0</formula>
    </cfRule>
  </conditionalFormatting>
  <conditionalFormatting sqref="BL45:BL50">
    <cfRule type="cellIs" dxfId="272" priority="351" stopIfTrue="1" operator="equal">
      <formula>0</formula>
    </cfRule>
  </conditionalFormatting>
  <conditionalFormatting sqref="BD95:BD100 AI95:AJ100">
    <cfRule type="cellIs" dxfId="271" priority="350" stopIfTrue="1" operator="equal">
      <formula>0</formula>
    </cfRule>
  </conditionalFormatting>
  <conditionalFormatting sqref="BD95:BD100 AI95:AJ100">
    <cfRule type="cellIs" dxfId="270" priority="349" stopIfTrue="1" operator="equal">
      <formula>0</formula>
    </cfRule>
  </conditionalFormatting>
  <conditionalFormatting sqref="AG95:AG100">
    <cfRule type="cellIs" dxfId="269" priority="338" stopIfTrue="1" operator="between">
      <formula>-0.0001</formula>
      <formula>0.0001</formula>
    </cfRule>
    <cfRule type="cellIs" dxfId="268" priority="339" stopIfTrue="1" operator="between">
      <formula>-0.0001</formula>
      <formula>0.00001</formula>
    </cfRule>
    <cfRule type="cellIs" dxfId="267" priority="340" stopIfTrue="1" operator="equal">
      <formula>0</formula>
    </cfRule>
    <cfRule type="cellIs" dxfId="266" priority="341" stopIfTrue="1" operator="equal">
      <formula>0</formula>
    </cfRule>
    <cfRule type="cellIs" dxfId="265" priority="342" stopIfTrue="1" operator="equal">
      <formula>0</formula>
    </cfRule>
    <cfRule type="cellIs" dxfId="264" priority="343" stopIfTrue="1" operator="equal">
      <formula>0</formula>
    </cfRule>
    <cfRule type="cellIs" dxfId="263" priority="344" stopIfTrue="1" operator="equal">
      <formula>0</formula>
    </cfRule>
    <cfRule type="cellIs" dxfId="262" priority="345" stopIfTrue="1" operator="between">
      <formula>-0.0001</formula>
      <formula>0.0001</formula>
    </cfRule>
    <cfRule type="cellIs" dxfId="261" priority="346" stopIfTrue="1" operator="equal">
      <formula>0</formula>
    </cfRule>
    <cfRule type="cellIs" dxfId="260" priority="347" stopIfTrue="1" operator="equal">
      <formula>0</formula>
    </cfRule>
    <cfRule type="cellIs" dxfId="259" priority="348" stopIfTrue="1" operator="equal">
      <formula>0</formula>
    </cfRule>
  </conditionalFormatting>
  <conditionalFormatting sqref="X95:X100">
    <cfRule type="cellIs" dxfId="258" priority="337" stopIfTrue="1" operator="equal">
      <formula>0</formula>
    </cfRule>
  </conditionalFormatting>
  <conditionalFormatting sqref="AK95:AO100">
    <cfRule type="cellIs" dxfId="257" priority="336" stopIfTrue="1" operator="equal">
      <formula>0</formula>
    </cfRule>
  </conditionalFormatting>
  <conditionalFormatting sqref="AR95:AR100">
    <cfRule type="cellIs" dxfId="256" priority="334" stopIfTrue="1" operator="equal">
      <formula>0</formula>
    </cfRule>
  </conditionalFormatting>
  <conditionalFormatting sqref="AK95:AO100">
    <cfRule type="cellIs" dxfId="255" priority="335" stopIfTrue="1" operator="equal">
      <formula>0</formula>
    </cfRule>
  </conditionalFormatting>
  <conditionalFormatting sqref="AX95:AX100">
    <cfRule type="cellIs" dxfId="254" priority="332" stopIfTrue="1" operator="equal">
      <formula>0</formula>
    </cfRule>
  </conditionalFormatting>
  <conditionalFormatting sqref="AR95:AR100">
    <cfRule type="cellIs" dxfId="253" priority="333" stopIfTrue="1" operator="equal">
      <formula>0</formula>
    </cfRule>
  </conditionalFormatting>
  <conditionalFormatting sqref="AX95:AX100">
    <cfRule type="cellIs" dxfId="252" priority="331" stopIfTrue="1" operator="equal">
      <formula>0</formula>
    </cfRule>
  </conditionalFormatting>
  <conditionalFormatting sqref="AY95:AY100">
    <cfRule type="cellIs" dxfId="251" priority="330" stopIfTrue="1" operator="equal">
      <formula>0</formula>
    </cfRule>
  </conditionalFormatting>
  <conditionalFormatting sqref="AY95:AY100">
    <cfRule type="cellIs" dxfId="250" priority="329" stopIfTrue="1" operator="equal">
      <formula>0</formula>
    </cfRule>
  </conditionalFormatting>
  <conditionalFormatting sqref="AZ95:AZ100">
    <cfRule type="cellIs" dxfId="249" priority="327" stopIfTrue="1" operator="equal">
      <formula>0</formula>
    </cfRule>
  </conditionalFormatting>
  <conditionalFormatting sqref="AZ95:AZ100">
    <cfRule type="cellIs" dxfId="248" priority="328" stopIfTrue="1" operator="equal">
      <formula>0</formula>
    </cfRule>
  </conditionalFormatting>
  <conditionalFormatting sqref="BC95:BC100">
    <cfRule type="cellIs" dxfId="247" priority="326" stopIfTrue="1" operator="equal">
      <formula>0</formula>
    </cfRule>
  </conditionalFormatting>
  <conditionalFormatting sqref="BC95:BC100">
    <cfRule type="cellIs" dxfId="246" priority="325" stopIfTrue="1" operator="equal">
      <formula>0</formula>
    </cfRule>
  </conditionalFormatting>
  <conditionalFormatting sqref="BF95:BG100">
    <cfRule type="cellIs" dxfId="245" priority="323" stopIfTrue="1" operator="equal">
      <formula>0</formula>
    </cfRule>
  </conditionalFormatting>
  <conditionalFormatting sqref="BF95:BG100">
    <cfRule type="cellIs" dxfId="244" priority="324" stopIfTrue="1" operator="equal">
      <formula>0</formula>
    </cfRule>
  </conditionalFormatting>
  <conditionalFormatting sqref="BP95:BP100">
    <cfRule type="cellIs" dxfId="243" priority="321" stopIfTrue="1" operator="equal">
      <formula>0</formula>
    </cfRule>
  </conditionalFormatting>
  <conditionalFormatting sqref="BD128:BD133 AI128:AJ133">
    <cfRule type="cellIs" dxfId="242" priority="314" stopIfTrue="1" operator="equal">
      <formula>0</formula>
    </cfRule>
  </conditionalFormatting>
  <conditionalFormatting sqref="BD128:BD133 AI128:AJ133">
    <cfRule type="cellIs" dxfId="241" priority="313" stopIfTrue="1" operator="equal">
      <formula>0</formula>
    </cfRule>
  </conditionalFormatting>
  <conditionalFormatting sqref="AG128:AG133">
    <cfRule type="cellIs" dxfId="240" priority="302" stopIfTrue="1" operator="between">
      <formula>-0.0001</formula>
      <formula>0.0001</formula>
    </cfRule>
    <cfRule type="cellIs" dxfId="239" priority="303" stopIfTrue="1" operator="between">
      <formula>-0.0001</formula>
      <formula>0.00001</formula>
    </cfRule>
    <cfRule type="cellIs" dxfId="238" priority="304" stopIfTrue="1" operator="equal">
      <formula>0</formula>
    </cfRule>
    <cfRule type="cellIs" dxfId="237" priority="305" stopIfTrue="1" operator="equal">
      <formula>0</formula>
    </cfRule>
    <cfRule type="cellIs" dxfId="236" priority="306" stopIfTrue="1" operator="equal">
      <formula>0</formula>
    </cfRule>
    <cfRule type="cellIs" dxfId="235" priority="307" stopIfTrue="1" operator="equal">
      <formula>0</formula>
    </cfRule>
    <cfRule type="cellIs" dxfId="234" priority="308" stopIfTrue="1" operator="equal">
      <formula>0</formula>
    </cfRule>
    <cfRule type="cellIs" dxfId="233" priority="309" stopIfTrue="1" operator="between">
      <formula>-0.0001</formula>
      <formula>0.0001</formula>
    </cfRule>
    <cfRule type="cellIs" dxfId="232" priority="310" stopIfTrue="1" operator="equal">
      <formula>0</formula>
    </cfRule>
    <cfRule type="cellIs" dxfId="231" priority="311" stopIfTrue="1" operator="equal">
      <formula>0</formula>
    </cfRule>
    <cfRule type="cellIs" dxfId="230" priority="312" stopIfTrue="1" operator="equal">
      <formula>0</formula>
    </cfRule>
  </conditionalFormatting>
  <conditionalFormatting sqref="X128:X133">
    <cfRule type="cellIs" dxfId="229" priority="301" stopIfTrue="1" operator="equal">
      <formula>0</formula>
    </cfRule>
  </conditionalFormatting>
  <conditionalFormatting sqref="AK128:AO133">
    <cfRule type="cellIs" dxfId="228" priority="300" stopIfTrue="1" operator="equal">
      <formula>0</formula>
    </cfRule>
  </conditionalFormatting>
  <conditionalFormatting sqref="AR128:AR133">
    <cfRule type="cellIs" dxfId="227" priority="298" stopIfTrue="1" operator="equal">
      <formula>0</formula>
    </cfRule>
  </conditionalFormatting>
  <conditionalFormatting sqref="AK128:AO133">
    <cfRule type="cellIs" dxfId="226" priority="299" stopIfTrue="1" operator="equal">
      <formula>0</formula>
    </cfRule>
  </conditionalFormatting>
  <conditionalFormatting sqref="AX128:AX133">
    <cfRule type="cellIs" dxfId="225" priority="296" stopIfTrue="1" operator="equal">
      <formula>0</formula>
    </cfRule>
  </conditionalFormatting>
  <conditionalFormatting sqref="AR128:AR133">
    <cfRule type="cellIs" dxfId="224" priority="297" stopIfTrue="1" operator="equal">
      <formula>0</formula>
    </cfRule>
  </conditionalFormatting>
  <conditionalFormatting sqref="AX128:AX133">
    <cfRule type="cellIs" dxfId="223" priority="295" stopIfTrue="1" operator="equal">
      <formula>0</formula>
    </cfRule>
  </conditionalFormatting>
  <conditionalFormatting sqref="AY128:AY133">
    <cfRule type="cellIs" dxfId="222" priority="294" stopIfTrue="1" operator="equal">
      <formula>0</formula>
    </cfRule>
  </conditionalFormatting>
  <conditionalFormatting sqref="AY128:AY133">
    <cfRule type="cellIs" dxfId="221" priority="293" stopIfTrue="1" operator="equal">
      <formula>0</formula>
    </cfRule>
  </conditionalFormatting>
  <conditionalFormatting sqref="AZ128:AZ133">
    <cfRule type="cellIs" dxfId="220" priority="291" stopIfTrue="1" operator="equal">
      <formula>0</formula>
    </cfRule>
  </conditionalFormatting>
  <conditionalFormatting sqref="AZ128:AZ133">
    <cfRule type="cellIs" dxfId="219" priority="292" stopIfTrue="1" operator="equal">
      <formula>0</formula>
    </cfRule>
  </conditionalFormatting>
  <conditionalFormatting sqref="BC128:BC133">
    <cfRule type="cellIs" dxfId="218" priority="290" stopIfTrue="1" operator="equal">
      <formula>0</formula>
    </cfRule>
  </conditionalFormatting>
  <conditionalFormatting sqref="BC128:BC133">
    <cfRule type="cellIs" dxfId="217" priority="289" stopIfTrue="1" operator="equal">
      <formula>0</formula>
    </cfRule>
  </conditionalFormatting>
  <conditionalFormatting sqref="BF128:BG133">
    <cfRule type="cellIs" dxfId="216" priority="287" stopIfTrue="1" operator="equal">
      <formula>0</formula>
    </cfRule>
  </conditionalFormatting>
  <conditionalFormatting sqref="BF128:BG133">
    <cfRule type="cellIs" dxfId="215" priority="288" stopIfTrue="1" operator="equal">
      <formula>0</formula>
    </cfRule>
  </conditionalFormatting>
  <conditionalFormatting sqref="BP128:BP133">
    <cfRule type="cellIs" dxfId="214" priority="285" stopIfTrue="1" operator="equal">
      <formula>0</formula>
    </cfRule>
  </conditionalFormatting>
  <conditionalFormatting sqref="BD285:BD290 AI285:AJ290">
    <cfRule type="cellIs" dxfId="213" priority="278" stopIfTrue="1" operator="equal">
      <formula>0</formula>
    </cfRule>
  </conditionalFormatting>
  <conditionalFormatting sqref="BD285:BD290 AI285:AJ290">
    <cfRule type="cellIs" dxfId="212" priority="277" stopIfTrue="1" operator="equal">
      <formula>0</formula>
    </cfRule>
  </conditionalFormatting>
  <conditionalFormatting sqref="AG285:AG290">
    <cfRule type="cellIs" dxfId="211" priority="266" stopIfTrue="1" operator="between">
      <formula>-0.0001</formula>
      <formula>0.0001</formula>
    </cfRule>
    <cfRule type="cellIs" dxfId="210" priority="267" stopIfTrue="1" operator="between">
      <formula>-0.0001</formula>
      <formula>0.00001</formula>
    </cfRule>
    <cfRule type="cellIs" dxfId="209" priority="268" stopIfTrue="1" operator="equal">
      <formula>0</formula>
    </cfRule>
    <cfRule type="cellIs" dxfId="208" priority="269" stopIfTrue="1" operator="equal">
      <formula>0</formula>
    </cfRule>
    <cfRule type="cellIs" dxfId="207" priority="270" stopIfTrue="1" operator="equal">
      <formula>0</formula>
    </cfRule>
    <cfRule type="cellIs" dxfId="206" priority="271" stopIfTrue="1" operator="equal">
      <formula>0</formula>
    </cfRule>
    <cfRule type="cellIs" dxfId="205" priority="272" stopIfTrue="1" operator="equal">
      <formula>0</formula>
    </cfRule>
    <cfRule type="cellIs" dxfId="204" priority="273" stopIfTrue="1" operator="between">
      <formula>-0.0001</formula>
      <formula>0.0001</formula>
    </cfRule>
    <cfRule type="cellIs" dxfId="203" priority="274" stopIfTrue="1" operator="equal">
      <formula>0</formula>
    </cfRule>
    <cfRule type="cellIs" dxfId="202" priority="275" stopIfTrue="1" operator="equal">
      <formula>0</formula>
    </cfRule>
    <cfRule type="cellIs" dxfId="201" priority="276" stopIfTrue="1" operator="equal">
      <formula>0</formula>
    </cfRule>
  </conditionalFormatting>
  <conditionalFormatting sqref="X285:X290">
    <cfRule type="cellIs" dxfId="200" priority="265" stopIfTrue="1" operator="equal">
      <formula>0</formula>
    </cfRule>
  </conditionalFormatting>
  <conditionalFormatting sqref="AK285:AO290">
    <cfRule type="cellIs" dxfId="199" priority="264" stopIfTrue="1" operator="equal">
      <formula>0</formula>
    </cfRule>
  </conditionalFormatting>
  <conditionalFormatting sqref="AR285:AR290">
    <cfRule type="cellIs" dxfId="198" priority="262" stopIfTrue="1" operator="equal">
      <formula>0</formula>
    </cfRule>
  </conditionalFormatting>
  <conditionalFormatting sqref="AK285:AO290">
    <cfRule type="cellIs" dxfId="197" priority="263" stopIfTrue="1" operator="equal">
      <formula>0</formula>
    </cfRule>
  </conditionalFormatting>
  <conditionalFormatting sqref="AX285:AX290">
    <cfRule type="cellIs" dxfId="196" priority="260" stopIfTrue="1" operator="equal">
      <formula>0</formula>
    </cfRule>
  </conditionalFormatting>
  <conditionalFormatting sqref="AR285:AR290">
    <cfRule type="cellIs" dxfId="195" priority="261" stopIfTrue="1" operator="equal">
      <formula>0</formula>
    </cfRule>
  </conditionalFormatting>
  <conditionalFormatting sqref="AX285:AX290">
    <cfRule type="cellIs" dxfId="194" priority="259" stopIfTrue="1" operator="equal">
      <formula>0</formula>
    </cfRule>
  </conditionalFormatting>
  <conditionalFormatting sqref="AY285:AY290">
    <cfRule type="cellIs" dxfId="193" priority="258" stopIfTrue="1" operator="equal">
      <formula>0</formula>
    </cfRule>
  </conditionalFormatting>
  <conditionalFormatting sqref="AY285:AY290">
    <cfRule type="cellIs" dxfId="192" priority="257" stopIfTrue="1" operator="equal">
      <formula>0</formula>
    </cfRule>
  </conditionalFormatting>
  <conditionalFormatting sqref="AZ285:AZ290">
    <cfRule type="cellIs" dxfId="191" priority="255" stopIfTrue="1" operator="equal">
      <formula>0</formula>
    </cfRule>
  </conditionalFormatting>
  <conditionalFormatting sqref="AZ285:AZ290">
    <cfRule type="cellIs" dxfId="190" priority="256" stopIfTrue="1" operator="equal">
      <formula>0</formula>
    </cfRule>
  </conditionalFormatting>
  <conditionalFormatting sqref="BC285:BC290">
    <cfRule type="cellIs" dxfId="189" priority="254" stopIfTrue="1" operator="equal">
      <formula>0</formula>
    </cfRule>
  </conditionalFormatting>
  <conditionalFormatting sqref="BC285:BC290">
    <cfRule type="cellIs" dxfId="188" priority="253" stopIfTrue="1" operator="equal">
      <formula>0</formula>
    </cfRule>
  </conditionalFormatting>
  <conditionalFormatting sqref="BF285:BG290">
    <cfRule type="cellIs" dxfId="187" priority="251" stopIfTrue="1" operator="equal">
      <formula>0</formula>
    </cfRule>
  </conditionalFormatting>
  <conditionalFormatting sqref="BF285:BG290">
    <cfRule type="cellIs" dxfId="186" priority="252" stopIfTrue="1" operator="equal">
      <formula>0</formula>
    </cfRule>
  </conditionalFormatting>
  <conditionalFormatting sqref="BP285:BP290">
    <cfRule type="cellIs" dxfId="185" priority="249" stopIfTrue="1" operator="equal">
      <formula>0</formula>
    </cfRule>
  </conditionalFormatting>
  <conditionalFormatting sqref="BD294:BD299 AI294:AJ299">
    <cfRule type="cellIs" dxfId="184" priority="242" stopIfTrue="1" operator="equal">
      <formula>0</formula>
    </cfRule>
  </conditionalFormatting>
  <conditionalFormatting sqref="BD294:BD299 AI294:AJ299">
    <cfRule type="cellIs" dxfId="183" priority="241" stopIfTrue="1" operator="equal">
      <formula>0</formula>
    </cfRule>
  </conditionalFormatting>
  <conditionalFormatting sqref="AG294:AG299">
    <cfRule type="cellIs" dxfId="182" priority="230" stopIfTrue="1" operator="between">
      <formula>-0.0001</formula>
      <formula>0.0001</formula>
    </cfRule>
    <cfRule type="cellIs" dxfId="181" priority="231" stopIfTrue="1" operator="between">
      <formula>-0.0001</formula>
      <formula>0.00001</formula>
    </cfRule>
    <cfRule type="cellIs" dxfId="180" priority="232" stopIfTrue="1" operator="equal">
      <formula>0</formula>
    </cfRule>
    <cfRule type="cellIs" dxfId="179" priority="233" stopIfTrue="1" operator="equal">
      <formula>0</formula>
    </cfRule>
    <cfRule type="cellIs" dxfId="178" priority="234" stopIfTrue="1" operator="equal">
      <formula>0</formula>
    </cfRule>
    <cfRule type="cellIs" dxfId="177" priority="235" stopIfTrue="1" operator="equal">
      <formula>0</formula>
    </cfRule>
    <cfRule type="cellIs" dxfId="176" priority="236" stopIfTrue="1" operator="equal">
      <formula>0</formula>
    </cfRule>
    <cfRule type="cellIs" dxfId="175" priority="237" stopIfTrue="1" operator="between">
      <formula>-0.0001</formula>
      <formula>0.0001</formula>
    </cfRule>
    <cfRule type="cellIs" dxfId="174" priority="238" stopIfTrue="1" operator="equal">
      <formula>0</formula>
    </cfRule>
    <cfRule type="cellIs" dxfId="173" priority="239" stopIfTrue="1" operator="equal">
      <formula>0</formula>
    </cfRule>
    <cfRule type="cellIs" dxfId="172" priority="240" stopIfTrue="1" operator="equal">
      <formula>0</formula>
    </cfRule>
  </conditionalFormatting>
  <conditionalFormatting sqref="X294:X299">
    <cfRule type="cellIs" dxfId="171" priority="229" stopIfTrue="1" operator="equal">
      <formula>0</formula>
    </cfRule>
  </conditionalFormatting>
  <conditionalFormatting sqref="AK294:AO299">
    <cfRule type="cellIs" dxfId="170" priority="228" stopIfTrue="1" operator="equal">
      <formula>0</formula>
    </cfRule>
  </conditionalFormatting>
  <conditionalFormatting sqref="AR294:AR299">
    <cfRule type="cellIs" dxfId="169" priority="226" stopIfTrue="1" operator="equal">
      <formula>0</formula>
    </cfRule>
  </conditionalFormatting>
  <conditionalFormatting sqref="AK294:AO299">
    <cfRule type="cellIs" dxfId="168" priority="227" stopIfTrue="1" operator="equal">
      <formula>0</formula>
    </cfRule>
  </conditionalFormatting>
  <conditionalFormatting sqref="AX294:AX299">
    <cfRule type="cellIs" dxfId="167" priority="224" stopIfTrue="1" operator="equal">
      <formula>0</formula>
    </cfRule>
  </conditionalFormatting>
  <conditionalFormatting sqref="AR294:AR299">
    <cfRule type="cellIs" dxfId="166" priority="225" stopIfTrue="1" operator="equal">
      <formula>0</formula>
    </cfRule>
  </conditionalFormatting>
  <conditionalFormatting sqref="AX294:AX299">
    <cfRule type="cellIs" dxfId="165" priority="223" stopIfTrue="1" operator="equal">
      <formula>0</formula>
    </cfRule>
  </conditionalFormatting>
  <conditionalFormatting sqref="AY294:AY299">
    <cfRule type="cellIs" dxfId="164" priority="222" stopIfTrue="1" operator="equal">
      <formula>0</formula>
    </cfRule>
  </conditionalFormatting>
  <conditionalFormatting sqref="AY294:AY299">
    <cfRule type="cellIs" dxfId="163" priority="221" stopIfTrue="1" operator="equal">
      <formula>0</formula>
    </cfRule>
  </conditionalFormatting>
  <conditionalFormatting sqref="AZ294:AZ299">
    <cfRule type="cellIs" dxfId="162" priority="219" stopIfTrue="1" operator="equal">
      <formula>0</formula>
    </cfRule>
  </conditionalFormatting>
  <conditionalFormatting sqref="AZ294:AZ299">
    <cfRule type="cellIs" dxfId="161" priority="220" stopIfTrue="1" operator="equal">
      <formula>0</formula>
    </cfRule>
  </conditionalFormatting>
  <conditionalFormatting sqref="BC294:BC299">
    <cfRule type="cellIs" dxfId="160" priority="218" stopIfTrue="1" operator="equal">
      <formula>0</formula>
    </cfRule>
  </conditionalFormatting>
  <conditionalFormatting sqref="BC294:BC299">
    <cfRule type="cellIs" dxfId="159" priority="217" stopIfTrue="1" operator="equal">
      <formula>0</formula>
    </cfRule>
  </conditionalFormatting>
  <conditionalFormatting sqref="BF294:BG299">
    <cfRule type="cellIs" dxfId="158" priority="215" stopIfTrue="1" operator="equal">
      <formula>0</formula>
    </cfRule>
  </conditionalFormatting>
  <conditionalFormatting sqref="BF294:BG299">
    <cfRule type="cellIs" dxfId="157" priority="216" stopIfTrue="1" operator="equal">
      <formula>0</formula>
    </cfRule>
  </conditionalFormatting>
  <conditionalFormatting sqref="BP294:BP299">
    <cfRule type="cellIs" dxfId="156" priority="213" stopIfTrue="1" operator="equal">
      <formula>0</formula>
    </cfRule>
  </conditionalFormatting>
  <conditionalFormatting sqref="BD676:BD681 AI676:AJ681">
    <cfRule type="cellIs" dxfId="155" priority="206" stopIfTrue="1" operator="equal">
      <formula>0</formula>
    </cfRule>
  </conditionalFormatting>
  <conditionalFormatting sqref="BD676:BD681 AI676:AJ681">
    <cfRule type="cellIs" dxfId="154" priority="205" stopIfTrue="1" operator="equal">
      <formula>0</formula>
    </cfRule>
  </conditionalFormatting>
  <conditionalFormatting sqref="AG676:AG681">
    <cfRule type="cellIs" dxfId="153" priority="194" stopIfTrue="1" operator="between">
      <formula>-0.0001</formula>
      <formula>0.0001</formula>
    </cfRule>
    <cfRule type="cellIs" dxfId="152" priority="195" stopIfTrue="1" operator="between">
      <formula>-0.0001</formula>
      <formula>0.00001</formula>
    </cfRule>
    <cfRule type="cellIs" dxfId="151" priority="196" stopIfTrue="1" operator="equal">
      <formula>0</formula>
    </cfRule>
    <cfRule type="cellIs" dxfId="150" priority="197" stopIfTrue="1" operator="equal">
      <formula>0</formula>
    </cfRule>
    <cfRule type="cellIs" dxfId="149" priority="198" stopIfTrue="1" operator="equal">
      <formula>0</formula>
    </cfRule>
    <cfRule type="cellIs" dxfId="148" priority="199" stopIfTrue="1" operator="equal">
      <formula>0</formula>
    </cfRule>
    <cfRule type="cellIs" dxfId="147" priority="200" stopIfTrue="1" operator="equal">
      <formula>0</formula>
    </cfRule>
    <cfRule type="cellIs" dxfId="146" priority="201" stopIfTrue="1" operator="between">
      <formula>-0.0001</formula>
      <formula>0.0001</formula>
    </cfRule>
    <cfRule type="cellIs" dxfId="145" priority="202" stopIfTrue="1" operator="equal">
      <formula>0</formula>
    </cfRule>
    <cfRule type="cellIs" dxfId="144" priority="203" stopIfTrue="1" operator="equal">
      <formula>0</formula>
    </cfRule>
    <cfRule type="cellIs" dxfId="143" priority="204" stopIfTrue="1" operator="equal">
      <formula>0</formula>
    </cfRule>
  </conditionalFormatting>
  <conditionalFormatting sqref="X676:X681">
    <cfRule type="cellIs" dxfId="142" priority="193" stopIfTrue="1" operator="equal">
      <formula>0</formula>
    </cfRule>
  </conditionalFormatting>
  <conditionalFormatting sqref="AK676:AO681">
    <cfRule type="cellIs" dxfId="141" priority="192" stopIfTrue="1" operator="equal">
      <formula>0</formula>
    </cfRule>
  </conditionalFormatting>
  <conditionalFormatting sqref="AR676:AR681">
    <cfRule type="cellIs" dxfId="140" priority="190" stopIfTrue="1" operator="equal">
      <formula>0</formula>
    </cfRule>
  </conditionalFormatting>
  <conditionalFormatting sqref="AK676:AO681">
    <cfRule type="cellIs" dxfId="139" priority="191" stopIfTrue="1" operator="equal">
      <formula>0</formula>
    </cfRule>
  </conditionalFormatting>
  <conditionalFormatting sqref="AX676:AX681">
    <cfRule type="cellIs" dxfId="138" priority="188" stopIfTrue="1" operator="equal">
      <formula>0</formula>
    </cfRule>
  </conditionalFormatting>
  <conditionalFormatting sqref="AR676:AR681">
    <cfRule type="cellIs" dxfId="137" priority="189" stopIfTrue="1" operator="equal">
      <formula>0</formula>
    </cfRule>
  </conditionalFormatting>
  <conditionalFormatting sqref="AX676:AX681">
    <cfRule type="cellIs" dxfId="136" priority="187" stopIfTrue="1" operator="equal">
      <formula>0</formula>
    </cfRule>
  </conditionalFormatting>
  <conditionalFormatting sqref="AY676:AY681">
    <cfRule type="cellIs" dxfId="135" priority="186" stopIfTrue="1" operator="equal">
      <formula>0</formula>
    </cfRule>
  </conditionalFormatting>
  <conditionalFormatting sqref="AY676:AY681">
    <cfRule type="cellIs" dxfId="134" priority="185" stopIfTrue="1" operator="equal">
      <formula>0</formula>
    </cfRule>
  </conditionalFormatting>
  <conditionalFormatting sqref="AZ676:AZ681">
    <cfRule type="cellIs" dxfId="133" priority="183" stopIfTrue="1" operator="equal">
      <formula>0</formula>
    </cfRule>
  </conditionalFormatting>
  <conditionalFormatting sqref="AZ676:AZ681">
    <cfRule type="cellIs" dxfId="132" priority="184" stopIfTrue="1" operator="equal">
      <formula>0</formula>
    </cfRule>
  </conditionalFormatting>
  <conditionalFormatting sqref="BC676:BC681">
    <cfRule type="cellIs" dxfId="131" priority="182" stopIfTrue="1" operator="equal">
      <formula>0</formula>
    </cfRule>
  </conditionalFormatting>
  <conditionalFormatting sqref="BC676:BC681">
    <cfRule type="cellIs" dxfId="130" priority="181" stopIfTrue="1" operator="equal">
      <formula>0</formula>
    </cfRule>
  </conditionalFormatting>
  <conditionalFormatting sqref="BF676:BG681">
    <cfRule type="cellIs" dxfId="129" priority="179" stopIfTrue="1" operator="equal">
      <formula>0</formula>
    </cfRule>
  </conditionalFormatting>
  <conditionalFormatting sqref="BF676:BG681">
    <cfRule type="cellIs" dxfId="128" priority="180" stopIfTrue="1" operator="equal">
      <formula>0</formula>
    </cfRule>
  </conditionalFormatting>
  <conditionalFormatting sqref="BP676:BP681">
    <cfRule type="cellIs" dxfId="127" priority="177" stopIfTrue="1" operator="equal">
      <formula>0</formula>
    </cfRule>
  </conditionalFormatting>
  <conditionalFormatting sqref="BD317:BD322 AI317:AJ322">
    <cfRule type="cellIs" dxfId="126" priority="170" stopIfTrue="1" operator="equal">
      <formula>0</formula>
    </cfRule>
  </conditionalFormatting>
  <conditionalFormatting sqref="BD317:BD322 AI317:AJ322">
    <cfRule type="cellIs" dxfId="125" priority="169" stopIfTrue="1" operator="equal">
      <formula>0</formula>
    </cfRule>
  </conditionalFormatting>
  <conditionalFormatting sqref="AG317:AG322">
    <cfRule type="cellIs" dxfId="124" priority="158" stopIfTrue="1" operator="between">
      <formula>-0.0001</formula>
      <formula>0.0001</formula>
    </cfRule>
    <cfRule type="cellIs" dxfId="123" priority="159" stopIfTrue="1" operator="between">
      <formula>-0.0001</formula>
      <formula>0.00001</formula>
    </cfRule>
    <cfRule type="cellIs" dxfId="122" priority="160" stopIfTrue="1" operator="equal">
      <formula>0</formula>
    </cfRule>
    <cfRule type="cellIs" dxfId="121" priority="161" stopIfTrue="1" operator="equal">
      <formula>0</formula>
    </cfRule>
    <cfRule type="cellIs" dxfId="120" priority="162" stopIfTrue="1" operator="equal">
      <formula>0</formula>
    </cfRule>
    <cfRule type="cellIs" dxfId="119" priority="163" stopIfTrue="1" operator="equal">
      <formula>0</formula>
    </cfRule>
    <cfRule type="cellIs" dxfId="118" priority="164" stopIfTrue="1" operator="equal">
      <formula>0</formula>
    </cfRule>
    <cfRule type="cellIs" dxfId="117" priority="165" stopIfTrue="1" operator="between">
      <formula>-0.0001</formula>
      <formula>0.0001</formula>
    </cfRule>
    <cfRule type="cellIs" dxfId="116" priority="166" stopIfTrue="1" operator="equal">
      <formula>0</formula>
    </cfRule>
    <cfRule type="cellIs" dxfId="115" priority="167" stopIfTrue="1" operator="equal">
      <formula>0</formula>
    </cfRule>
    <cfRule type="cellIs" dxfId="114" priority="168" stopIfTrue="1" operator="equal">
      <formula>0</formula>
    </cfRule>
  </conditionalFormatting>
  <conditionalFormatting sqref="X317:X322">
    <cfRule type="cellIs" dxfId="113" priority="157" stopIfTrue="1" operator="equal">
      <formula>0</formula>
    </cfRule>
  </conditionalFormatting>
  <conditionalFormatting sqref="AK317:AO322">
    <cfRule type="cellIs" dxfId="112" priority="156" stopIfTrue="1" operator="equal">
      <formula>0</formula>
    </cfRule>
  </conditionalFormatting>
  <conditionalFormatting sqref="AR317:AR322">
    <cfRule type="cellIs" dxfId="111" priority="154" stopIfTrue="1" operator="equal">
      <formula>0</formula>
    </cfRule>
  </conditionalFormatting>
  <conditionalFormatting sqref="AK317:AO322">
    <cfRule type="cellIs" dxfId="110" priority="155" stopIfTrue="1" operator="equal">
      <formula>0</formula>
    </cfRule>
  </conditionalFormatting>
  <conditionalFormatting sqref="AX317:AX322">
    <cfRule type="cellIs" dxfId="109" priority="152" stopIfTrue="1" operator="equal">
      <formula>0</formula>
    </cfRule>
  </conditionalFormatting>
  <conditionalFormatting sqref="AR317:AR322">
    <cfRule type="cellIs" dxfId="108" priority="153" stopIfTrue="1" operator="equal">
      <formula>0</formula>
    </cfRule>
  </conditionalFormatting>
  <conditionalFormatting sqref="AX317:AX322">
    <cfRule type="cellIs" dxfId="107" priority="151" stopIfTrue="1" operator="equal">
      <formula>0</formula>
    </cfRule>
  </conditionalFormatting>
  <conditionalFormatting sqref="AY317:AY322">
    <cfRule type="cellIs" dxfId="106" priority="150" stopIfTrue="1" operator="equal">
      <formula>0</formula>
    </cfRule>
  </conditionalFormatting>
  <conditionalFormatting sqref="AY317:AY322">
    <cfRule type="cellIs" dxfId="105" priority="149" stopIfTrue="1" operator="equal">
      <formula>0</formula>
    </cfRule>
  </conditionalFormatting>
  <conditionalFormatting sqref="AZ317:AZ322">
    <cfRule type="cellIs" dxfId="104" priority="147" stopIfTrue="1" operator="equal">
      <formula>0</formula>
    </cfRule>
  </conditionalFormatting>
  <conditionalFormatting sqref="AZ317:AZ322">
    <cfRule type="cellIs" dxfId="103" priority="148" stopIfTrue="1" operator="equal">
      <formula>0</formula>
    </cfRule>
  </conditionalFormatting>
  <conditionalFormatting sqref="BC317:BC322">
    <cfRule type="cellIs" dxfId="102" priority="146" stopIfTrue="1" operator="equal">
      <formula>0</formula>
    </cfRule>
  </conditionalFormatting>
  <conditionalFormatting sqref="BC317:BC322">
    <cfRule type="cellIs" dxfId="101" priority="145" stopIfTrue="1" operator="equal">
      <formula>0</formula>
    </cfRule>
  </conditionalFormatting>
  <conditionalFormatting sqref="BF317:BG322">
    <cfRule type="cellIs" dxfId="100" priority="143" stopIfTrue="1" operator="equal">
      <formula>0</formula>
    </cfRule>
  </conditionalFormatting>
  <conditionalFormatting sqref="BF317:BG322">
    <cfRule type="cellIs" dxfId="99" priority="144" stopIfTrue="1" operator="equal">
      <formula>0</formula>
    </cfRule>
  </conditionalFormatting>
  <conditionalFormatting sqref="BP317:BP322">
    <cfRule type="cellIs" dxfId="98" priority="141" stopIfTrue="1" operator="equal">
      <formula>0</formula>
    </cfRule>
  </conditionalFormatting>
  <conditionalFormatting sqref="BJ546">
    <cfRule type="cellIs" dxfId="97" priority="133" stopIfTrue="1" operator="equal">
      <formula>0</formula>
    </cfRule>
    <cfRule type="cellIs" dxfId="96" priority="134" stopIfTrue="1" operator="equal">
      <formula>0</formula>
    </cfRule>
  </conditionalFormatting>
  <conditionalFormatting sqref="P40:P43">
    <cfRule type="cellIs" dxfId="95" priority="132" stopIfTrue="1" operator="equal">
      <formula>0</formula>
    </cfRule>
  </conditionalFormatting>
  <conditionalFormatting sqref="P40:P43">
    <cfRule type="cellIs" dxfId="94" priority="123" stopIfTrue="1" operator="between">
      <formula>-0.0001</formula>
      <formula>0.0001</formula>
    </cfRule>
  </conditionalFormatting>
  <conditionalFormatting sqref="P40:P43">
    <cfRule type="cellIs" dxfId="93" priority="124" stopIfTrue="1" operator="between">
      <formula>-0.0001</formula>
      <formula>0.0001</formula>
    </cfRule>
    <cfRule type="cellIs" dxfId="92" priority="125" stopIfTrue="1" operator="equal">
      <formula>0</formula>
    </cfRule>
    <cfRule type="cellIs" dxfId="91" priority="126" stopIfTrue="1" operator="equal">
      <formula>0</formula>
    </cfRule>
    <cfRule type="cellIs" dxfId="90" priority="127" stopIfTrue="1" operator="equal">
      <formula>0</formula>
    </cfRule>
    <cfRule type="cellIs" dxfId="89" priority="128" stopIfTrue="1" operator="between">
      <formula>-0.0001</formula>
      <formula>0.00001</formula>
    </cfRule>
  </conditionalFormatting>
  <conditionalFormatting sqref="P40:P43">
    <cfRule type="cellIs" dxfId="88" priority="129" stopIfTrue="1" operator="equal">
      <formula>0</formula>
    </cfRule>
    <cfRule type="cellIs" dxfId="87" priority="130" stopIfTrue="1" operator="equal">
      <formula>0</formula>
    </cfRule>
  </conditionalFormatting>
  <conditionalFormatting sqref="P40:P43">
    <cfRule type="cellIs" dxfId="86" priority="131" stopIfTrue="1" operator="equal">
      <formula>0</formula>
    </cfRule>
  </conditionalFormatting>
  <conditionalFormatting sqref="M6:M53 M148:M219 M284:M322 M325:M479 M64 M259:M270 M94:M145">
    <cfRule type="cellIs" dxfId="85" priority="121" stopIfTrue="1" operator="equal">
      <formula>0</formula>
    </cfRule>
  </conditionalFormatting>
  <conditionalFormatting sqref="H147">
    <cfRule type="cellIs" dxfId="84" priority="120" stopIfTrue="1" operator="equal">
      <formula>0</formula>
    </cfRule>
  </conditionalFormatting>
  <conditionalFormatting sqref="C57">
    <cfRule type="cellIs" dxfId="83" priority="117" stopIfTrue="1" operator="equal">
      <formula>0</formula>
    </cfRule>
  </conditionalFormatting>
  <conditionalFormatting sqref="C59">
    <cfRule type="cellIs" dxfId="82" priority="115" stopIfTrue="1" operator="equal">
      <formula>0</formula>
    </cfRule>
  </conditionalFormatting>
  <conditionalFormatting sqref="C61">
    <cfRule type="cellIs" dxfId="81" priority="113" stopIfTrue="1" operator="equal">
      <formula>0</formula>
    </cfRule>
  </conditionalFormatting>
  <conditionalFormatting sqref="C63">
    <cfRule type="cellIs" dxfId="80" priority="111" stopIfTrue="1" operator="equal">
      <formula>0</formula>
    </cfRule>
  </conditionalFormatting>
  <conditionalFormatting sqref="C55">
    <cfRule type="cellIs" dxfId="79" priority="110" stopIfTrue="1" operator="equal">
      <formula>0</formula>
    </cfRule>
  </conditionalFormatting>
  <conditionalFormatting sqref="C63">
    <cfRule type="cellIs" dxfId="78" priority="102" stopIfTrue="1" operator="equal">
      <formula>0</formula>
    </cfRule>
  </conditionalFormatting>
  <conditionalFormatting sqref="C57">
    <cfRule type="cellIs" dxfId="77" priority="108" stopIfTrue="1" operator="equal">
      <formula>0</formula>
    </cfRule>
  </conditionalFormatting>
  <conditionalFormatting sqref="C59">
    <cfRule type="cellIs" dxfId="76" priority="106" stopIfTrue="1" operator="equal">
      <formula>0</formula>
    </cfRule>
  </conditionalFormatting>
  <conditionalFormatting sqref="C593:C595">
    <cfRule type="cellIs" dxfId="75" priority="98" stopIfTrue="1" operator="equal">
      <formula>0</formula>
    </cfRule>
    <cfRule type="cellIs" dxfId="74" priority="99" stopIfTrue="1" operator="equal">
      <formula>0</formula>
    </cfRule>
  </conditionalFormatting>
  <conditionalFormatting sqref="I593:I595">
    <cfRule type="cellIs" dxfId="73" priority="97" stopIfTrue="1" operator="equal">
      <formula>0</formula>
    </cfRule>
  </conditionalFormatting>
  <conditionalFormatting sqref="I593:I595">
    <cfRule type="cellIs" dxfId="72" priority="95" stopIfTrue="1" operator="equal">
      <formula>0</formula>
    </cfRule>
    <cfRule type="cellIs" dxfId="71" priority="96" stopIfTrue="1" operator="equal">
      <formula>0</formula>
    </cfRule>
  </conditionalFormatting>
  <conditionalFormatting sqref="K593:L595">
    <cfRule type="cellIs" dxfId="70" priority="94" stopIfTrue="1" operator="equal">
      <formula>0</formula>
    </cfRule>
  </conditionalFormatting>
  <conditionalFormatting sqref="K593:L595">
    <cfRule type="cellIs" dxfId="69" priority="92" stopIfTrue="1" operator="equal">
      <formula>0</formula>
    </cfRule>
    <cfRule type="cellIs" dxfId="68" priority="93" stopIfTrue="1" operator="equal">
      <formula>0</formula>
    </cfRule>
  </conditionalFormatting>
  <conditionalFormatting sqref="H597">
    <cfRule type="cellIs" dxfId="67" priority="91" stopIfTrue="1" operator="equal">
      <formula>0</formula>
    </cfRule>
  </conditionalFormatting>
  <conditionalFormatting sqref="C597">
    <cfRule type="cellIs" dxfId="66" priority="90" stopIfTrue="1" operator="equal">
      <formula>0</formula>
    </cfRule>
  </conditionalFormatting>
  <conditionalFormatting sqref="C597">
    <cfRule type="cellIs" dxfId="65" priority="88" stopIfTrue="1" operator="equal">
      <formula>0</formula>
    </cfRule>
    <cfRule type="cellIs" dxfId="64" priority="89" stopIfTrue="1" operator="equal">
      <formula>0</formula>
    </cfRule>
  </conditionalFormatting>
  <conditionalFormatting sqref="C223">
    <cfRule type="cellIs" dxfId="63" priority="85" stopIfTrue="1" operator="equal">
      <formula>0</formula>
    </cfRule>
  </conditionalFormatting>
  <conditionalFormatting sqref="C231">
    <cfRule type="cellIs" dxfId="62" priority="77" stopIfTrue="1" operator="equal">
      <formula>0</formula>
    </cfRule>
  </conditionalFormatting>
  <conditionalFormatting sqref="C225">
    <cfRule type="cellIs" dxfId="61" priority="83" stopIfTrue="1" operator="equal">
      <formula>0</formula>
    </cfRule>
  </conditionalFormatting>
  <conditionalFormatting sqref="C227">
    <cfRule type="cellIs" dxfId="60" priority="81" stopIfTrue="1" operator="equal">
      <formula>0</formula>
    </cfRule>
  </conditionalFormatting>
  <conditionalFormatting sqref="C229">
    <cfRule type="cellIs" dxfId="59" priority="79" stopIfTrue="1" operator="equal">
      <formula>0</formula>
    </cfRule>
  </conditionalFormatting>
  <conditionalFormatting sqref="C666">
    <cfRule type="cellIs" dxfId="58" priority="74" stopIfTrue="1" operator="equal">
      <formula>0</formula>
    </cfRule>
  </conditionalFormatting>
  <conditionalFormatting sqref="C638">
    <cfRule type="cellIs" dxfId="57" priority="70" stopIfTrue="1" operator="equal">
      <formula>0</formula>
    </cfRule>
  </conditionalFormatting>
  <conditionalFormatting sqref="C643">
    <cfRule type="cellIs" dxfId="56" priority="65" stopIfTrue="1" operator="equal">
      <formula>0</formula>
    </cfRule>
  </conditionalFormatting>
  <conditionalFormatting sqref="C640">
    <cfRule type="cellIs" dxfId="55" priority="68" stopIfTrue="1" operator="equal">
      <formula>0</formula>
    </cfRule>
  </conditionalFormatting>
  <conditionalFormatting sqref="C648">
    <cfRule type="cellIs" dxfId="54" priority="60" stopIfTrue="1" operator="equal">
      <formula>0</formula>
    </cfRule>
  </conditionalFormatting>
  <conditionalFormatting sqref="C642">
    <cfRule type="cellIs" dxfId="53" priority="66" stopIfTrue="1" operator="equal">
      <formula>0</formula>
    </cfRule>
  </conditionalFormatting>
  <conditionalFormatting sqref="C645">
    <cfRule type="cellIs" dxfId="52" priority="63" stopIfTrue="1" operator="equal">
      <formula>0</formula>
    </cfRule>
  </conditionalFormatting>
  <conditionalFormatting sqref="C646">
    <cfRule type="cellIs" dxfId="51" priority="62" stopIfTrue="1" operator="equal">
      <formula>0</formula>
    </cfRule>
  </conditionalFormatting>
  <conditionalFormatting sqref="C647">
    <cfRule type="cellIs" dxfId="50" priority="61" stopIfTrue="1" operator="equal">
      <formula>0</formula>
    </cfRule>
  </conditionalFormatting>
  <conditionalFormatting sqref="C649:C650">
    <cfRule type="cellIs" dxfId="49" priority="59" stopIfTrue="1" operator="equal">
      <formula>0</formula>
    </cfRule>
  </conditionalFormatting>
  <conditionalFormatting sqref="C652">
    <cfRule type="cellIs" dxfId="48" priority="58" stopIfTrue="1" operator="equal">
      <formula>0</formula>
    </cfRule>
  </conditionalFormatting>
  <conditionalFormatting sqref="C654">
    <cfRule type="cellIs" dxfId="47" priority="56" stopIfTrue="1" operator="equal">
      <formula>0</formula>
    </cfRule>
  </conditionalFormatting>
  <conditionalFormatting sqref="C653">
    <cfRule type="cellIs" dxfId="46" priority="57" stopIfTrue="1" operator="equal">
      <formula>0</formula>
    </cfRule>
  </conditionalFormatting>
  <conditionalFormatting sqref="C655">
    <cfRule type="cellIs" dxfId="45" priority="55" stopIfTrue="1" operator="equal">
      <formula>0</formula>
    </cfRule>
  </conditionalFormatting>
  <conditionalFormatting sqref="C656">
    <cfRule type="cellIs" dxfId="44" priority="54" stopIfTrue="1" operator="equal">
      <formula>0</formula>
    </cfRule>
  </conditionalFormatting>
  <conditionalFormatting sqref="C659">
    <cfRule type="cellIs" dxfId="43" priority="51" stopIfTrue="1" operator="equal">
      <formula>0</formula>
    </cfRule>
  </conditionalFormatting>
  <conditionalFormatting sqref="C661">
    <cfRule type="cellIs" dxfId="42" priority="49" stopIfTrue="1" operator="equal">
      <formula>0</formula>
    </cfRule>
  </conditionalFormatting>
  <conditionalFormatting sqref="C663">
    <cfRule type="cellIs" dxfId="41" priority="47" stopIfTrue="1" operator="equal">
      <formula>0</formula>
    </cfRule>
  </conditionalFormatting>
  <conditionalFormatting sqref="O593:O595">
    <cfRule type="cellIs" dxfId="40" priority="44" stopIfTrue="1" operator="equal">
      <formula>0</formula>
    </cfRule>
    <cfRule type="cellIs" dxfId="39" priority="45" stopIfTrue="1" operator="equal">
      <formula>0</formula>
    </cfRule>
  </conditionalFormatting>
  <conditionalFormatting sqref="Q593:R595">
    <cfRule type="cellIs" dxfId="38" priority="43" stopIfTrue="1" operator="equal">
      <formula>0</formula>
    </cfRule>
  </conditionalFormatting>
  <conditionalFormatting sqref="Q593:R595">
    <cfRule type="cellIs" dxfId="37" priority="41" stopIfTrue="1" operator="equal">
      <formula>0</formula>
    </cfRule>
    <cfRule type="cellIs" dxfId="36" priority="42" stopIfTrue="1" operator="equal">
      <formula>0</formula>
    </cfRule>
  </conditionalFormatting>
  <conditionalFormatting sqref="M147">
    <cfRule type="cellIs" dxfId="35" priority="40" stopIfTrue="1" operator="equal">
      <formula>0</formula>
    </cfRule>
  </conditionalFormatting>
  <conditionalFormatting sqref="M664:M669 M671">
    <cfRule type="cellIs" dxfId="34" priority="36" stopIfTrue="1" operator="equal">
      <formula>0</formula>
    </cfRule>
  </conditionalFormatting>
  <conditionalFormatting sqref="M652:M663">
    <cfRule type="cellIs" dxfId="33" priority="34" stopIfTrue="1" operator="equal">
      <formula>0</formula>
    </cfRule>
  </conditionalFormatting>
  <conditionalFormatting sqref="C146">
    <cfRule type="cellIs" dxfId="32" priority="33" stopIfTrue="1" operator="equal">
      <formula>0</formula>
    </cfRule>
  </conditionalFormatting>
  <conditionalFormatting sqref="M146">
    <cfRule type="cellIs" dxfId="31" priority="32" stopIfTrue="1" operator="equal">
      <formula>0</formula>
    </cfRule>
  </conditionalFormatting>
  <conditionalFormatting sqref="C272:C283">
    <cfRule type="cellIs" dxfId="30" priority="29" stopIfTrue="1" operator="equal">
      <formula>0</formula>
    </cfRule>
  </conditionalFormatting>
  <conditionalFormatting sqref="M272:M283">
    <cfRule type="cellIs" dxfId="29" priority="28" stopIfTrue="1" operator="equal">
      <formula>0</formula>
    </cfRule>
  </conditionalFormatting>
  <conditionalFormatting sqref="C271">
    <cfRule type="cellIs" dxfId="28" priority="31" stopIfTrue="1" operator="equal">
      <formula>0</formula>
    </cfRule>
  </conditionalFormatting>
  <conditionalFormatting sqref="M271">
    <cfRule type="cellIs" dxfId="27" priority="30" stopIfTrue="1" operator="equal">
      <formula>0</formula>
    </cfRule>
  </conditionalFormatting>
  <conditionalFormatting sqref="C323">
    <cfRule type="cellIs" dxfId="26" priority="27" stopIfTrue="1" operator="equal">
      <formula>0</formula>
    </cfRule>
  </conditionalFormatting>
  <conditionalFormatting sqref="M323">
    <cfRule type="cellIs" dxfId="25" priority="26" stopIfTrue="1" operator="equal">
      <formula>0</formula>
    </cfRule>
  </conditionalFormatting>
  <conditionalFormatting sqref="C324">
    <cfRule type="cellIs" dxfId="24" priority="25" stopIfTrue="1" operator="equal">
      <formula>0</formula>
    </cfRule>
  </conditionalFormatting>
  <conditionalFormatting sqref="M324">
    <cfRule type="cellIs" dxfId="23" priority="24" stopIfTrue="1" operator="equal">
      <formula>0</formula>
    </cfRule>
  </conditionalFormatting>
  <conditionalFormatting sqref="C54">
    <cfRule type="cellIs" dxfId="22" priority="23" stopIfTrue="1" operator="equal">
      <formula>0</formula>
    </cfRule>
  </conditionalFormatting>
  <conditionalFormatting sqref="M54">
    <cfRule type="cellIs" dxfId="21" priority="22" stopIfTrue="1" operator="equal">
      <formula>0</formula>
    </cfRule>
  </conditionalFormatting>
  <conditionalFormatting sqref="C220">
    <cfRule type="cellIs" dxfId="20" priority="21" stopIfTrue="1" operator="equal">
      <formula>0</formula>
    </cfRule>
  </conditionalFormatting>
  <conditionalFormatting sqref="M220">
    <cfRule type="cellIs" dxfId="19" priority="20" stopIfTrue="1" operator="equal">
      <formula>0</formula>
    </cfRule>
  </conditionalFormatting>
  <conditionalFormatting sqref="C481">
    <cfRule type="cellIs" dxfId="18" priority="19" stopIfTrue="1" operator="equal">
      <formula>0</formula>
    </cfRule>
  </conditionalFormatting>
  <conditionalFormatting sqref="M485">
    <cfRule type="cellIs" dxfId="17" priority="18" stopIfTrue="1" operator="equal">
      <formula>0</formula>
    </cfRule>
  </conditionalFormatting>
  <conditionalFormatting sqref="C485">
    <cfRule type="cellIs" dxfId="16" priority="17" stopIfTrue="1" operator="equal">
      <formula>0</formula>
    </cfRule>
  </conditionalFormatting>
  <conditionalFormatting sqref="C488:C489">
    <cfRule type="cellIs" dxfId="15" priority="16" stopIfTrue="1" operator="equal">
      <formula>0</formula>
    </cfRule>
  </conditionalFormatting>
  <conditionalFormatting sqref="M590:M591">
    <cfRule type="cellIs" dxfId="14" priority="15" stopIfTrue="1" operator="equal">
      <formula>0</formula>
    </cfRule>
  </conditionalFormatting>
  <conditionalFormatting sqref="BS590:BS591">
    <cfRule type="cellIs" dxfId="13" priority="13" stopIfTrue="1" operator="equal">
      <formula>0</formula>
    </cfRule>
    <cfRule type="cellIs" dxfId="12" priority="14" stopIfTrue="1" operator="equal">
      <formula>0</formula>
    </cfRule>
  </conditionalFormatting>
  <conditionalFormatting sqref="M592">
    <cfRule type="cellIs" dxfId="11" priority="12" stopIfTrue="1" operator="equal">
      <formula>0</formula>
    </cfRule>
  </conditionalFormatting>
  <conditionalFormatting sqref="BS592">
    <cfRule type="cellIs" dxfId="10" priority="10" stopIfTrue="1" operator="equal">
      <formula>0</formula>
    </cfRule>
    <cfRule type="cellIs" dxfId="9" priority="11" stopIfTrue="1" operator="equal">
      <formula>0</formula>
    </cfRule>
  </conditionalFormatting>
  <conditionalFormatting sqref="M596">
    <cfRule type="cellIs" dxfId="8" priority="9" stopIfTrue="1" operator="equal">
      <formula>0</formula>
    </cfRule>
  </conditionalFormatting>
  <conditionalFormatting sqref="BS596">
    <cfRule type="cellIs" dxfId="7" priority="7" stopIfTrue="1" operator="equal">
      <formula>0</formula>
    </cfRule>
    <cfRule type="cellIs" dxfId="6" priority="8" stopIfTrue="1" operator="equal">
      <formula>0</formula>
    </cfRule>
  </conditionalFormatting>
  <conditionalFormatting sqref="B637">
    <cfRule type="duplicateValues" dxfId="5" priority="5" stopIfTrue="1"/>
  </conditionalFormatting>
  <conditionalFormatting sqref="M637">
    <cfRule type="cellIs" dxfId="4" priority="6" stopIfTrue="1" operator="equal">
      <formula>0</formula>
    </cfRule>
  </conditionalFormatting>
  <conditionalFormatting sqref="B651">
    <cfRule type="duplicateValues" dxfId="3" priority="3" stopIfTrue="1"/>
  </conditionalFormatting>
  <conditionalFormatting sqref="M651">
    <cfRule type="cellIs" dxfId="2" priority="4" stopIfTrue="1" operator="equal">
      <formula>0</formula>
    </cfRule>
  </conditionalFormatting>
  <conditionalFormatting sqref="C591">
    <cfRule type="cellIs" dxfId="1" priority="2" stopIfTrue="1" operator="equal">
      <formula>0</formula>
    </cfRule>
  </conditionalFormatting>
  <conditionalFormatting sqref="C590">
    <cfRule type="cellIs" dxfId="0" priority="1" stopIfTrue="1" operator="equal">
      <formula>0</formula>
    </cfRule>
  </conditionalFormatting>
  <pageMargins left="0.78" right="0.35" top="0.92" bottom="0.67" header="0.3" footer="0.62"/>
  <pageSetup paperSize="9" scale="65"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DMbieu  (in)</vt:lpstr>
      <vt:lpstr>01CH</vt:lpstr>
      <vt:lpstr>CH02</vt:lpstr>
      <vt:lpstr>CH03</vt:lpstr>
      <vt:lpstr>CH05</vt:lpstr>
      <vt:lpstr>CH06.</vt:lpstr>
      <vt:lpstr>CH07</vt:lpstr>
      <vt:lpstr>CH08</vt:lpstr>
      <vt:lpstr>CH10</vt:lpstr>
      <vt:lpstr>CH11</vt:lpstr>
      <vt:lpstr>CH12.</vt:lpstr>
      <vt:lpstr>CH13</vt:lpstr>
      <vt:lpstr>CH14</vt:lpstr>
      <vt:lpstr>CH16</vt:lpstr>
      <vt:lpstr>22CH</vt:lpstr>
      <vt:lpstr>23CH</vt:lpstr>
      <vt:lpstr>DM ĐC tổng</vt:lpstr>
      <vt:lpstr>'01CH'!Print_Area</vt:lpstr>
      <vt:lpstr>'22CH'!Print_Area</vt:lpstr>
      <vt:lpstr>'23CH'!Print_Area</vt:lpstr>
      <vt:lpstr>'CH02'!Print_Area</vt:lpstr>
      <vt:lpstr>'CH03'!Print_Area</vt:lpstr>
      <vt:lpstr>'CH05'!Print_Area</vt:lpstr>
      <vt:lpstr>CH06.!Print_Area</vt:lpstr>
      <vt:lpstr>'CH07'!Print_Area</vt:lpstr>
      <vt:lpstr>'CH08'!Print_Area</vt:lpstr>
      <vt:lpstr>'CH10'!Print_Area</vt:lpstr>
      <vt:lpstr>'CH11'!Print_Area</vt:lpstr>
      <vt:lpstr>CH12.!Print_Area</vt:lpstr>
      <vt:lpstr>'CH13'!Print_Area</vt:lpstr>
      <vt:lpstr>'CH14'!Print_Area</vt:lpstr>
      <vt:lpstr>'CH16'!Print_Area</vt:lpstr>
      <vt:lpstr>'DM ĐC tổng'!Print_Area</vt:lpstr>
      <vt:lpstr>'01CH'!Print_Titles</vt:lpstr>
      <vt:lpstr>'CH02'!Print_Titles</vt:lpstr>
      <vt:lpstr>'CH03'!Print_Titles</vt:lpstr>
      <vt:lpstr>'CH05'!Print_Titles</vt:lpstr>
      <vt:lpstr>CH06.!Print_Titles</vt:lpstr>
      <vt:lpstr>'CH07'!Print_Titles</vt:lpstr>
      <vt:lpstr>'CH08'!Print_Titles</vt:lpstr>
      <vt:lpstr>'CH10'!Print_Titles</vt:lpstr>
      <vt:lpstr>'CH11'!Print_Titles</vt:lpstr>
      <vt:lpstr>CH12.!Print_Titles</vt:lpstr>
      <vt:lpstr>'CH13'!Print_Titles</vt:lpstr>
      <vt:lpstr>'CH14'!Print_Titles</vt:lpstr>
      <vt:lpstr>'CH16'!Print_Titles</vt:lpstr>
      <vt:lpstr>'DM ĐC tổng'!Print_Titles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Laptop88</dc:creator>
  <cp:lastModifiedBy>Laptop88</cp:lastModifiedBy>
  <cp:lastPrinted>2025-02-24T03:20:55Z</cp:lastPrinted>
  <dcterms:created xsi:type="dcterms:W3CDTF">2025-02-23T14:29:20Z</dcterms:created>
  <dcterms:modified xsi:type="dcterms:W3CDTF">2025-02-24T03:20:59Z</dcterms:modified>
</cp:coreProperties>
</file>